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prashant/Downloads/"/>
    </mc:Choice>
  </mc:AlternateContent>
  <xr:revisionPtr revIDLastSave="0" documentId="13_ncr:1_{24787A95-112F-5148-BE3C-9DDD835D2488}" xr6:coauthVersionLast="47" xr6:coauthVersionMax="47" xr10:uidLastSave="{00000000-0000-0000-0000-000000000000}"/>
  <bookViews>
    <workbookView xWindow="0" yWindow="500" windowWidth="33600" windowHeight="18800" xr2:uid="{00000000-000D-0000-FFFF-FFFF00000000}"/>
  </bookViews>
  <sheets>
    <sheet name="Design" sheetId="4" r:id="rId1"/>
    <sheet name="Backend" sheetId="5" state="hidden" r:id="rId2"/>
    <sheet name="Buy Vs Rent Calculator" sheetId="1" state="hidden" r:id="rId3"/>
    <sheet name="Backend Engine" sheetId="3" state="hidden" r:id="rId4"/>
    <sheet name="HRA 24b" sheetId="8" state="hidden" r:id="rId5"/>
    <sheet name="2 be" sheetId="9" state="hidden" r:id="rId6"/>
  </sheets>
  <definedNames>
    <definedName name="_xlnm.Print_Area" localSheetId="2">'Buy Vs Rent Calculator'!$B$2:$M$41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8" l="1"/>
  <c r="H24" i="4"/>
  <c r="H25" i="4"/>
  <c r="H23" i="4"/>
  <c r="C12" i="8" l="1"/>
  <c r="L8" i="9" s="1"/>
  <c r="L9" i="9" s="1"/>
  <c r="N9" i="9" s="1"/>
  <c r="C6" i="8"/>
  <c r="D47" i="9" s="1"/>
  <c r="D111" i="9" l="1"/>
  <c r="C106" i="9"/>
  <c r="D247" i="9"/>
  <c r="D188" i="9"/>
  <c r="C204" i="9"/>
  <c r="D134" i="9"/>
  <c r="C219" i="9"/>
  <c r="C138" i="9"/>
  <c r="C242" i="9"/>
  <c r="C183" i="9"/>
  <c r="C44" i="9"/>
  <c r="D219" i="9"/>
  <c r="C139" i="9"/>
  <c r="D231" i="9"/>
  <c r="D172" i="9"/>
  <c r="C188" i="9"/>
  <c r="E188" i="9" s="1"/>
  <c r="C193" i="9"/>
  <c r="C214" i="9"/>
  <c r="D128" i="9"/>
  <c r="D194" i="9"/>
  <c r="C146" i="9"/>
  <c r="D92" i="9"/>
  <c r="E92" i="9" s="1"/>
  <c r="D23" i="9"/>
  <c r="C198" i="9"/>
  <c r="E198" i="9" s="1"/>
  <c r="D48" i="9"/>
  <c r="C189" i="9"/>
  <c r="C210" i="9"/>
  <c r="C66" i="9"/>
  <c r="C231" i="9"/>
  <c r="D156" i="9"/>
  <c r="C87" i="9"/>
  <c r="C236" i="9"/>
  <c r="E236" i="9" s="1"/>
  <c r="D161" i="9"/>
  <c r="C92" i="9"/>
  <c r="D246" i="9"/>
  <c r="C177" i="9"/>
  <c r="D102" i="9"/>
  <c r="C33" i="9"/>
  <c r="D187" i="9"/>
  <c r="C118" i="9"/>
  <c r="D43" i="9"/>
  <c r="C187" i="9"/>
  <c r="D112" i="9"/>
  <c r="C43" i="9"/>
  <c r="D175" i="9"/>
  <c r="D79" i="9"/>
  <c r="D146" i="9"/>
  <c r="D103" i="9"/>
  <c r="D44" i="9"/>
  <c r="C209" i="9"/>
  <c r="C230" i="9"/>
  <c r="C75" i="9"/>
  <c r="C141" i="9"/>
  <c r="C98" i="9"/>
  <c r="D108" i="9"/>
  <c r="C124" i="9"/>
  <c r="E124" i="9" s="1"/>
  <c r="D54" i="9"/>
  <c r="D208" i="9"/>
  <c r="D64" i="9"/>
  <c r="D130" i="9"/>
  <c r="C247" i="9"/>
  <c r="E247" i="9" s="1"/>
  <c r="C108" i="9"/>
  <c r="C49" i="9"/>
  <c r="C203" i="9"/>
  <c r="C226" i="9"/>
  <c r="C167" i="9"/>
  <c r="D97" i="9"/>
  <c r="D38" i="9"/>
  <c r="C54" i="9"/>
  <c r="E54" i="9" s="1"/>
  <c r="D191" i="9"/>
  <c r="D114" i="9"/>
  <c r="C45" i="9"/>
  <c r="D135" i="9"/>
  <c r="D178" i="9"/>
  <c r="C109" i="9"/>
  <c r="C29" i="9"/>
  <c r="D199" i="9"/>
  <c r="C130" i="9"/>
  <c r="D55" i="9"/>
  <c r="D220" i="9"/>
  <c r="C151" i="9"/>
  <c r="D76" i="9"/>
  <c r="D225" i="9"/>
  <c r="C156" i="9"/>
  <c r="D81" i="9"/>
  <c r="C241" i="9"/>
  <c r="D166" i="9"/>
  <c r="C97" i="9"/>
  <c r="C15" i="9"/>
  <c r="C182" i="9"/>
  <c r="D107" i="9"/>
  <c r="C38" i="9"/>
  <c r="E38" i="9" s="1"/>
  <c r="D176" i="9"/>
  <c r="C107" i="9"/>
  <c r="E107" i="9" s="1"/>
  <c r="D239" i="9"/>
  <c r="D159" i="9"/>
  <c r="C74" i="9"/>
  <c r="C77" i="9"/>
  <c r="C34" i="9"/>
  <c r="C60" i="9"/>
  <c r="E60" i="9" s="1"/>
  <c r="D155" i="9"/>
  <c r="C218" i="9"/>
  <c r="D167" i="9"/>
  <c r="E167" i="9" s="1"/>
  <c r="C39" i="9"/>
  <c r="D198" i="9"/>
  <c r="C150" i="9"/>
  <c r="D207" i="9"/>
  <c r="C205" i="9"/>
  <c r="C162" i="9"/>
  <c r="C22" i="9"/>
  <c r="D118" i="9"/>
  <c r="D59" i="9"/>
  <c r="C202" i="9"/>
  <c r="D50" i="9"/>
  <c r="D236" i="9"/>
  <c r="C172" i="9"/>
  <c r="C113" i="9"/>
  <c r="D192" i="9"/>
  <c r="C173" i="9"/>
  <c r="C194" i="9"/>
  <c r="E194" i="9" s="1"/>
  <c r="C50" i="9"/>
  <c r="D60" i="9"/>
  <c r="D145" i="9"/>
  <c r="C161" i="9"/>
  <c r="C246" i="9"/>
  <c r="E246" i="9" s="1"/>
  <c r="D171" i="9"/>
  <c r="C102" i="9"/>
  <c r="C171" i="9"/>
  <c r="E171" i="9" s="1"/>
  <c r="C91" i="9"/>
  <c r="C234" i="9"/>
  <c r="C154" i="9"/>
  <c r="D63" i="9"/>
  <c r="C221" i="9"/>
  <c r="C178" i="9"/>
  <c r="E178" i="9" s="1"/>
  <c r="C119" i="9"/>
  <c r="D129" i="9"/>
  <c r="C65" i="9"/>
  <c r="C86" i="9"/>
  <c r="D144" i="9"/>
  <c r="D210" i="9"/>
  <c r="D66" i="9"/>
  <c r="D14" i="9"/>
  <c r="E14" i="9" s="1"/>
  <c r="D193" i="9"/>
  <c r="E193" i="9" s="1"/>
  <c r="C129" i="9"/>
  <c r="E129" i="9" s="1"/>
  <c r="C70" i="9"/>
  <c r="D127" i="9"/>
  <c r="C61" i="9"/>
  <c r="C82" i="9"/>
  <c r="E82" i="9" s="1"/>
  <c r="C103" i="9"/>
  <c r="D33" i="9"/>
  <c r="E33" i="9" s="1"/>
  <c r="C134" i="9"/>
  <c r="C59" i="9"/>
  <c r="E59" i="9" s="1"/>
  <c r="C125" i="9"/>
  <c r="D71" i="9"/>
  <c r="C14" i="9"/>
  <c r="D182" i="9"/>
  <c r="E182" i="9" s="1"/>
  <c r="D123" i="9"/>
  <c r="C123" i="9"/>
  <c r="C93" i="9"/>
  <c r="C21" i="9"/>
  <c r="D119" i="9"/>
  <c r="C215" i="9"/>
  <c r="D140" i="9"/>
  <c r="C220" i="9"/>
  <c r="C76" i="9"/>
  <c r="E76" i="9" s="1"/>
  <c r="D230" i="9"/>
  <c r="C81" i="9"/>
  <c r="D240" i="9"/>
  <c r="C237" i="9"/>
  <c r="C157" i="9"/>
  <c r="D82" i="9"/>
  <c r="C13" i="9"/>
  <c r="D183" i="9"/>
  <c r="E183" i="9" s="1"/>
  <c r="C114" i="9"/>
  <c r="D39" i="9"/>
  <c r="D204" i="9"/>
  <c r="D124" i="9"/>
  <c r="C55" i="9"/>
  <c r="D209" i="9"/>
  <c r="C140" i="9"/>
  <c r="D65" i="9"/>
  <c r="E65" i="9" s="1"/>
  <c r="C225" i="9"/>
  <c r="C145" i="9"/>
  <c r="E145" i="9" s="1"/>
  <c r="D70" i="9"/>
  <c r="E70" i="9" s="1"/>
  <c r="D235" i="9"/>
  <c r="C166" i="9"/>
  <c r="D91" i="9"/>
  <c r="C235" i="9"/>
  <c r="E235" i="9" s="1"/>
  <c r="C155" i="9"/>
  <c r="E155" i="9" s="1"/>
  <c r="D80" i="9"/>
  <c r="D223" i="9"/>
  <c r="D143" i="9"/>
  <c r="C42" i="9"/>
  <c r="C90" i="9"/>
  <c r="D31" i="9"/>
  <c r="C170" i="9"/>
  <c r="D95" i="9"/>
  <c r="N8" i="9"/>
  <c r="D26" i="9"/>
  <c r="D243" i="9"/>
  <c r="M8" i="9"/>
  <c r="M9" i="9"/>
  <c r="L10" i="9"/>
  <c r="L11" i="9" s="1"/>
  <c r="C13" i="8"/>
  <c r="E103" i="9"/>
  <c r="E91" i="9"/>
  <c r="E43" i="9"/>
  <c r="D242" i="9"/>
  <c r="E242" i="9" s="1"/>
  <c r="C243" i="9"/>
  <c r="C233" i="9"/>
  <c r="D227" i="9"/>
  <c r="D217" i="9"/>
  <c r="D211" i="9"/>
  <c r="D201" i="9"/>
  <c r="D186" i="9"/>
  <c r="C180" i="9"/>
  <c r="D173" i="9"/>
  <c r="D164" i="9"/>
  <c r="C158" i="9"/>
  <c r="C149" i="9"/>
  <c r="C142" i="9"/>
  <c r="C133" i="9"/>
  <c r="D126" i="9"/>
  <c r="D117" i="9"/>
  <c r="D110" i="9"/>
  <c r="D101" i="9"/>
  <c r="C88" i="9"/>
  <c r="C80" i="9"/>
  <c r="D72" i="9"/>
  <c r="C64" i="9"/>
  <c r="E64" i="9" s="1"/>
  <c r="D56" i="9"/>
  <c r="C48" i="9"/>
  <c r="E48" i="9" s="1"/>
  <c r="D40" i="9"/>
  <c r="C32" i="9"/>
  <c r="D27" i="9"/>
  <c r="D17" i="9"/>
  <c r="D11" i="9"/>
  <c r="C240" i="9"/>
  <c r="D232" i="9"/>
  <c r="C227" i="9"/>
  <c r="C217" i="9"/>
  <c r="C211" i="9"/>
  <c r="C201" i="9"/>
  <c r="D195" i="9"/>
  <c r="D185" i="9"/>
  <c r="D170" i="9"/>
  <c r="C164" i="9"/>
  <c r="D157" i="9"/>
  <c r="E157" i="9" s="1"/>
  <c r="D148" i="9"/>
  <c r="D141" i="9"/>
  <c r="D132" i="9"/>
  <c r="C126" i="9"/>
  <c r="C117" i="9"/>
  <c r="C110" i="9"/>
  <c r="C101" i="9"/>
  <c r="D94" i="9"/>
  <c r="D85" i="9"/>
  <c r="C79" i="9"/>
  <c r="C72" i="9"/>
  <c r="C63" i="9"/>
  <c r="C56" i="9"/>
  <c r="C47" i="9"/>
  <c r="E47" i="9" s="1"/>
  <c r="C40" i="9"/>
  <c r="C31" i="9"/>
  <c r="E31" i="9" s="1"/>
  <c r="C27" i="9"/>
  <c r="D20" i="9"/>
  <c r="C17" i="9"/>
  <c r="C11" i="9"/>
  <c r="D245" i="9"/>
  <c r="D222" i="9"/>
  <c r="D206" i="9"/>
  <c r="C184" i="9"/>
  <c r="C163" i="9"/>
  <c r="C147" i="9"/>
  <c r="D131" i="9"/>
  <c r="D115" i="9"/>
  <c r="D99" i="9"/>
  <c r="D90" i="9"/>
  <c r="E90" i="9" s="1"/>
  <c r="D68" i="9"/>
  <c r="D45" i="9"/>
  <c r="D36" i="9"/>
  <c r="D29" i="9"/>
  <c r="C19" i="9"/>
  <c r="D9" i="9"/>
  <c r="D237" i="9"/>
  <c r="E237" i="9" s="1"/>
  <c r="D228" i="9"/>
  <c r="C213" i="9"/>
  <c r="C239" i="9"/>
  <c r="C232" i="9"/>
  <c r="C224" i="9"/>
  <c r="D216" i="9"/>
  <c r="C208" i="9"/>
  <c r="E208" i="9" s="1"/>
  <c r="D200" i="9"/>
  <c r="C195" i="9"/>
  <c r="C185" i="9"/>
  <c r="D179" i="9"/>
  <c r="D169" i="9"/>
  <c r="D154" i="9"/>
  <c r="E154" i="9" s="1"/>
  <c r="C148" i="9"/>
  <c r="D138" i="9"/>
  <c r="C132" i="9"/>
  <c r="D125" i="9"/>
  <c r="E125" i="9" s="1"/>
  <c r="D116" i="9"/>
  <c r="D109" i="9"/>
  <c r="E109" i="9" s="1"/>
  <c r="D100" i="9"/>
  <c r="C94" i="9"/>
  <c r="C85" i="9"/>
  <c r="D78" i="9"/>
  <c r="D69" i="9"/>
  <c r="D62" i="9"/>
  <c r="D53" i="9"/>
  <c r="D46" i="9"/>
  <c r="D37" i="9"/>
  <c r="D30" i="9"/>
  <c r="C26" i="9"/>
  <c r="C20" i="9"/>
  <c r="D16" i="9"/>
  <c r="D10" i="9"/>
  <c r="D238" i="9"/>
  <c r="D229" i="9"/>
  <c r="C223" i="9"/>
  <c r="C216" i="9"/>
  <c r="C207" i="9"/>
  <c r="E207" i="9" s="1"/>
  <c r="C200" i="9"/>
  <c r="C192" i="9"/>
  <c r="E192" i="9" s="1"/>
  <c r="D184" i="9"/>
  <c r="C179" i="9"/>
  <c r="C169" i="9"/>
  <c r="D163" i="9"/>
  <c r="D153" i="9"/>
  <c r="D147" i="9"/>
  <c r="D137" i="9"/>
  <c r="D122" i="9"/>
  <c r="C116" i="9"/>
  <c r="D106" i="9"/>
  <c r="E106" i="9" s="1"/>
  <c r="C100" i="9"/>
  <c r="D93" i="9"/>
  <c r="D84" i="9"/>
  <c r="C78" i="9"/>
  <c r="C69" i="9"/>
  <c r="C62" i="9"/>
  <c r="C53" i="9"/>
  <c r="C46" i="9"/>
  <c r="C37" i="9"/>
  <c r="C30" i="9"/>
  <c r="D25" i="9"/>
  <c r="D19" i="9"/>
  <c r="C16" i="9"/>
  <c r="C10" i="9"/>
  <c r="C238" i="9"/>
  <c r="C229" i="9"/>
  <c r="D213" i="9"/>
  <c r="D197" i="9"/>
  <c r="C191" i="9"/>
  <c r="C176" i="9"/>
  <c r="D168" i="9"/>
  <c r="C153" i="9"/>
  <c r="C137" i="9"/>
  <c r="D121" i="9"/>
  <c r="D105" i="9"/>
  <c r="C84" i="9"/>
  <c r="D77" i="9"/>
  <c r="E77" i="9" s="1"/>
  <c r="D61" i="9"/>
  <c r="E61" i="9" s="1"/>
  <c r="D52" i="9"/>
  <c r="C25" i="9"/>
  <c r="D15" i="9"/>
  <c r="E15" i="9" s="1"/>
  <c r="C245" i="9"/>
  <c r="C222" i="9"/>
  <c r="C206" i="9"/>
  <c r="C228" i="9"/>
  <c r="C197" i="9"/>
  <c r="D180" i="9"/>
  <c r="C159" i="9"/>
  <c r="D136" i="9"/>
  <c r="C120" i="9"/>
  <c r="C96" i="9"/>
  <c r="D74" i="9"/>
  <c r="E74" i="9" s="1"/>
  <c r="C57" i="9"/>
  <c r="D35" i="9"/>
  <c r="C8" i="9"/>
  <c r="C196" i="9"/>
  <c r="C112" i="9"/>
  <c r="E112" i="9" s="1"/>
  <c r="C73" i="9"/>
  <c r="C18" i="9"/>
  <c r="D190" i="9"/>
  <c r="C174" i="9"/>
  <c r="C131" i="9"/>
  <c r="E131" i="9" s="1"/>
  <c r="C89" i="9"/>
  <c r="C51" i="9"/>
  <c r="D13" i="9"/>
  <c r="E13" i="9" s="1"/>
  <c r="D212" i="9"/>
  <c r="C190" i="9"/>
  <c r="D149" i="9"/>
  <c r="C105" i="9"/>
  <c r="D67" i="9"/>
  <c r="C28" i="9"/>
  <c r="C244" i="9"/>
  <c r="D189" i="9"/>
  <c r="E189" i="9" s="1"/>
  <c r="C127" i="9"/>
  <c r="E127" i="9" s="1"/>
  <c r="D41" i="9"/>
  <c r="C12" i="9"/>
  <c r="D205" i="9"/>
  <c r="C121" i="9"/>
  <c r="D83" i="9"/>
  <c r="C41" i="9"/>
  <c r="C9" i="9"/>
  <c r="D233" i="9"/>
  <c r="C181" i="9"/>
  <c r="D142" i="9"/>
  <c r="C99" i="9"/>
  <c r="C36" i="9"/>
  <c r="D8" i="9"/>
  <c r="D196" i="9"/>
  <c r="C175" i="9"/>
  <c r="D158" i="9"/>
  <c r="C136" i="9"/>
  <c r="C115" i="9"/>
  <c r="C95" i="9"/>
  <c r="D73" i="9"/>
  <c r="C52" i="9"/>
  <c r="E52" i="9" s="1"/>
  <c r="C35" i="9"/>
  <c r="D18" i="9"/>
  <c r="D221" i="9"/>
  <c r="E221" i="9" s="1"/>
  <c r="D174" i="9"/>
  <c r="D152" i="9"/>
  <c r="D133" i="9"/>
  <c r="D89" i="9"/>
  <c r="D51" i="9"/>
  <c r="D218" i="9"/>
  <c r="E218" i="9" s="1"/>
  <c r="C152" i="9"/>
  <c r="C111" i="9"/>
  <c r="E111" i="9" s="1"/>
  <c r="C68" i="9"/>
  <c r="D28" i="9"/>
  <c r="D244" i="9"/>
  <c r="C168" i="9"/>
  <c r="C128" i="9"/>
  <c r="E128" i="9" s="1"/>
  <c r="D88" i="9"/>
  <c r="D42" i="9"/>
  <c r="E42" i="9" s="1"/>
  <c r="D12" i="9"/>
  <c r="C212" i="9"/>
  <c r="D165" i="9"/>
  <c r="C144" i="9"/>
  <c r="E144" i="9" s="1"/>
  <c r="D104" i="9"/>
  <c r="C67" i="9"/>
  <c r="D24" i="9"/>
  <c r="D234" i="9"/>
  <c r="E234" i="9" s="1"/>
  <c r="D181" i="9"/>
  <c r="C165" i="9"/>
  <c r="C143" i="9"/>
  <c r="C104" i="9"/>
  <c r="D58" i="9"/>
  <c r="C24" i="9"/>
  <c r="D202" i="9"/>
  <c r="E202" i="9" s="1"/>
  <c r="C160" i="9"/>
  <c r="D120" i="9"/>
  <c r="C83" i="9"/>
  <c r="D57" i="9"/>
  <c r="D21" i="9"/>
  <c r="D226" i="9"/>
  <c r="E226" i="9" s="1"/>
  <c r="D162" i="9"/>
  <c r="D98" i="9"/>
  <c r="E98" i="9" s="1"/>
  <c r="D34" i="9"/>
  <c r="E34" i="9" s="1"/>
  <c r="D215" i="9"/>
  <c r="E215" i="9" s="1"/>
  <c r="D151" i="9"/>
  <c r="E151" i="9" s="1"/>
  <c r="D87" i="9"/>
  <c r="E87" i="9" s="1"/>
  <c r="D22" i="9"/>
  <c r="C199" i="9"/>
  <c r="C135" i="9"/>
  <c r="E135" i="9" s="1"/>
  <c r="C71" i="9"/>
  <c r="E71" i="9" s="1"/>
  <c r="D241" i="9"/>
  <c r="E241" i="9" s="1"/>
  <c r="D177" i="9"/>
  <c r="E177" i="9" s="1"/>
  <c r="D113" i="9"/>
  <c r="D49" i="9"/>
  <c r="E49" i="9" s="1"/>
  <c r="D214" i="9"/>
  <c r="E214" i="9" s="1"/>
  <c r="D150" i="9"/>
  <c r="E150" i="9" s="1"/>
  <c r="D86" i="9"/>
  <c r="E86" i="9" s="1"/>
  <c r="C23" i="9"/>
  <c r="D203" i="9"/>
  <c r="D139" i="9"/>
  <c r="E139" i="9" s="1"/>
  <c r="D75" i="9"/>
  <c r="D224" i="9"/>
  <c r="D160" i="9"/>
  <c r="D96" i="9"/>
  <c r="D32" i="9"/>
  <c r="C186" i="9"/>
  <c r="C122" i="9"/>
  <c r="C58" i="9"/>
  <c r="E50" i="9"/>
  <c r="E55" i="9"/>
  <c r="E210" i="9"/>
  <c r="E161" i="9"/>
  <c r="E172" i="9"/>
  <c r="E44" i="9"/>
  <c r="E146" i="9"/>
  <c r="E140" i="9"/>
  <c r="E119" i="9"/>
  <c r="E225" i="9"/>
  <c r="E97" i="9"/>
  <c r="E108" i="9"/>
  <c r="E230" i="9"/>
  <c r="E187" i="9"/>
  <c r="E209" i="9"/>
  <c r="E170" i="9" l="1"/>
  <c r="E134" i="9"/>
  <c r="E102" i="9"/>
  <c r="E166" i="9"/>
  <c r="E219" i="9"/>
  <c r="E231" i="9"/>
  <c r="E204" i="9"/>
  <c r="E156" i="9"/>
  <c r="E130" i="9"/>
  <c r="E66" i="9"/>
  <c r="E22" i="9"/>
  <c r="E243" i="9"/>
  <c r="E21" i="9"/>
  <c r="E143" i="9"/>
  <c r="E39" i="9"/>
  <c r="E81" i="9"/>
  <c r="E118" i="9"/>
  <c r="E75" i="9"/>
  <c r="E113" i="9"/>
  <c r="E212" i="9"/>
  <c r="E239" i="9"/>
  <c r="E45" i="9"/>
  <c r="E114" i="9"/>
  <c r="E123" i="9"/>
  <c r="E175" i="9"/>
  <c r="E220" i="9"/>
  <c r="E23" i="9"/>
  <c r="E159" i="9"/>
  <c r="E203" i="9"/>
  <c r="E162" i="9"/>
  <c r="E138" i="9"/>
  <c r="E240" i="9"/>
  <c r="E199" i="9"/>
  <c r="E26" i="9"/>
  <c r="E93" i="9"/>
  <c r="E223" i="9"/>
  <c r="E173" i="9"/>
  <c r="E63" i="9"/>
  <c r="E80" i="9"/>
  <c r="E176" i="9"/>
  <c r="E95" i="9"/>
  <c r="E205" i="9"/>
  <c r="E191" i="9"/>
  <c r="E29" i="9"/>
  <c r="E79" i="9"/>
  <c r="E141" i="9"/>
  <c r="E68" i="9"/>
  <c r="M10" i="9"/>
  <c r="N10" i="9"/>
  <c r="E32" i="9"/>
  <c r="J11" i="9"/>
  <c r="K11" i="9" s="1"/>
  <c r="I21" i="9"/>
  <c r="E12" i="9"/>
  <c r="E190" i="9"/>
  <c r="E232" i="9"/>
  <c r="E110" i="9"/>
  <c r="E35" i="9"/>
  <c r="E244" i="9"/>
  <c r="E51" i="9"/>
  <c r="E25" i="9"/>
  <c r="E153" i="9"/>
  <c r="E132" i="9"/>
  <c r="J26" i="9"/>
  <c r="O26" i="9" s="1"/>
  <c r="Q26" i="9" s="1"/>
  <c r="E72" i="9"/>
  <c r="I16" i="9"/>
  <c r="E20" i="9"/>
  <c r="E168" i="9"/>
  <c r="E78" i="9"/>
  <c r="E17" i="9"/>
  <c r="E115" i="9"/>
  <c r="E217" i="9"/>
  <c r="E83" i="9"/>
  <c r="E174" i="9"/>
  <c r="E136" i="9"/>
  <c r="E181" i="9"/>
  <c r="E41" i="9"/>
  <c r="E18" i="9"/>
  <c r="E96" i="9"/>
  <c r="E184" i="9"/>
  <c r="E227" i="9"/>
  <c r="E180" i="9"/>
  <c r="J12" i="9"/>
  <c r="K12" i="9" s="1"/>
  <c r="E224" i="9"/>
  <c r="J17" i="9"/>
  <c r="O17" i="9" s="1"/>
  <c r="Q17" i="9" s="1"/>
  <c r="E142" i="9"/>
  <c r="E84" i="9"/>
  <c r="E58" i="9"/>
  <c r="E158" i="9"/>
  <c r="E73" i="9"/>
  <c r="E245" i="9"/>
  <c r="E238" i="9"/>
  <c r="E185" i="9"/>
  <c r="E101" i="9"/>
  <c r="E164" i="9"/>
  <c r="E126" i="9"/>
  <c r="J13" i="9"/>
  <c r="O13" i="9" s="1"/>
  <c r="Q13" i="9" s="1"/>
  <c r="J23" i="9"/>
  <c r="K23" i="9" s="1"/>
  <c r="E27" i="9"/>
  <c r="E122" i="9"/>
  <c r="E9" i="9"/>
  <c r="E137" i="9"/>
  <c r="J14" i="9"/>
  <c r="K14" i="9" s="1"/>
  <c r="E195" i="9"/>
  <c r="E133" i="9"/>
  <c r="E163" i="9"/>
  <c r="I8" i="9"/>
  <c r="I9" i="9" s="1"/>
  <c r="E165" i="9"/>
  <c r="E37" i="9"/>
  <c r="E169" i="9"/>
  <c r="I23" i="9"/>
  <c r="I11" i="9"/>
  <c r="J27" i="9"/>
  <c r="K27" i="9" s="1"/>
  <c r="E120" i="9"/>
  <c r="E46" i="9"/>
  <c r="E213" i="9"/>
  <c r="E40" i="9"/>
  <c r="I22" i="9"/>
  <c r="E53" i="9"/>
  <c r="I10" i="9"/>
  <c r="J21" i="9"/>
  <c r="K21" i="9" s="1"/>
  <c r="I18" i="9"/>
  <c r="I17" i="9"/>
  <c r="J16" i="9"/>
  <c r="K16" i="9" s="1"/>
  <c r="J25" i="9"/>
  <c r="O25" i="9" s="1"/>
  <c r="Q25" i="9" s="1"/>
  <c r="J19" i="9"/>
  <c r="K19" i="9" s="1"/>
  <c r="E36" i="9"/>
  <c r="E121" i="9"/>
  <c r="E197" i="9"/>
  <c r="E85" i="9"/>
  <c r="E148" i="9"/>
  <c r="E19" i="9"/>
  <c r="E201" i="9"/>
  <c r="E88" i="9"/>
  <c r="I19" i="9"/>
  <c r="J15" i="9"/>
  <c r="K15" i="9" s="1"/>
  <c r="I27" i="9"/>
  <c r="I25" i="9"/>
  <c r="I20" i="9"/>
  <c r="E160" i="9"/>
  <c r="J18" i="9"/>
  <c r="E104" i="9"/>
  <c r="E99" i="9"/>
  <c r="E105" i="9"/>
  <c r="E57" i="9"/>
  <c r="E228" i="9"/>
  <c r="E216" i="9"/>
  <c r="E30" i="9"/>
  <c r="E94" i="9"/>
  <c r="E147" i="9"/>
  <c r="E211" i="9"/>
  <c r="E233" i="9"/>
  <c r="I24" i="9"/>
  <c r="E100" i="9"/>
  <c r="I14" i="9"/>
  <c r="E229" i="9"/>
  <c r="E179" i="9"/>
  <c r="E206" i="9"/>
  <c r="I13" i="9"/>
  <c r="E152" i="9"/>
  <c r="E116" i="9"/>
  <c r="E222" i="9"/>
  <c r="J20" i="9"/>
  <c r="J22" i="9"/>
  <c r="K22" i="9" s="1"/>
  <c r="E186" i="9"/>
  <c r="E196" i="9"/>
  <c r="E10" i="9"/>
  <c r="E62" i="9"/>
  <c r="E56" i="9"/>
  <c r="E117" i="9"/>
  <c r="I12" i="9"/>
  <c r="I26" i="9"/>
  <c r="I15" i="9"/>
  <c r="J24" i="9"/>
  <c r="E24" i="9"/>
  <c r="E67" i="9"/>
  <c r="J8" i="9"/>
  <c r="E28" i="9"/>
  <c r="E89" i="9"/>
  <c r="E8" i="9"/>
  <c r="E16" i="9"/>
  <c r="E69" i="9"/>
  <c r="E200" i="9"/>
  <c r="E11" i="9"/>
  <c r="E149" i="9"/>
  <c r="J10" i="9"/>
  <c r="M11" i="9"/>
  <c r="N11" i="9"/>
  <c r="L12" i="9"/>
  <c r="O11" i="9" l="1"/>
  <c r="Q11" i="9" s="1"/>
  <c r="O14" i="9"/>
  <c r="Q14" i="9" s="1"/>
  <c r="K17" i="9"/>
  <c r="O21" i="9"/>
  <c r="Q21" i="9" s="1"/>
  <c r="K26" i="9"/>
  <c r="O23" i="9"/>
  <c r="Q23" i="9" s="1"/>
  <c r="O22" i="9"/>
  <c r="Q22" i="9" s="1"/>
  <c r="O16" i="9"/>
  <c r="Q16" i="9" s="1"/>
  <c r="O12" i="9"/>
  <c r="Q12" i="9" s="1"/>
  <c r="O27" i="9"/>
  <c r="Q27" i="9" s="1"/>
  <c r="K13" i="9"/>
  <c r="K24" i="9"/>
  <c r="O24" i="9"/>
  <c r="Q24" i="9" s="1"/>
  <c r="O15" i="9"/>
  <c r="Q15" i="9" s="1"/>
  <c r="O18" i="9"/>
  <c r="Q18" i="9" s="1"/>
  <c r="K18" i="9"/>
  <c r="K25" i="9"/>
  <c r="O20" i="9"/>
  <c r="Q20" i="9" s="1"/>
  <c r="K20" i="9"/>
  <c r="O19" i="9"/>
  <c r="Q19" i="9" s="1"/>
  <c r="O10" i="9"/>
  <c r="Q10" i="9" s="1"/>
  <c r="K10" i="9"/>
  <c r="P10" i="9"/>
  <c r="R10" i="9" s="1"/>
  <c r="I28" i="9"/>
  <c r="P8" i="9"/>
  <c r="R8" i="9" s="1"/>
  <c r="K8" i="9"/>
  <c r="J9" i="9"/>
  <c r="O8" i="9"/>
  <c r="Q8" i="9" s="1"/>
  <c r="P11" i="9"/>
  <c r="N12" i="9"/>
  <c r="M12" i="9"/>
  <c r="L13" i="9"/>
  <c r="P12" i="9" l="1"/>
  <c r="R12" i="9" s="1"/>
  <c r="T12" i="9" s="1"/>
  <c r="T10" i="9"/>
  <c r="T8" i="9"/>
  <c r="P9" i="9"/>
  <c r="R9" i="9" s="1"/>
  <c r="J28" i="9"/>
  <c r="O9" i="9"/>
  <c r="Q9" i="9" s="1"/>
  <c r="Q28" i="9" s="1"/>
  <c r="K9" i="9"/>
  <c r="K28" i="9" s="1"/>
  <c r="M13" i="9"/>
  <c r="L14" i="9"/>
  <c r="N13" i="9"/>
  <c r="R11" i="9"/>
  <c r="T9" i="9" l="1"/>
  <c r="O28" i="9"/>
  <c r="C21" i="8" s="1"/>
  <c r="C22" i="8" s="1"/>
  <c r="P13" i="9"/>
  <c r="R13" i="9" s="1"/>
  <c r="T13" i="9" s="1"/>
  <c r="T11" i="9"/>
  <c r="M14" i="9"/>
  <c r="L15" i="9"/>
  <c r="N14" i="9"/>
  <c r="L16" i="9" l="1"/>
  <c r="N15" i="9"/>
  <c r="M15" i="9"/>
  <c r="P14" i="9"/>
  <c r="R14" i="9" l="1"/>
  <c r="P15" i="9"/>
  <c r="R15" i="9" s="1"/>
  <c r="T15" i="9" s="1"/>
  <c r="L17" i="9"/>
  <c r="M16" i="9"/>
  <c r="N16" i="9"/>
  <c r="P16" i="9" l="1"/>
  <c r="N17" i="9"/>
  <c r="M17" i="9"/>
  <c r="L18" i="9"/>
  <c r="T14" i="9"/>
  <c r="L19" i="9" l="1"/>
  <c r="N18" i="9"/>
  <c r="M18" i="9"/>
  <c r="P17" i="9"/>
  <c r="R17" i="9" s="1"/>
  <c r="T17" i="9" s="1"/>
  <c r="R16" i="9"/>
  <c r="P18" i="9" l="1"/>
  <c r="R18" i="9" s="1"/>
  <c r="T18" i="9" s="1"/>
  <c r="T16" i="9"/>
  <c r="M19" i="9"/>
  <c r="N19" i="9"/>
  <c r="L20" i="9"/>
  <c r="P19" i="9" l="1"/>
  <c r="R19" i="9" s="1"/>
  <c r="M20" i="9"/>
  <c r="N20" i="9"/>
  <c r="L21" i="9"/>
  <c r="P20" i="9" l="1"/>
  <c r="R20" i="9" s="1"/>
  <c r="T20" i="9" s="1"/>
  <c r="M21" i="9"/>
  <c r="L22" i="9"/>
  <c r="N21" i="9"/>
  <c r="T19" i="9"/>
  <c r="L23" i="9" l="1"/>
  <c r="N22" i="9"/>
  <c r="M22" i="9"/>
  <c r="P21" i="9"/>
  <c r="R21" i="9" s="1"/>
  <c r="T21" i="9" s="1"/>
  <c r="P22" i="9" l="1"/>
  <c r="R22" i="9" s="1"/>
  <c r="T22" i="9" s="1"/>
  <c r="L24" i="9"/>
  <c r="N23" i="9"/>
  <c r="M23" i="9"/>
  <c r="P23" i="9" l="1"/>
  <c r="R23" i="9" s="1"/>
  <c r="T23" i="9" s="1"/>
  <c r="L25" i="9"/>
  <c r="N24" i="9"/>
  <c r="M24" i="9"/>
  <c r="P24" i="9" l="1"/>
  <c r="R24" i="9" s="1"/>
  <c r="T24" i="9" s="1"/>
  <c r="N25" i="9"/>
  <c r="M25" i="9"/>
  <c r="L26" i="9"/>
  <c r="P25" i="9" l="1"/>
  <c r="R25" i="9" s="1"/>
  <c r="T25" i="9" s="1"/>
  <c r="N26" i="9"/>
  <c r="M26" i="9"/>
  <c r="P26" i="9" s="1"/>
  <c r="R26" i="9" s="1"/>
  <c r="T26" i="9" s="1"/>
  <c r="L27" i="9"/>
  <c r="N27" i="9" l="1"/>
  <c r="N28" i="9" s="1"/>
  <c r="C26" i="8" s="1"/>
  <c r="M27" i="9"/>
  <c r="L28" i="9"/>
  <c r="P27" i="9" l="1"/>
  <c r="M28" i="9"/>
  <c r="C27" i="8" s="1"/>
  <c r="R27" i="9" l="1"/>
  <c r="P28" i="9"/>
  <c r="C25" i="8"/>
  <c r="C28" i="8" s="1"/>
  <c r="C29" i="8" s="1"/>
  <c r="H22" i="4" s="1"/>
  <c r="T27" i="9" l="1"/>
  <c r="R28" i="9"/>
  <c r="T28" i="9" s="1"/>
  <c r="E16" i="5" l="1"/>
  <c r="D16" i="5"/>
  <c r="C16" i="5"/>
  <c r="C19" i="5" s="1"/>
  <c r="B10" i="5"/>
  <c r="C10" i="5" s="1"/>
  <c r="E6" i="5"/>
  <c r="D6" i="5"/>
  <c r="D10" i="5" l="1"/>
  <c r="D19" i="5"/>
  <c r="C20" i="5" l="1"/>
  <c r="D20" i="5"/>
  <c r="E20" i="5"/>
  <c r="C57" i="5"/>
  <c r="C61" i="5" s="1"/>
  <c r="C62" i="5" s="1"/>
  <c r="C63" i="5" s="1"/>
  <c r="C29" i="5"/>
  <c r="D9" i="1"/>
  <c r="D10" i="1" s="1"/>
  <c r="C33" i="5" l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D61" i="5"/>
  <c r="D62" i="5" s="1"/>
  <c r="D63" i="5" s="1"/>
  <c r="C65" i="5" s="1"/>
  <c r="C21" i="5"/>
  <c r="D33" i="5"/>
  <c r="D21" i="5"/>
  <c r="H19" i="1"/>
  <c r="H20" i="1"/>
  <c r="E10" i="5"/>
  <c r="H17" i="4" s="1"/>
  <c r="D28" i="1"/>
  <c r="K19" i="1" s="1"/>
  <c r="K26" i="1" s="1"/>
  <c r="D20" i="1"/>
  <c r="H23" i="1" s="1"/>
  <c r="D19" i="1"/>
  <c r="K12" i="1"/>
  <c r="K14" i="1" s="1"/>
  <c r="O5" i="3"/>
  <c r="E62" i="5" l="1"/>
  <c r="H20" i="4"/>
  <c r="D34" i="5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C54" i="5" s="1"/>
  <c r="H19" i="4" s="1"/>
  <c r="C23" i="5"/>
  <c r="H18" i="4" s="1"/>
  <c r="H21" i="1"/>
  <c r="Q5" i="3" s="1"/>
  <c r="T5" i="3" s="1"/>
  <c r="D21" i="1"/>
  <c r="D23" i="1" s="1"/>
  <c r="D24" i="1" s="1"/>
  <c r="D25" i="1" s="1"/>
  <c r="O6" i="3"/>
  <c r="C53" i="1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22" i="1" l="1"/>
  <c r="O7" i="3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Q6" i="3"/>
  <c r="T6" i="3" s="1"/>
  <c r="U5" i="3"/>
  <c r="H30" i="3"/>
  <c r="L30" i="3" s="1"/>
  <c r="I34" i="3"/>
  <c r="K34" i="3" s="1"/>
  <c r="I32" i="3"/>
  <c r="K32" i="3" s="1"/>
  <c r="I28" i="3"/>
  <c r="K28" i="3" s="1"/>
  <c r="I26" i="3"/>
  <c r="K26" i="3" s="1"/>
  <c r="H26" i="3"/>
  <c r="L26" i="3" s="1"/>
  <c r="I33" i="3"/>
  <c r="K33" i="3" s="1"/>
  <c r="H32" i="3"/>
  <c r="L32" i="3" s="1"/>
  <c r="I30" i="3"/>
  <c r="K30" i="3" s="1"/>
  <c r="H34" i="3"/>
  <c r="L34" i="3" s="1"/>
  <c r="H29" i="3"/>
  <c r="L29" i="3" s="1"/>
  <c r="H27" i="3"/>
  <c r="L27" i="3" s="1"/>
  <c r="I31" i="3"/>
  <c r="K31" i="3" s="1"/>
  <c r="I29" i="3"/>
  <c r="K29" i="3" s="1"/>
  <c r="I27" i="3"/>
  <c r="K27" i="3" s="1"/>
  <c r="H28" i="3"/>
  <c r="L28" i="3" s="1"/>
  <c r="H33" i="3"/>
  <c r="L33" i="3" s="1"/>
  <c r="H31" i="3"/>
  <c r="L31" i="3" s="1"/>
  <c r="H25" i="3"/>
  <c r="L25" i="3" s="1"/>
  <c r="I25" i="3"/>
  <c r="K25" i="3" s="1"/>
  <c r="Q7" i="3" l="1"/>
  <c r="Q8" i="3" s="1"/>
  <c r="T8" i="3" s="1"/>
  <c r="D5" i="3"/>
  <c r="D15" i="3"/>
  <c r="D14" i="3"/>
  <c r="D12" i="3"/>
  <c r="D10" i="3"/>
  <c r="C5" i="3"/>
  <c r="D9" i="3"/>
  <c r="D11" i="3"/>
  <c r="D13" i="3"/>
  <c r="D6" i="3"/>
  <c r="D8" i="3"/>
  <c r="D7" i="3"/>
  <c r="E5" i="3"/>
  <c r="D16" i="3"/>
  <c r="M27" i="3"/>
  <c r="N27" i="3" s="1"/>
  <c r="M30" i="3"/>
  <c r="N30" i="3" s="1"/>
  <c r="M32" i="3"/>
  <c r="N32" i="3" s="1"/>
  <c r="M29" i="3"/>
  <c r="N29" i="3" s="1"/>
  <c r="M33" i="3"/>
  <c r="N33" i="3" s="1"/>
  <c r="M31" i="3"/>
  <c r="N31" i="3" s="1"/>
  <c r="M25" i="3"/>
  <c r="N25" i="3" s="1"/>
  <c r="M28" i="3"/>
  <c r="N28" i="3" s="1"/>
  <c r="J26" i="3"/>
  <c r="M26" i="3"/>
  <c r="N26" i="3" s="1"/>
  <c r="J34" i="3"/>
  <c r="M34" i="3"/>
  <c r="N34" i="3" s="1"/>
  <c r="J28" i="3"/>
  <c r="J32" i="3"/>
  <c r="J27" i="3"/>
  <c r="J29" i="3"/>
  <c r="J31" i="3"/>
  <c r="J25" i="3"/>
  <c r="J33" i="3"/>
  <c r="J30" i="3"/>
  <c r="E42" i="3"/>
  <c r="E50" i="3"/>
  <c r="E58" i="3"/>
  <c r="E66" i="3"/>
  <c r="E74" i="3"/>
  <c r="E82" i="3"/>
  <c r="E90" i="3"/>
  <c r="E98" i="3"/>
  <c r="E106" i="3"/>
  <c r="E114" i="3"/>
  <c r="E122" i="3"/>
  <c r="E130" i="3"/>
  <c r="E138" i="3"/>
  <c r="E146" i="3"/>
  <c r="E154" i="3"/>
  <c r="E162" i="3"/>
  <c r="E170" i="3"/>
  <c r="E178" i="3"/>
  <c r="E186" i="3"/>
  <c r="E194" i="3"/>
  <c r="E202" i="3"/>
  <c r="E210" i="3"/>
  <c r="E218" i="3"/>
  <c r="E226" i="3"/>
  <c r="E234" i="3"/>
  <c r="E242" i="3"/>
  <c r="E11" i="3"/>
  <c r="E19" i="3"/>
  <c r="E27" i="3"/>
  <c r="D42" i="3"/>
  <c r="D50" i="3"/>
  <c r="D58" i="3"/>
  <c r="D66" i="3"/>
  <c r="D74" i="3"/>
  <c r="D82" i="3"/>
  <c r="D90" i="3"/>
  <c r="D98" i="3"/>
  <c r="D106" i="3"/>
  <c r="D114" i="3"/>
  <c r="D122" i="3"/>
  <c r="D130" i="3"/>
  <c r="D138" i="3"/>
  <c r="D146" i="3"/>
  <c r="D154" i="3"/>
  <c r="D162" i="3"/>
  <c r="D170" i="3"/>
  <c r="D178" i="3"/>
  <c r="D186" i="3"/>
  <c r="D194" i="3"/>
  <c r="D202" i="3"/>
  <c r="D210" i="3"/>
  <c r="D218" i="3"/>
  <c r="D226" i="3"/>
  <c r="D234" i="3"/>
  <c r="D242" i="3"/>
  <c r="D19" i="3"/>
  <c r="D27" i="3"/>
  <c r="E35" i="3"/>
  <c r="E43" i="3"/>
  <c r="E51" i="3"/>
  <c r="E59" i="3"/>
  <c r="E67" i="3"/>
  <c r="E75" i="3"/>
  <c r="E83" i="3"/>
  <c r="E91" i="3"/>
  <c r="E99" i="3"/>
  <c r="E107" i="3"/>
  <c r="E115" i="3"/>
  <c r="E123" i="3"/>
  <c r="E131" i="3"/>
  <c r="E139" i="3"/>
  <c r="E147" i="3"/>
  <c r="E155" i="3"/>
  <c r="E163" i="3"/>
  <c r="E171" i="3"/>
  <c r="E179" i="3"/>
  <c r="E187" i="3"/>
  <c r="E195" i="3"/>
  <c r="E203" i="3"/>
  <c r="E211" i="3"/>
  <c r="E219" i="3"/>
  <c r="E227" i="3"/>
  <c r="E235" i="3"/>
  <c r="E243" i="3"/>
  <c r="E12" i="3"/>
  <c r="E20" i="3"/>
  <c r="E28" i="3"/>
  <c r="D35" i="3"/>
  <c r="D43" i="3"/>
  <c r="D51" i="3"/>
  <c r="D59" i="3"/>
  <c r="D67" i="3"/>
  <c r="D75" i="3"/>
  <c r="D83" i="3"/>
  <c r="D91" i="3"/>
  <c r="D99" i="3"/>
  <c r="D107" i="3"/>
  <c r="D115" i="3"/>
  <c r="D123" i="3"/>
  <c r="D131" i="3"/>
  <c r="D139" i="3"/>
  <c r="D147" i="3"/>
  <c r="D155" i="3"/>
  <c r="D163" i="3"/>
  <c r="D171" i="3"/>
  <c r="D179" i="3"/>
  <c r="D187" i="3"/>
  <c r="D195" i="3"/>
  <c r="D203" i="3"/>
  <c r="D211" i="3"/>
  <c r="D219" i="3"/>
  <c r="D227" i="3"/>
  <c r="D235" i="3"/>
  <c r="D243" i="3"/>
  <c r="D20" i="3"/>
  <c r="D28" i="3"/>
  <c r="E36" i="3"/>
  <c r="E44" i="3"/>
  <c r="E52" i="3"/>
  <c r="E60" i="3"/>
  <c r="E68" i="3"/>
  <c r="E76" i="3"/>
  <c r="E84" i="3"/>
  <c r="E92" i="3"/>
  <c r="E100" i="3"/>
  <c r="E108" i="3"/>
  <c r="E116" i="3"/>
  <c r="E124" i="3"/>
  <c r="E132" i="3"/>
  <c r="E140" i="3"/>
  <c r="E148" i="3"/>
  <c r="E156" i="3"/>
  <c r="E164" i="3"/>
  <c r="E172" i="3"/>
  <c r="E180" i="3"/>
  <c r="E37" i="3"/>
  <c r="E45" i="3"/>
  <c r="E53" i="3"/>
  <c r="E61" i="3"/>
  <c r="E69" i="3"/>
  <c r="E77" i="3"/>
  <c r="E85" i="3"/>
  <c r="E93" i="3"/>
  <c r="E101" i="3"/>
  <c r="E109" i="3"/>
  <c r="E117" i="3"/>
  <c r="E125" i="3"/>
  <c r="E133" i="3"/>
  <c r="E141" i="3"/>
  <c r="E38" i="3"/>
  <c r="E46" i="3"/>
  <c r="E54" i="3"/>
  <c r="E62" i="3"/>
  <c r="E70" i="3"/>
  <c r="E78" i="3"/>
  <c r="E86" i="3"/>
  <c r="E94" i="3"/>
  <c r="E102" i="3"/>
  <c r="E110" i="3"/>
  <c r="E118" i="3"/>
  <c r="E126" i="3"/>
  <c r="E134" i="3"/>
  <c r="E142" i="3"/>
  <c r="E150" i="3"/>
  <c r="E158" i="3"/>
  <c r="E166" i="3"/>
  <c r="E174" i="3"/>
  <c r="E182" i="3"/>
  <c r="E190" i="3"/>
  <c r="E198" i="3"/>
  <c r="E206" i="3"/>
  <c r="E214" i="3"/>
  <c r="E222" i="3"/>
  <c r="E230" i="3"/>
  <c r="E238" i="3"/>
  <c r="E7" i="3"/>
  <c r="E15" i="3"/>
  <c r="E23" i="3"/>
  <c r="E31" i="3"/>
  <c r="D38" i="3"/>
  <c r="E39" i="3"/>
  <c r="E47" i="3"/>
  <c r="E55" i="3"/>
  <c r="E63" i="3"/>
  <c r="E71" i="3"/>
  <c r="E79" i="3"/>
  <c r="E87" i="3"/>
  <c r="E95" i="3"/>
  <c r="E103" i="3"/>
  <c r="E111" i="3"/>
  <c r="E40" i="3"/>
  <c r="E48" i="3"/>
  <c r="E56" i="3"/>
  <c r="E64" i="3"/>
  <c r="E72" i="3"/>
  <c r="E80" i="3"/>
  <c r="E88" i="3"/>
  <c r="E96" i="3"/>
  <c r="E104" i="3"/>
  <c r="E112" i="3"/>
  <c r="E120" i="3"/>
  <c r="E128" i="3"/>
  <c r="E136" i="3"/>
  <c r="E144" i="3"/>
  <c r="E152" i="3"/>
  <c r="E160" i="3"/>
  <c r="E168" i="3"/>
  <c r="E176" i="3"/>
  <c r="E184" i="3"/>
  <c r="E192" i="3"/>
  <c r="E200" i="3"/>
  <c r="E208" i="3"/>
  <c r="E216" i="3"/>
  <c r="E224" i="3"/>
  <c r="E232" i="3"/>
  <c r="E240" i="3"/>
  <c r="E9" i="3"/>
  <c r="E17" i="3"/>
  <c r="E25" i="3"/>
  <c r="E33" i="3"/>
  <c r="D40" i="3"/>
  <c r="D48" i="3"/>
  <c r="D56" i="3"/>
  <c r="D64" i="3"/>
  <c r="D72" i="3"/>
  <c r="D80" i="3"/>
  <c r="D88" i="3"/>
  <c r="D96" i="3"/>
  <c r="D104" i="3"/>
  <c r="D112" i="3"/>
  <c r="E41" i="3"/>
  <c r="E105" i="3"/>
  <c r="E143" i="3"/>
  <c r="E165" i="3"/>
  <c r="E185" i="3"/>
  <c r="E201" i="3"/>
  <c r="E217" i="3"/>
  <c r="E233" i="3"/>
  <c r="E10" i="3"/>
  <c r="E26" i="3"/>
  <c r="D41" i="3"/>
  <c r="D54" i="3"/>
  <c r="D68" i="3"/>
  <c r="D79" i="3"/>
  <c r="D93" i="3"/>
  <c r="D105" i="3"/>
  <c r="D118" i="3"/>
  <c r="D128" i="3"/>
  <c r="D140" i="3"/>
  <c r="D150" i="3"/>
  <c r="D160" i="3"/>
  <c r="D172" i="3"/>
  <c r="D182" i="3"/>
  <c r="D192" i="3"/>
  <c r="D204" i="3"/>
  <c r="D214" i="3"/>
  <c r="D224" i="3"/>
  <c r="D236" i="3"/>
  <c r="D17" i="3"/>
  <c r="D29" i="3"/>
  <c r="D121" i="3"/>
  <c r="D197" i="3"/>
  <c r="D239" i="3"/>
  <c r="E193" i="3"/>
  <c r="E241" i="3"/>
  <c r="E18" i="3"/>
  <c r="D73" i="3"/>
  <c r="D124" i="3"/>
  <c r="D156" i="3"/>
  <c r="D188" i="3"/>
  <c r="D208" i="3"/>
  <c r="D33" i="3"/>
  <c r="E49" i="3"/>
  <c r="E113" i="3"/>
  <c r="E145" i="3"/>
  <c r="E167" i="3"/>
  <c r="E188" i="3"/>
  <c r="E204" i="3"/>
  <c r="E220" i="3"/>
  <c r="E236" i="3"/>
  <c r="E13" i="3"/>
  <c r="E29" i="3"/>
  <c r="D44" i="3"/>
  <c r="D55" i="3"/>
  <c r="D69" i="3"/>
  <c r="D81" i="3"/>
  <c r="D94" i="3"/>
  <c r="D108" i="3"/>
  <c r="D119" i="3"/>
  <c r="D129" i="3"/>
  <c r="D141" i="3"/>
  <c r="D151" i="3"/>
  <c r="D161" i="3"/>
  <c r="D173" i="3"/>
  <c r="D183" i="3"/>
  <c r="D193" i="3"/>
  <c r="D205" i="3"/>
  <c r="D215" i="3"/>
  <c r="D225" i="3"/>
  <c r="D237" i="3"/>
  <c r="D18" i="3"/>
  <c r="D30" i="3"/>
  <c r="D110" i="3"/>
  <c r="D207" i="3"/>
  <c r="D22" i="3"/>
  <c r="E209" i="3"/>
  <c r="E34" i="3"/>
  <c r="D61" i="3"/>
  <c r="D111" i="3"/>
  <c r="D144" i="3"/>
  <c r="D166" i="3"/>
  <c r="D198" i="3"/>
  <c r="D240" i="3"/>
  <c r="E57" i="3"/>
  <c r="E119" i="3"/>
  <c r="E149" i="3"/>
  <c r="E169" i="3"/>
  <c r="E189" i="3"/>
  <c r="E205" i="3"/>
  <c r="E221" i="3"/>
  <c r="E237" i="3"/>
  <c r="E14" i="3"/>
  <c r="E30" i="3"/>
  <c r="D45" i="3"/>
  <c r="D57" i="3"/>
  <c r="D70" i="3"/>
  <c r="D84" i="3"/>
  <c r="D95" i="3"/>
  <c r="D109" i="3"/>
  <c r="D120" i="3"/>
  <c r="D132" i="3"/>
  <c r="D142" i="3"/>
  <c r="D152" i="3"/>
  <c r="D164" i="3"/>
  <c r="D174" i="3"/>
  <c r="D184" i="3"/>
  <c r="D196" i="3"/>
  <c r="D206" i="3"/>
  <c r="D216" i="3"/>
  <c r="D228" i="3"/>
  <c r="D238" i="3"/>
  <c r="D21" i="3"/>
  <c r="D31" i="3"/>
  <c r="D133" i="3"/>
  <c r="D175" i="3"/>
  <c r="D217" i="3"/>
  <c r="D32" i="3"/>
  <c r="E225" i="3"/>
  <c r="D47" i="3"/>
  <c r="D100" i="3"/>
  <c r="D134" i="3"/>
  <c r="D176" i="3"/>
  <c r="D220" i="3"/>
  <c r="D23" i="3"/>
  <c r="E65" i="3"/>
  <c r="E121" i="3"/>
  <c r="E151" i="3"/>
  <c r="E173" i="3"/>
  <c r="E191" i="3"/>
  <c r="E207" i="3"/>
  <c r="E223" i="3"/>
  <c r="E239" i="3"/>
  <c r="E16" i="3"/>
  <c r="E32" i="3"/>
  <c r="D46" i="3"/>
  <c r="D60" i="3"/>
  <c r="D71" i="3"/>
  <c r="D85" i="3"/>
  <c r="D97" i="3"/>
  <c r="D143" i="3"/>
  <c r="D153" i="3"/>
  <c r="D165" i="3"/>
  <c r="D185" i="3"/>
  <c r="D229" i="3"/>
  <c r="D86" i="3"/>
  <c r="D230" i="3"/>
  <c r="E73" i="3"/>
  <c r="E127" i="3"/>
  <c r="E153" i="3"/>
  <c r="E89" i="3"/>
  <c r="E135" i="3"/>
  <c r="E159" i="3"/>
  <c r="E181" i="3"/>
  <c r="E197" i="3"/>
  <c r="E213" i="3"/>
  <c r="E229" i="3"/>
  <c r="E6" i="3"/>
  <c r="E22" i="3"/>
  <c r="D37" i="3"/>
  <c r="D52" i="3"/>
  <c r="D63" i="3"/>
  <c r="D77" i="3"/>
  <c r="D89" i="3"/>
  <c r="D102" i="3"/>
  <c r="D116" i="3"/>
  <c r="D126" i="3"/>
  <c r="D136" i="3"/>
  <c r="D148" i="3"/>
  <c r="D158" i="3"/>
  <c r="D168" i="3"/>
  <c r="D180" i="3"/>
  <c r="D190" i="3"/>
  <c r="D200" i="3"/>
  <c r="D212" i="3"/>
  <c r="D222" i="3"/>
  <c r="D232" i="3"/>
  <c r="D244" i="3"/>
  <c r="D25" i="3"/>
  <c r="E97" i="3"/>
  <c r="E137" i="3"/>
  <c r="E161" i="3"/>
  <c r="E183" i="3"/>
  <c r="E199" i="3"/>
  <c r="E215" i="3"/>
  <c r="E231" i="3"/>
  <c r="E8" i="3"/>
  <c r="E24" i="3"/>
  <c r="D39" i="3"/>
  <c r="D53" i="3"/>
  <c r="D65" i="3"/>
  <c r="D78" i="3"/>
  <c r="D92" i="3"/>
  <c r="D103" i="3"/>
  <c r="D117" i="3"/>
  <c r="D127" i="3"/>
  <c r="D137" i="3"/>
  <c r="D149" i="3"/>
  <c r="D159" i="3"/>
  <c r="D169" i="3"/>
  <c r="D181" i="3"/>
  <c r="D191" i="3"/>
  <c r="D201" i="3"/>
  <c r="D213" i="3"/>
  <c r="D223" i="3"/>
  <c r="D233" i="3"/>
  <c r="D26" i="3"/>
  <c r="E228" i="3"/>
  <c r="D101" i="3"/>
  <c r="D189" i="3"/>
  <c r="D34" i="3"/>
  <c r="D199" i="3"/>
  <c r="E177" i="3"/>
  <c r="E81" i="3"/>
  <c r="E244" i="3"/>
  <c r="D113" i="3"/>
  <c r="D49" i="3"/>
  <c r="D157" i="3"/>
  <c r="E129" i="3"/>
  <c r="E21" i="3"/>
  <c r="D125" i="3"/>
  <c r="D209" i="3"/>
  <c r="E157" i="3"/>
  <c r="D36" i="3"/>
  <c r="D135" i="3"/>
  <c r="D221" i="3"/>
  <c r="D231" i="3"/>
  <c r="D62" i="3"/>
  <c r="D241" i="3"/>
  <c r="E175" i="3"/>
  <c r="D145" i="3"/>
  <c r="D167" i="3"/>
  <c r="E196" i="3"/>
  <c r="D76" i="3"/>
  <c r="E212" i="3"/>
  <c r="D87" i="3"/>
  <c r="D177" i="3"/>
  <c r="D24" i="3"/>
  <c r="T7" i="3" l="1"/>
  <c r="O23" i="3"/>
  <c r="Q9" i="3"/>
  <c r="H5" i="3"/>
  <c r="L5" i="3" s="1"/>
  <c r="H11" i="3"/>
  <c r="L11" i="3" s="1"/>
  <c r="I7" i="3"/>
  <c r="K7" i="3" s="1"/>
  <c r="I6" i="3"/>
  <c r="K6" i="3" s="1"/>
  <c r="H10" i="3"/>
  <c r="L10" i="3" s="1"/>
  <c r="H7" i="3"/>
  <c r="L7" i="3" s="1"/>
  <c r="H9" i="3"/>
  <c r="L9" i="3" s="1"/>
  <c r="H6" i="3"/>
  <c r="L6" i="3" s="1"/>
  <c r="I8" i="3"/>
  <c r="K8" i="3" s="1"/>
  <c r="I5" i="3"/>
  <c r="K5" i="3" s="1"/>
  <c r="H8" i="3"/>
  <c r="L8" i="3" s="1"/>
  <c r="C312" i="3"/>
  <c r="C320" i="3"/>
  <c r="C328" i="3"/>
  <c r="C336" i="3"/>
  <c r="C344" i="3"/>
  <c r="C352" i="3"/>
  <c r="C360" i="3"/>
  <c r="C334" i="3"/>
  <c r="C311" i="3"/>
  <c r="C305" i="3"/>
  <c r="C313" i="3"/>
  <c r="C321" i="3"/>
  <c r="C329" i="3"/>
  <c r="C337" i="3"/>
  <c r="C345" i="3"/>
  <c r="C353" i="3"/>
  <c r="C361" i="3"/>
  <c r="C327" i="3"/>
  <c r="C359" i="3"/>
  <c r="C306" i="3"/>
  <c r="C314" i="3"/>
  <c r="C322" i="3"/>
  <c r="C330" i="3"/>
  <c r="C338" i="3"/>
  <c r="C346" i="3"/>
  <c r="C354" i="3"/>
  <c r="C362" i="3"/>
  <c r="C316" i="3"/>
  <c r="C332" i="3"/>
  <c r="C356" i="3"/>
  <c r="C317" i="3"/>
  <c r="C333" i="3"/>
  <c r="C326" i="3"/>
  <c r="C350" i="3"/>
  <c r="C335" i="3"/>
  <c r="C307" i="3"/>
  <c r="C315" i="3"/>
  <c r="C323" i="3"/>
  <c r="C331" i="3"/>
  <c r="C339" i="3"/>
  <c r="C347" i="3"/>
  <c r="C355" i="3"/>
  <c r="C363" i="3"/>
  <c r="C308" i="3"/>
  <c r="C324" i="3"/>
  <c r="C348" i="3"/>
  <c r="C325" i="3"/>
  <c r="C341" i="3"/>
  <c r="C357" i="3"/>
  <c r="C310" i="3"/>
  <c r="C342" i="3"/>
  <c r="C319" i="3"/>
  <c r="C340" i="3"/>
  <c r="C364" i="3"/>
  <c r="C309" i="3"/>
  <c r="C349" i="3"/>
  <c r="C358" i="3"/>
  <c r="C343" i="3"/>
  <c r="C351" i="3"/>
  <c r="C318" i="3"/>
  <c r="C245" i="3"/>
  <c r="C253" i="3"/>
  <c r="C261" i="3"/>
  <c r="C269" i="3"/>
  <c r="C277" i="3"/>
  <c r="C285" i="3"/>
  <c r="C293" i="3"/>
  <c r="C301" i="3"/>
  <c r="C246" i="3"/>
  <c r="C278" i="3"/>
  <c r="C247" i="3"/>
  <c r="C255" i="3"/>
  <c r="C263" i="3"/>
  <c r="C271" i="3"/>
  <c r="C279" i="3"/>
  <c r="C287" i="3"/>
  <c r="C295" i="3"/>
  <c r="C303" i="3"/>
  <c r="C248" i="3"/>
  <c r="C256" i="3"/>
  <c r="C264" i="3"/>
  <c r="C272" i="3"/>
  <c r="C280" i="3"/>
  <c r="C288" i="3"/>
  <c r="C296" i="3"/>
  <c r="C304" i="3"/>
  <c r="C257" i="3"/>
  <c r="C265" i="3"/>
  <c r="C273" i="3"/>
  <c r="C281" i="3"/>
  <c r="C289" i="3"/>
  <c r="C297" i="3"/>
  <c r="C252" i="3"/>
  <c r="C284" i="3"/>
  <c r="C270" i="3"/>
  <c r="C249" i="3"/>
  <c r="C276" i="3"/>
  <c r="C292" i="3"/>
  <c r="C286" i="3"/>
  <c r="C250" i="3"/>
  <c r="C258" i="3"/>
  <c r="C266" i="3"/>
  <c r="C274" i="3"/>
  <c r="C282" i="3"/>
  <c r="C290" i="3"/>
  <c r="C298" i="3"/>
  <c r="C268" i="3"/>
  <c r="C300" i="3"/>
  <c r="C254" i="3"/>
  <c r="C294" i="3"/>
  <c r="C251" i="3"/>
  <c r="C259" i="3"/>
  <c r="C267" i="3"/>
  <c r="C275" i="3"/>
  <c r="C283" i="3"/>
  <c r="C291" i="3"/>
  <c r="C299" i="3"/>
  <c r="C260" i="3"/>
  <c r="C262" i="3"/>
  <c r="C302" i="3"/>
  <c r="I14" i="3"/>
  <c r="K14" i="3" s="1"/>
  <c r="H20" i="3"/>
  <c r="L20" i="3" s="1"/>
  <c r="I23" i="3"/>
  <c r="K23" i="3" s="1"/>
  <c r="I15" i="3"/>
  <c r="K15" i="3" s="1"/>
  <c r="I20" i="3"/>
  <c r="K20" i="3" s="1"/>
  <c r="H15" i="3"/>
  <c r="L15" i="3" s="1"/>
  <c r="I9" i="3"/>
  <c r="K9" i="3" s="1"/>
  <c r="H24" i="3"/>
  <c r="L24" i="3" s="1"/>
  <c r="I10" i="3"/>
  <c r="I13" i="3"/>
  <c r="K13" i="3" s="1"/>
  <c r="I18" i="3"/>
  <c r="K18" i="3" s="1"/>
  <c r="I12" i="3"/>
  <c r="K12" i="3" s="1"/>
  <c r="H16" i="3"/>
  <c r="L16" i="3" s="1"/>
  <c r="H23" i="3"/>
  <c r="L23" i="3" s="1"/>
  <c r="H18" i="3"/>
  <c r="L18" i="3" s="1"/>
  <c r="H21" i="3"/>
  <c r="L21" i="3" s="1"/>
  <c r="H22" i="3"/>
  <c r="L22" i="3" s="1"/>
  <c r="I19" i="3"/>
  <c r="K19" i="3" s="1"/>
  <c r="H17" i="3"/>
  <c r="L17" i="3" s="1"/>
  <c r="I16" i="3"/>
  <c r="K16" i="3" s="1"/>
  <c r="H13" i="3"/>
  <c r="L13" i="3" s="1"/>
  <c r="H12" i="3"/>
  <c r="L12" i="3" s="1"/>
  <c r="I24" i="3"/>
  <c r="K24" i="3" s="1"/>
  <c r="I17" i="3"/>
  <c r="K17" i="3" s="1"/>
  <c r="H19" i="3"/>
  <c r="L19" i="3" s="1"/>
  <c r="H14" i="3"/>
  <c r="L14" i="3" s="1"/>
  <c r="I21" i="3"/>
  <c r="K21" i="3" s="1"/>
  <c r="I22" i="3"/>
  <c r="K22" i="3" s="1"/>
  <c r="I11" i="3"/>
  <c r="K11" i="3" s="1"/>
  <c r="C42" i="3"/>
  <c r="C50" i="3"/>
  <c r="C58" i="3"/>
  <c r="C66" i="3"/>
  <c r="C74" i="3"/>
  <c r="C82" i="3"/>
  <c r="C90" i="3"/>
  <c r="C98" i="3"/>
  <c r="C106" i="3"/>
  <c r="C114" i="3"/>
  <c r="C122" i="3"/>
  <c r="C130" i="3"/>
  <c r="C138" i="3"/>
  <c r="C146" i="3"/>
  <c r="C154" i="3"/>
  <c r="C162" i="3"/>
  <c r="C170" i="3"/>
  <c r="C178" i="3"/>
  <c r="C186" i="3"/>
  <c r="C194" i="3"/>
  <c r="C202" i="3"/>
  <c r="C210" i="3"/>
  <c r="C218" i="3"/>
  <c r="C226" i="3"/>
  <c r="C234" i="3"/>
  <c r="C35" i="3"/>
  <c r="C38" i="3"/>
  <c r="C47" i="3"/>
  <c r="C56" i="3"/>
  <c r="C65" i="3"/>
  <c r="C75" i="3"/>
  <c r="C84" i="3"/>
  <c r="C93" i="3"/>
  <c r="C102" i="3"/>
  <c r="C111" i="3"/>
  <c r="C120" i="3"/>
  <c r="C129" i="3"/>
  <c r="C139" i="3"/>
  <c r="C148" i="3"/>
  <c r="C157" i="3"/>
  <c r="C166" i="3"/>
  <c r="C175" i="3"/>
  <c r="C184" i="3"/>
  <c r="C193" i="3"/>
  <c r="C203" i="3"/>
  <c r="C212" i="3"/>
  <c r="C221" i="3"/>
  <c r="C230" i="3"/>
  <c r="C239" i="3"/>
  <c r="C8" i="3"/>
  <c r="C16" i="3"/>
  <c r="C24" i="3"/>
  <c r="C32" i="3"/>
  <c r="C9" i="3"/>
  <c r="C25" i="3"/>
  <c r="C232" i="3"/>
  <c r="C10" i="3"/>
  <c r="C34" i="3"/>
  <c r="C60" i="3"/>
  <c r="C87" i="3"/>
  <c r="C124" i="3"/>
  <c r="C151" i="3"/>
  <c r="C179" i="3"/>
  <c r="C206" i="3"/>
  <c r="C224" i="3"/>
  <c r="C27" i="3"/>
  <c r="C61" i="3"/>
  <c r="C88" i="3"/>
  <c r="C125" i="3"/>
  <c r="C152" i="3"/>
  <c r="C189" i="3"/>
  <c r="C216" i="3"/>
  <c r="C39" i="3"/>
  <c r="C48" i="3"/>
  <c r="C57" i="3"/>
  <c r="C67" i="3"/>
  <c r="C76" i="3"/>
  <c r="C85" i="3"/>
  <c r="C94" i="3"/>
  <c r="C103" i="3"/>
  <c r="C112" i="3"/>
  <c r="C121" i="3"/>
  <c r="C131" i="3"/>
  <c r="C140" i="3"/>
  <c r="C149" i="3"/>
  <c r="C158" i="3"/>
  <c r="C167" i="3"/>
  <c r="C176" i="3"/>
  <c r="C185" i="3"/>
  <c r="C195" i="3"/>
  <c r="C204" i="3"/>
  <c r="C213" i="3"/>
  <c r="C222" i="3"/>
  <c r="C231" i="3"/>
  <c r="C240" i="3"/>
  <c r="C17" i="3"/>
  <c r="C33" i="3"/>
  <c r="C241" i="3"/>
  <c r="C26" i="3"/>
  <c r="C51" i="3"/>
  <c r="C78" i="3"/>
  <c r="C105" i="3"/>
  <c r="C133" i="3"/>
  <c r="C160" i="3"/>
  <c r="C197" i="3"/>
  <c r="C233" i="3"/>
  <c r="C11" i="3"/>
  <c r="C52" i="3"/>
  <c r="C79" i="3"/>
  <c r="C116" i="3"/>
  <c r="C143" i="3"/>
  <c r="C180" i="3"/>
  <c r="C207" i="3"/>
  <c r="C40" i="3"/>
  <c r="C49" i="3"/>
  <c r="C59" i="3"/>
  <c r="C68" i="3"/>
  <c r="C77" i="3"/>
  <c r="C86" i="3"/>
  <c r="C95" i="3"/>
  <c r="C104" i="3"/>
  <c r="C113" i="3"/>
  <c r="C123" i="3"/>
  <c r="C132" i="3"/>
  <c r="C141" i="3"/>
  <c r="C150" i="3"/>
  <c r="C159" i="3"/>
  <c r="C168" i="3"/>
  <c r="C177" i="3"/>
  <c r="C187" i="3"/>
  <c r="C196" i="3"/>
  <c r="C205" i="3"/>
  <c r="C214" i="3"/>
  <c r="C223" i="3"/>
  <c r="C18" i="3"/>
  <c r="C69" i="3"/>
  <c r="C96" i="3"/>
  <c r="C115" i="3"/>
  <c r="C142" i="3"/>
  <c r="C169" i="3"/>
  <c r="C188" i="3"/>
  <c r="C215" i="3"/>
  <c r="C242" i="3"/>
  <c r="C19" i="3"/>
  <c r="C70" i="3"/>
  <c r="C97" i="3"/>
  <c r="C134" i="3"/>
  <c r="C161" i="3"/>
  <c r="C198" i="3"/>
  <c r="C225" i="3"/>
  <c r="C41" i="3"/>
  <c r="C43" i="3"/>
  <c r="C107" i="3"/>
  <c r="C171" i="3"/>
  <c r="C235" i="3"/>
  <c r="C36" i="3"/>
  <c r="C45" i="3"/>
  <c r="C54" i="3"/>
  <c r="C63" i="3"/>
  <c r="C72" i="3"/>
  <c r="C81" i="3"/>
  <c r="C91" i="3"/>
  <c r="C100" i="3"/>
  <c r="C109" i="3"/>
  <c r="C118" i="3"/>
  <c r="C127" i="3"/>
  <c r="C136" i="3"/>
  <c r="C145" i="3"/>
  <c r="C155" i="3"/>
  <c r="C164" i="3"/>
  <c r="C173" i="3"/>
  <c r="C182" i="3"/>
  <c r="C191" i="3"/>
  <c r="C200" i="3"/>
  <c r="C209" i="3"/>
  <c r="C219" i="3"/>
  <c r="C228" i="3"/>
  <c r="C237" i="3"/>
  <c r="C6" i="3"/>
  <c r="C14" i="3"/>
  <c r="C22" i="3"/>
  <c r="C30" i="3"/>
  <c r="C37" i="3"/>
  <c r="C46" i="3"/>
  <c r="C55" i="3"/>
  <c r="C64" i="3"/>
  <c r="C73" i="3"/>
  <c r="C83" i="3"/>
  <c r="C92" i="3"/>
  <c r="C101" i="3"/>
  <c r="C110" i="3"/>
  <c r="C119" i="3"/>
  <c r="C128" i="3"/>
  <c r="C137" i="3"/>
  <c r="C147" i="3"/>
  <c r="C156" i="3"/>
  <c r="C165" i="3"/>
  <c r="C174" i="3"/>
  <c r="C183" i="3"/>
  <c r="C192" i="3"/>
  <c r="C108" i="3"/>
  <c r="C181" i="3"/>
  <c r="C227" i="3"/>
  <c r="C13" i="3"/>
  <c r="C117" i="3"/>
  <c r="C190" i="3"/>
  <c r="C15" i="3"/>
  <c r="C201" i="3"/>
  <c r="C208" i="3"/>
  <c r="C211" i="3"/>
  <c r="C217" i="3"/>
  <c r="C29" i="3"/>
  <c r="C31" i="3"/>
  <c r="C44" i="3"/>
  <c r="C229" i="3"/>
  <c r="C135" i="3"/>
  <c r="C21" i="3"/>
  <c r="C144" i="3"/>
  <c r="C23" i="3"/>
  <c r="C80" i="3"/>
  <c r="C28" i="3"/>
  <c r="C53" i="3"/>
  <c r="C126" i="3"/>
  <c r="C199" i="3"/>
  <c r="C236" i="3"/>
  <c r="C20" i="3"/>
  <c r="C62" i="3"/>
  <c r="C238" i="3"/>
  <c r="C71" i="3"/>
  <c r="C153" i="3"/>
  <c r="C172" i="3"/>
  <c r="C220" i="3"/>
  <c r="C243" i="3"/>
  <c r="C244" i="3"/>
  <c r="C7" i="3"/>
  <c r="C12" i="3"/>
  <c r="C163" i="3"/>
  <c r="C89" i="3"/>
  <c r="C99" i="3"/>
  <c r="K10" i="3" l="1"/>
  <c r="M10" i="3" s="1"/>
  <c r="N10" i="3" s="1"/>
  <c r="O24" i="3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D26" i="1" s="1"/>
  <c r="D27" i="1" s="1"/>
  <c r="T9" i="3"/>
  <c r="Q10" i="3"/>
  <c r="U6" i="3"/>
  <c r="U7" i="3"/>
  <c r="M7" i="3"/>
  <c r="N7" i="3" s="1"/>
  <c r="M11" i="3"/>
  <c r="N11" i="3" s="1"/>
  <c r="M22" i="3"/>
  <c r="N22" i="3" s="1"/>
  <c r="M12" i="3"/>
  <c r="N12" i="3" s="1"/>
  <c r="M21" i="3"/>
  <c r="N21" i="3" s="1"/>
  <c r="M18" i="3"/>
  <c r="N18" i="3" s="1"/>
  <c r="J5" i="3"/>
  <c r="R5" i="3" s="1"/>
  <c r="M20" i="3"/>
  <c r="N20" i="3" s="1"/>
  <c r="M9" i="3"/>
  <c r="N9" i="3" s="1"/>
  <c r="M13" i="3"/>
  <c r="N13" i="3" s="1"/>
  <c r="M17" i="3"/>
  <c r="N17" i="3" s="1"/>
  <c r="M16" i="3"/>
  <c r="N16" i="3" s="1"/>
  <c r="M15" i="3"/>
  <c r="N15" i="3" s="1"/>
  <c r="M19" i="3"/>
  <c r="N19" i="3" s="1"/>
  <c r="M8" i="3"/>
  <c r="N8" i="3" s="1"/>
  <c r="M14" i="3"/>
  <c r="N14" i="3" s="1"/>
  <c r="M6" i="3"/>
  <c r="N6" i="3" s="1"/>
  <c r="M23" i="3"/>
  <c r="N23" i="3" s="1"/>
  <c r="M24" i="3"/>
  <c r="N24" i="3" s="1"/>
  <c r="J12" i="3"/>
  <c r="J19" i="3"/>
  <c r="J6" i="3"/>
  <c r="R6" i="3" s="1"/>
  <c r="J23" i="3"/>
  <c r="J20" i="3"/>
  <c r="J14" i="3"/>
  <c r="J10" i="3"/>
  <c r="J7" i="3"/>
  <c r="R7" i="3" s="1"/>
  <c r="J21" i="3"/>
  <c r="J15" i="3"/>
  <c r="J22" i="3"/>
  <c r="J9" i="3"/>
  <c r="R9" i="3" s="1"/>
  <c r="J18" i="3"/>
  <c r="J13" i="3"/>
  <c r="J8" i="3"/>
  <c r="R8" i="3" s="1"/>
  <c r="J11" i="3"/>
  <c r="J16" i="3"/>
  <c r="J24" i="3"/>
  <c r="J17" i="3"/>
  <c r="R10" i="3" l="1"/>
  <c r="S10" i="3" s="1"/>
  <c r="K21" i="1"/>
  <c r="S9" i="3"/>
  <c r="S8" i="3"/>
  <c r="S7" i="3"/>
  <c r="S6" i="3"/>
  <c r="S5" i="3"/>
  <c r="T10" i="3"/>
  <c r="M5" i="3"/>
  <c r="N5" i="3" l="1"/>
  <c r="D29" i="1" s="1"/>
  <c r="U8" i="3"/>
  <c r="U9" i="3" l="1"/>
  <c r="Q11" i="3"/>
  <c r="R11" i="3" s="1"/>
  <c r="T11" i="3" l="1"/>
  <c r="U10" i="3"/>
  <c r="Q12" i="3"/>
  <c r="R12" i="3" s="1"/>
  <c r="T12" i="3" l="1"/>
  <c r="U11" i="3"/>
  <c r="Q13" i="3"/>
  <c r="R13" i="3" s="1"/>
  <c r="S11" i="3"/>
  <c r="T13" i="3" l="1"/>
  <c r="U12" i="3"/>
  <c r="Q14" i="3"/>
  <c r="R14" i="3" s="1"/>
  <c r="S12" i="3"/>
  <c r="T14" i="3" l="1"/>
  <c r="U13" i="3"/>
  <c r="Q15" i="3"/>
  <c r="R15" i="3" s="1"/>
  <c r="S13" i="3"/>
  <c r="T15" i="3" l="1"/>
  <c r="U14" i="3"/>
  <c r="Q16" i="3"/>
  <c r="R16" i="3" s="1"/>
  <c r="S14" i="3"/>
  <c r="T16" i="3" l="1"/>
  <c r="U15" i="3"/>
  <c r="Q17" i="3"/>
  <c r="R17" i="3" s="1"/>
  <c r="S15" i="3"/>
  <c r="T17" i="3" l="1"/>
  <c r="U16" i="3"/>
  <c r="Q18" i="3"/>
  <c r="R18" i="3" s="1"/>
  <c r="S16" i="3"/>
  <c r="T18" i="3" l="1"/>
  <c r="U17" i="3"/>
  <c r="Q19" i="3"/>
  <c r="R19" i="3" s="1"/>
  <c r="S17" i="3"/>
  <c r="T19" i="3" l="1"/>
  <c r="U18" i="3"/>
  <c r="Q20" i="3"/>
  <c r="R20" i="3" s="1"/>
  <c r="S18" i="3"/>
  <c r="T20" i="3" l="1"/>
  <c r="U19" i="3"/>
  <c r="Q21" i="3"/>
  <c r="R21" i="3" s="1"/>
  <c r="S19" i="3"/>
  <c r="T21" i="3" l="1"/>
  <c r="U20" i="3"/>
  <c r="Q22" i="3"/>
  <c r="R22" i="3" s="1"/>
  <c r="S20" i="3"/>
  <c r="T22" i="3" l="1"/>
  <c r="U21" i="3"/>
  <c r="Q23" i="3"/>
  <c r="R23" i="3" s="1"/>
  <c r="S21" i="3"/>
  <c r="T23" i="3" l="1"/>
  <c r="U22" i="3"/>
  <c r="Q24" i="3"/>
  <c r="R24" i="3" s="1"/>
  <c r="S22" i="3"/>
  <c r="T24" i="3" l="1"/>
  <c r="U23" i="3"/>
  <c r="Q25" i="3"/>
  <c r="R25" i="3" s="1"/>
  <c r="S23" i="3"/>
  <c r="T25" i="3" l="1"/>
  <c r="U24" i="3"/>
  <c r="Q26" i="3"/>
  <c r="R26" i="3" s="1"/>
  <c r="S24" i="3"/>
  <c r="T26" i="3" l="1"/>
  <c r="Q27" i="3"/>
  <c r="R27" i="3" s="1"/>
  <c r="U25" i="3"/>
  <c r="S25" i="3"/>
  <c r="T27" i="3" l="1"/>
  <c r="Q28" i="3"/>
  <c r="R28" i="3" s="1"/>
  <c r="U26" i="3"/>
  <c r="S26" i="3"/>
  <c r="T28" i="3" l="1"/>
  <c r="Q29" i="3"/>
  <c r="R29" i="3" s="1"/>
  <c r="U27" i="3"/>
  <c r="S27" i="3"/>
  <c r="T29" i="3" l="1"/>
  <c r="Q30" i="3"/>
  <c r="R30" i="3" s="1"/>
  <c r="U28" i="3"/>
  <c r="S28" i="3"/>
  <c r="T30" i="3" l="1"/>
  <c r="Q31" i="3"/>
  <c r="R31" i="3" s="1"/>
  <c r="U29" i="3"/>
  <c r="S29" i="3"/>
  <c r="T31" i="3" l="1"/>
  <c r="Q32" i="3"/>
  <c r="R32" i="3" s="1"/>
  <c r="U30" i="3"/>
  <c r="S30" i="3"/>
  <c r="T32" i="3" l="1"/>
  <c r="Q33" i="3"/>
  <c r="R33" i="3" s="1"/>
  <c r="U31" i="3"/>
  <c r="S31" i="3"/>
  <c r="T33" i="3" l="1"/>
  <c r="Q34" i="3"/>
  <c r="R34" i="3" s="1"/>
  <c r="U32" i="3"/>
  <c r="S32" i="3"/>
  <c r="H22" i="1" l="1"/>
  <c r="L21" i="1" s="1"/>
  <c r="L28" i="1" s="1"/>
  <c r="T34" i="3"/>
  <c r="U33" i="3"/>
  <c r="S33" i="3"/>
  <c r="U34" i="3" l="1"/>
  <c r="H25" i="1" s="1"/>
  <c r="S34" i="3" l="1"/>
  <c r="D30" i="1" s="1"/>
  <c r="D31" i="1" s="1"/>
  <c r="D32" i="1" l="1"/>
  <c r="K20" i="1"/>
  <c r="H24" i="1"/>
  <c r="H26" i="1" s="1"/>
  <c r="H27" i="1" l="1"/>
  <c r="L20" i="1"/>
  <c r="L27" i="1" s="1"/>
  <c r="L29" i="1" s="1"/>
  <c r="K27" i="1" l="1"/>
  <c r="K29" i="1" s="1"/>
  <c r="M29" i="1" s="1"/>
  <c r="L22" i="1"/>
  <c r="K22" i="1"/>
  <c r="N22" i="1" l="1"/>
  <c r="H16" i="4" s="1"/>
  <c r="G12" i="4" s="1"/>
  <c r="M22" i="1"/>
</calcChain>
</file>

<file path=xl/sharedStrings.xml><?xml version="1.0" encoding="utf-8"?>
<sst xmlns="http://schemas.openxmlformats.org/spreadsheetml/2006/main" count="250" uniqueCount="191">
  <si>
    <t>Rental and property assumption</t>
  </si>
  <si>
    <t>Investment assumptions</t>
  </si>
  <si>
    <t>Flat cost</t>
  </si>
  <si>
    <t>Annual increase in rent</t>
  </si>
  <si>
    <t>Source</t>
  </si>
  <si>
    <t>Down payment %</t>
  </si>
  <si>
    <t>Annual interest rate</t>
  </si>
  <si>
    <t>Property appreciation %</t>
  </si>
  <si>
    <t>Loan period in years</t>
  </si>
  <si>
    <t>Rental Yield</t>
  </si>
  <si>
    <t>Buy</t>
  </si>
  <si>
    <t>Rent</t>
  </si>
  <si>
    <t>Sl. No.</t>
  </si>
  <si>
    <t>Details</t>
  </si>
  <si>
    <t>INR</t>
  </si>
  <si>
    <t>Item</t>
  </si>
  <si>
    <t>Verdict (INR Crores)</t>
  </si>
  <si>
    <t>a</t>
  </si>
  <si>
    <t>Current Rent paid</t>
  </si>
  <si>
    <t>Property</t>
  </si>
  <si>
    <t>-</t>
  </si>
  <si>
    <t>b</t>
  </si>
  <si>
    <t>Down payment</t>
  </si>
  <si>
    <t>Liquid assets</t>
  </si>
  <si>
    <t>c</t>
  </si>
  <si>
    <t>Loan</t>
  </si>
  <si>
    <t>Total rental expense</t>
  </si>
  <si>
    <t>Total</t>
  </si>
  <si>
    <t>d</t>
  </si>
  <si>
    <t>EMI</t>
  </si>
  <si>
    <t>e</t>
  </si>
  <si>
    <t>Total interest paid</t>
  </si>
  <si>
    <t>f</t>
  </si>
  <si>
    <t>Total payment done on loan (c + e)</t>
  </si>
  <si>
    <t>g</t>
  </si>
  <si>
    <t>Total payment done on flat (b+f)</t>
  </si>
  <si>
    <t>h</t>
  </si>
  <si>
    <t>i</t>
  </si>
  <si>
    <t>j</t>
  </si>
  <si>
    <t>k</t>
  </si>
  <si>
    <t>l</t>
  </si>
  <si>
    <t>m</t>
  </si>
  <si>
    <t>n</t>
  </si>
  <si>
    <t>Total Profit (Owning a house)</t>
  </si>
  <si>
    <t>Investable amount</t>
  </si>
  <si>
    <t>HRA tax savings</t>
  </si>
  <si>
    <t>Tax slab</t>
  </si>
  <si>
    <t>Yearly Principal</t>
  </si>
  <si>
    <t>Yearly Interest</t>
  </si>
  <si>
    <t>Months</t>
  </si>
  <si>
    <t>Years</t>
  </si>
  <si>
    <t>Principal</t>
  </si>
  <si>
    <t>Interest</t>
  </si>
  <si>
    <t>Property Maintenance Cost</t>
  </si>
  <si>
    <t>Maintenance cost</t>
  </si>
  <si>
    <t>Maintenance cost over the years</t>
  </si>
  <si>
    <t>Tax saved on interest</t>
  </si>
  <si>
    <t>Tax saved on principal</t>
  </si>
  <si>
    <t>Total tax saved</t>
  </si>
  <si>
    <t>Maintenance</t>
  </si>
  <si>
    <t>Property Maintenance appreciation %</t>
  </si>
  <si>
    <t>Property value after home loan is paid off</t>
  </si>
  <si>
    <t>Final value after loan is repaid</t>
  </si>
  <si>
    <t>Total liquid investment</t>
  </si>
  <si>
    <t>Total cost of home ownership (g+h)</t>
  </si>
  <si>
    <t>Total rent paid during loan tenure</t>
  </si>
  <si>
    <t>Invested tax savings after loan ends</t>
  </si>
  <si>
    <t>Invested down payment after loan ends</t>
  </si>
  <si>
    <t>Invested HRA tax savings</t>
  </si>
  <si>
    <t>Which is better after loan ends?</t>
  </si>
  <si>
    <t>Purchased home early (INR Crores)</t>
  </si>
  <si>
    <t>Rent (INR Crores)</t>
  </si>
  <si>
    <t>Rent paid</t>
  </si>
  <si>
    <t>Total savings (e+f+g)</t>
  </si>
  <si>
    <t>Total Profit (h-d)</t>
  </si>
  <si>
    <t>Investment returns</t>
  </si>
  <si>
    <t>Cost</t>
  </si>
  <si>
    <t>SI. No.</t>
  </si>
  <si>
    <t>Applicability of Section 80C</t>
  </si>
  <si>
    <t>Section 80 C Limit</t>
  </si>
  <si>
    <t>Utilized in other amounts</t>
  </si>
  <si>
    <t>Available amount</t>
  </si>
  <si>
    <t>Fill Loan Related Information</t>
  </si>
  <si>
    <t xml:space="preserve">Number of applicants for home loan </t>
  </si>
  <si>
    <t>This workbook along with all its contents are the intellectual property of Finance with Sharan, distribution of which is strictly prohibited.</t>
  </si>
  <si>
    <t>Input cells</t>
  </si>
  <si>
    <t>Formula cells (you cannot edit)</t>
  </si>
  <si>
    <t>10 years later loan ends</t>
  </si>
  <si>
    <t>Invested rent savings (when rent &gt; EMI)</t>
  </si>
  <si>
    <t>Invested EMI savings (when EMI &gt; rent)</t>
  </si>
  <si>
    <t>Interiors cost (10-12% of flat cost)</t>
  </si>
  <si>
    <t>S.no</t>
  </si>
  <si>
    <t>Learnings</t>
  </si>
  <si>
    <t>Amount</t>
  </si>
  <si>
    <t>Rent vs Buy</t>
  </si>
  <si>
    <t>Rent Over Buying</t>
  </si>
  <si>
    <t>Index Fund Over Large Cap</t>
  </si>
  <si>
    <t>Equity Saver Funds vs Debt</t>
  </si>
  <si>
    <t>SGBs vs Gold</t>
  </si>
  <si>
    <t>Name:</t>
  </si>
  <si>
    <t>Full Name</t>
  </si>
  <si>
    <t>Index Fund Savings</t>
  </si>
  <si>
    <t>Amt</t>
  </si>
  <si>
    <t>Index Fund</t>
  </si>
  <si>
    <t>Largecap Fund</t>
  </si>
  <si>
    <t>Money Saved</t>
  </si>
  <si>
    <t>Fund Type</t>
  </si>
  <si>
    <t>Expense Ratio</t>
  </si>
  <si>
    <t>Index</t>
  </si>
  <si>
    <t>Largecap</t>
  </si>
  <si>
    <t>Tenure</t>
  </si>
  <si>
    <t>Expected Return</t>
  </si>
  <si>
    <t>EQUITY SAVER FUNDS</t>
  </si>
  <si>
    <t>DEBT FUNDS</t>
  </si>
  <si>
    <t>Debt</t>
  </si>
  <si>
    <t>Equity Savings</t>
  </si>
  <si>
    <t>After Tax Value</t>
  </si>
  <si>
    <t>Instrument</t>
  </si>
  <si>
    <t>Tax Amount</t>
  </si>
  <si>
    <t>Final Gains</t>
  </si>
  <si>
    <t>Final Savings</t>
  </si>
  <si>
    <t>Amount Saved</t>
  </si>
  <si>
    <t>Senior Citizen FD</t>
  </si>
  <si>
    <t>Normal FD</t>
  </si>
  <si>
    <t>Amt ₹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</si>
  <si>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</si>
  <si>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</si>
  <si>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</si>
  <si>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</si>
  <si>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</si>
  <si>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</si>
  <si>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</si>
  <si>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</si>
  <si>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</si>
  <si>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</si>
  <si>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Savings</t>
  </si>
  <si>
    <t>SGB Calculator</t>
  </si>
  <si>
    <t>SGB</t>
  </si>
  <si>
    <t>Gold</t>
  </si>
  <si>
    <t>Yearly Investment</t>
  </si>
  <si>
    <t>Post tax returns</t>
  </si>
  <si>
    <t>total saved</t>
  </si>
  <si>
    <t>Month</t>
  </si>
  <si>
    <t>Loan-related Information</t>
  </si>
  <si>
    <t xml:space="preserve">Particulars </t>
  </si>
  <si>
    <t>House value</t>
  </si>
  <si>
    <t>Loan amount</t>
  </si>
  <si>
    <t>Interest rate</t>
  </si>
  <si>
    <t>Loan tenure</t>
  </si>
  <si>
    <t>Rent related Information</t>
  </si>
  <si>
    <t>Property rent</t>
  </si>
  <si>
    <t xml:space="preserve">HRA assumed </t>
  </si>
  <si>
    <t>Rental appreciation</t>
  </si>
  <si>
    <t>Salary Appreciation</t>
  </si>
  <si>
    <t>Summary</t>
  </si>
  <si>
    <t>A. Scenario-1 Property bought jointly</t>
  </si>
  <si>
    <t>Interest deduction on home loan repayment</t>
  </si>
  <si>
    <t>Tax benefit @ 30% bracket</t>
  </si>
  <si>
    <t>B. Scenario-2 Property bought by one spouse and HRA claimed by second spouse. (interest deduction fully claimed)</t>
  </si>
  <si>
    <t>HRA claimed by the other spouse</t>
  </si>
  <si>
    <t>Rental Income after standard deduction</t>
  </si>
  <si>
    <t>Total deduction/exemption</t>
  </si>
  <si>
    <t xml:space="preserve">Principal </t>
  </si>
  <si>
    <t xml:space="preserve">Year </t>
  </si>
  <si>
    <t>Standard Interest deduction</t>
  </si>
  <si>
    <t>Taxable Rental Income</t>
  </si>
  <si>
    <t>HRA claimed</t>
  </si>
  <si>
    <t>Couple purchases home together- CASE 1</t>
  </si>
  <si>
    <t>House purchased by one spouse entire interest claimed as a deduction- CASE 2</t>
  </si>
  <si>
    <t xml:space="preserve">Tax benefit Case 1 </t>
  </si>
  <si>
    <t xml:space="preserve">Tax benefit case 2 </t>
  </si>
  <si>
    <t>New Tax Savings Hack</t>
  </si>
  <si>
    <t>Optimising FD Returns</t>
  </si>
  <si>
    <t>Normal Term vs Limited Pay</t>
  </si>
  <si>
    <t>Investment type</t>
  </si>
  <si>
    <t>Monthly SIP</t>
  </si>
  <si>
    <t>Annual Deposit</t>
  </si>
  <si>
    <t>NA</t>
  </si>
  <si>
    <t>I will save</t>
  </si>
  <si>
    <t>over next 20 years</t>
  </si>
  <si>
    <t>20 Years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</si>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</sst>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1">
    <numFmt numFmtId="8" formatCode="&quot;₹&quot;#,##0.00_);[Red]\(&quot;₹&quot;#,##0.00\)"/>
    <numFmt numFmtId="43" formatCode="_(* #,##0.00_);_(* \(#,##0.00\);_(* &quot;-&quot;??_);_(@_)"/>
    <numFmt numFmtId="164" formatCode="&quot;₹&quot;\ #,##0;[Red]&quot;₹&quot;\ \-#,##0"/>
    <numFmt numFmtId="165" formatCode="&quot;₹&quot;\ #,##0.00;[Red]&quot;₹&quot;\ \-#,##0.00"/>
    <numFmt numFmtId="166" formatCode="_ &quot;₹&quot;\ * #,##0.00_ ;_ &quot;₹&quot;\ * \-#,##0.00_ ;_ &quot;₹&quot;\ * &quot;-&quot;??_ ;_ @_ "/>
    <numFmt numFmtId="167" formatCode="_ * #,##0.00_ ;_ * \-#,##0.00_ ;_ * &quot;-&quot;??_ ;_ @_ "/>
    <numFmt numFmtId="168" formatCode="_(* #,##0_);_(* \(#,##0\);_(* &quot;-&quot;??_);_(@_)"/>
    <numFmt numFmtId="169" formatCode="0.0%"/>
    <numFmt numFmtId="170" formatCode="[$-14009]dd/mm/yyyy"/>
    <numFmt numFmtId="171" formatCode="0.0"/>
    <numFmt numFmtId="172" formatCode="[$₹]#,##0"/>
    <numFmt numFmtId="173" formatCode="_(* #,##0.0_);_(* \(#,##0.0\);_(* &quot;-&quot;?_);_(@_)"/>
    <numFmt numFmtId="174" formatCode="[$₹-820]#,##0.0"/>
    <numFmt numFmtId="175" formatCode="_ * #,##0_ ;_ * \-#,##0_ ;_ * &quot;-&quot;??_ ;_ @_ "/>
    <numFmt numFmtId="176" formatCode="0.00000"/>
    <numFmt numFmtId="177" formatCode="_ &quot;₹&quot;\ * #,##0_ ;_ &quot;₹&quot;\ * \-#,##0_ ;_ &quot;₹&quot;\ * &quot;-&quot;??_ ;_ @_ "/>
    <numFmt numFmtId="178" formatCode="_ [$₹-4009]\ * #,##0_ ;_ [$₹-4009]\ * \-#,##0_ ;_ [$₹-4009]\ * &quot;-&quot;??_ ;_ @_ "/>
    <numFmt numFmtId="179" formatCode="&quot;₹&quot;\ #,##0"/>
    <numFmt numFmtId="180" formatCode="&quot;₹&quot;\ #,##0.00"/>
    <numFmt numFmtId="181" formatCode="0.000%"/>
    <numFmt numFmtId="182" formatCode="_ [$₹-4009]\ * #,##0.00_ ;_ [$₹-4009]\ * \-#,##0.00_ ;_ [$₹-4009]\ * &quot;-&quot;??_ ;_ @_ "/>
  </numFmts>
  <fonts count="4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44546A"/>
      <name val="Calibri"/>
      <family val="2"/>
      <scheme val="minor"/>
    </font>
    <font>
      <sz val="11"/>
      <name val="Calibri"/>
      <family val="2"/>
    </font>
    <font>
      <sz val="12"/>
      <color theme="1"/>
      <name val="Calibri"/>
      <family val="2"/>
      <scheme val="minor"/>
    </font>
    <font>
      <b/>
      <sz val="16"/>
      <color rgb="FF44546A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2"/>
      <color theme="0"/>
      <name val="Calibri"/>
      <family val="2"/>
    </font>
    <font>
      <sz val="8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2"/>
      <color theme="10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1"/>
    </font>
    <font>
      <b/>
      <sz val="14"/>
      <color rgb="FFECD996"/>
      <name val="Calibri"/>
      <family val="2"/>
      <scheme val="minor"/>
    </font>
    <font>
      <u/>
      <sz val="14"/>
      <color theme="1"/>
      <name val="Calibri"/>
      <family val="2"/>
      <scheme val="minor"/>
    </font>
    <font>
      <u/>
      <sz val="14"/>
      <color theme="1" tint="0.249977111117893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7"/>
      <color theme="1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theme="5" tint="0.79998168889431442"/>
        <bgColor rgb="FFF7CAA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2060"/>
      </patternFill>
    </fill>
    <fill>
      <patternFill patternType="solid">
        <fgColor theme="0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rgb="FFDEEAF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9" tint="0.79998168889431442"/>
        <bgColor rgb="FFF7CAA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rgb="FF9CC2E5"/>
      </patternFill>
    </fill>
    <fill>
      <patternFill patternType="solid">
        <fgColor theme="2"/>
        <bgColor indexed="64"/>
      </patternFill>
    </fill>
    <fill>
      <patternFill patternType="solid">
        <fgColor rgb="FFD3F9CB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29A91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167" fontId="24" fillId="0" borderId="0" applyFont="0" applyFill="0" applyBorder="0" applyAlignment="0" applyProtection="0"/>
    <xf numFmtId="0" fontId="7" fillId="0" borderId="1"/>
    <xf numFmtId="9" fontId="28" fillId="0" borderId="0" applyFont="0" applyFill="0" applyBorder="0" applyAlignment="0" applyProtection="0"/>
    <xf numFmtId="166" fontId="35" fillId="0" borderId="0" applyFont="0" applyFill="0" applyBorder="0" applyAlignment="0" applyProtection="0"/>
    <xf numFmtId="0" fontId="4" fillId="0" borderId="1"/>
    <xf numFmtId="166" fontId="4" fillId="0" borderId="1" applyFont="0" applyFill="0" applyBorder="0" applyAlignment="0" applyProtection="0"/>
    <xf numFmtId="9" fontId="4" fillId="0" borderId="1" applyFont="0" applyFill="0" applyBorder="0" applyAlignment="0" applyProtection="0"/>
    <xf numFmtId="0" fontId="3" fillId="0" borderId="1"/>
    <xf numFmtId="167" fontId="3" fillId="0" borderId="1" applyFont="0" applyFill="0" applyBorder="0" applyAlignment="0" applyProtection="0"/>
  </cellStyleXfs>
  <cellXfs count="177">
    <xf numFmtId="0" fontId="0" fillId="0" borderId="0" xfId="0"/>
    <xf numFmtId="0" fontId="0" fillId="0" borderId="1" xfId="0" applyBorder="1" applyAlignment="1">
      <alignment wrapText="1"/>
    </xf>
    <xf numFmtId="0" fontId="10" fillId="0" borderId="0" xfId="0" applyFont="1"/>
    <xf numFmtId="0" fontId="21" fillId="0" borderId="1" xfId="0" applyFont="1" applyBorder="1" applyAlignment="1">
      <alignment vertical="center"/>
    </xf>
    <xf numFmtId="0" fontId="0" fillId="0" borderId="1" xfId="0" applyBorder="1"/>
    <xf numFmtId="0" fontId="21" fillId="7" borderId="1" xfId="0" applyFont="1" applyFill="1" applyBorder="1" applyAlignment="1">
      <alignment vertical="center"/>
    </xf>
    <xf numFmtId="168" fontId="0" fillId="9" borderId="1" xfId="0" applyNumberFormat="1" applyFill="1" applyBorder="1"/>
    <xf numFmtId="0" fontId="0" fillId="7" borderId="1" xfId="0" applyFill="1" applyBorder="1"/>
    <xf numFmtId="0" fontId="23" fillId="8" borderId="1" xfId="0" applyFont="1" applyFill="1" applyBorder="1" applyAlignment="1">
      <alignment horizontal="center"/>
    </xf>
    <xf numFmtId="0" fontId="23" fillId="3" borderId="1" xfId="0" applyFont="1" applyFill="1" applyBorder="1" applyAlignment="1">
      <alignment horizontal="center"/>
    </xf>
    <xf numFmtId="0" fontId="10" fillId="0" borderId="1" xfId="0" applyFont="1" applyBorder="1" applyAlignment="1" applyProtection="1">
      <alignment vertical="center"/>
      <protection hidden="1"/>
    </xf>
    <xf numFmtId="0" fontId="0" fillId="0" borderId="1" xfId="0" applyBorder="1" applyAlignment="1" applyProtection="1">
      <alignment wrapText="1"/>
      <protection hidden="1"/>
    </xf>
    <xf numFmtId="0" fontId="11" fillId="2" borderId="1" xfId="0" applyFont="1" applyFill="1" applyBorder="1" applyProtection="1">
      <protection hidden="1"/>
    </xf>
    <xf numFmtId="0" fontId="12" fillId="0" borderId="1" xfId="0" applyFont="1" applyBorder="1" applyAlignment="1" applyProtection="1">
      <alignment horizontal="center" wrapText="1"/>
      <protection hidden="1"/>
    </xf>
    <xf numFmtId="0" fontId="13" fillId="0" borderId="1" xfId="0" applyFont="1" applyBorder="1" applyAlignment="1" applyProtection="1">
      <alignment horizontal="center"/>
      <protection hidden="1"/>
    </xf>
    <xf numFmtId="0" fontId="14" fillId="0" borderId="1" xfId="0" applyFont="1" applyBorder="1" applyProtection="1">
      <protection hidden="1"/>
    </xf>
    <xf numFmtId="0" fontId="0" fillId="0" borderId="1" xfId="0" applyBorder="1" applyProtection="1">
      <protection hidden="1"/>
    </xf>
    <xf numFmtId="0" fontId="21" fillId="10" borderId="1" xfId="0" applyFont="1" applyFill="1" applyBorder="1" applyAlignment="1" applyProtection="1">
      <alignment horizontal="center"/>
      <protection hidden="1"/>
    </xf>
    <xf numFmtId="43" fontId="9" fillId="10" borderId="1" xfId="0" applyNumberFormat="1" applyFont="1" applyFill="1" applyBorder="1" applyAlignment="1" applyProtection="1">
      <alignment horizontal="center" vertical="center" wrapText="1"/>
      <protection hidden="1"/>
    </xf>
    <xf numFmtId="0" fontId="26" fillId="0" borderId="1" xfId="0" applyFont="1" applyBorder="1" applyProtection="1">
      <protection hidden="1"/>
    </xf>
    <xf numFmtId="43" fontId="9" fillId="0" borderId="1" xfId="0" applyNumberFormat="1" applyFont="1" applyBorder="1" applyAlignment="1" applyProtection="1">
      <alignment vertical="center" wrapText="1"/>
      <protection hidden="1"/>
    </xf>
    <xf numFmtId="175" fontId="9" fillId="0" borderId="1" xfId="1" applyNumberFormat="1" applyFont="1" applyFill="1" applyBorder="1" applyAlignment="1" applyProtection="1">
      <alignment horizontal="center" vertical="center"/>
      <protection hidden="1"/>
    </xf>
    <xf numFmtId="175" fontId="15" fillId="0" borderId="1" xfId="1" applyNumberFormat="1" applyFont="1" applyFill="1" applyBorder="1" applyAlignment="1" applyProtection="1">
      <alignment horizontal="center" vertical="center"/>
      <protection hidden="1"/>
    </xf>
    <xf numFmtId="0" fontId="15" fillId="0" borderId="1" xfId="0" applyFont="1" applyBorder="1" applyProtection="1">
      <protection hidden="1"/>
    </xf>
    <xf numFmtId="0" fontId="15" fillId="10" borderId="1" xfId="0" applyFont="1" applyFill="1" applyBorder="1" applyAlignment="1" applyProtection="1">
      <alignment horizontal="center" vertical="center"/>
      <protection hidden="1"/>
    </xf>
    <xf numFmtId="168" fontId="15" fillId="0" borderId="1" xfId="0" applyNumberFormat="1" applyFont="1" applyBorder="1" applyProtection="1">
      <protection hidden="1"/>
    </xf>
    <xf numFmtId="0" fontId="15" fillId="10" borderId="1" xfId="0" applyFont="1" applyFill="1" applyBorder="1" applyAlignment="1" applyProtection="1">
      <alignment horizontal="center" vertical="center" wrapText="1"/>
      <protection hidden="1"/>
    </xf>
    <xf numFmtId="43" fontId="9" fillId="10" borderId="1" xfId="0" applyNumberFormat="1" applyFont="1" applyFill="1" applyBorder="1" applyAlignment="1" applyProtection="1">
      <alignment vertical="center" wrapText="1"/>
      <protection hidden="1"/>
    </xf>
    <xf numFmtId="10" fontId="15" fillId="0" borderId="1" xfId="0" applyNumberFormat="1" applyFont="1" applyBorder="1" applyProtection="1">
      <protection hidden="1"/>
    </xf>
    <xf numFmtId="0" fontId="9" fillId="10" borderId="1" xfId="0" applyFont="1" applyFill="1" applyBorder="1" applyAlignment="1" applyProtection="1">
      <alignment horizontal="center" vertical="center"/>
      <protection hidden="1"/>
    </xf>
    <xf numFmtId="0" fontId="9" fillId="10" borderId="1" xfId="0" applyFont="1" applyFill="1" applyBorder="1" applyAlignment="1" applyProtection="1">
      <alignment horizontal="center"/>
      <protection hidden="1"/>
    </xf>
    <xf numFmtId="43" fontId="15" fillId="10" borderId="1" xfId="0" applyNumberFormat="1" applyFont="1" applyFill="1" applyBorder="1" applyAlignment="1" applyProtection="1">
      <alignment horizontal="center" vertical="center" wrapText="1"/>
      <protection hidden="1"/>
    </xf>
    <xf numFmtId="168" fontId="17" fillId="3" borderId="1" xfId="0" applyNumberFormat="1" applyFont="1" applyFill="1" applyBorder="1" applyAlignment="1" applyProtection="1">
      <alignment horizontal="center" vertical="center" wrapText="1"/>
      <protection hidden="1"/>
    </xf>
    <xf numFmtId="168" fontId="15" fillId="10" borderId="1" xfId="0" applyNumberFormat="1" applyFont="1" applyFill="1" applyBorder="1" applyAlignment="1" applyProtection="1">
      <alignment horizontal="left" vertical="center" wrapText="1"/>
      <protection hidden="1"/>
    </xf>
    <xf numFmtId="168" fontId="15" fillId="0" borderId="1" xfId="0" applyNumberFormat="1" applyFont="1" applyBorder="1" applyAlignment="1" applyProtection="1">
      <alignment horizontal="center" vertical="center" wrapText="1"/>
      <protection hidden="1"/>
    </xf>
    <xf numFmtId="168" fontId="15" fillId="12" borderId="1" xfId="0" applyNumberFormat="1" applyFont="1" applyFill="1" applyBorder="1" applyAlignment="1" applyProtection="1">
      <alignment horizontal="left" vertical="center" wrapText="1"/>
      <protection hidden="1"/>
    </xf>
    <xf numFmtId="0" fontId="20" fillId="13" borderId="1" xfId="0" applyFont="1" applyFill="1" applyBorder="1" applyAlignment="1" applyProtection="1">
      <alignment horizontal="center" vertical="center" wrapText="1"/>
      <protection hidden="1"/>
    </xf>
    <xf numFmtId="168" fontId="9" fillId="12" borderId="1" xfId="0" applyNumberFormat="1" applyFont="1" applyFill="1" applyBorder="1" applyAlignment="1" applyProtection="1">
      <alignment horizontal="left" vertical="center" wrapText="1"/>
      <protection hidden="1"/>
    </xf>
    <xf numFmtId="0" fontId="9" fillId="12" borderId="1" xfId="0" applyFont="1" applyFill="1" applyBorder="1" applyAlignment="1" applyProtection="1">
      <alignment horizontal="center"/>
      <protection hidden="1"/>
    </xf>
    <xf numFmtId="168" fontId="19" fillId="12" borderId="1" xfId="0" applyNumberFormat="1" applyFont="1" applyFill="1" applyBorder="1" applyAlignment="1" applyProtection="1">
      <alignment horizontal="left" vertical="center" wrapText="1"/>
      <protection hidden="1"/>
    </xf>
    <xf numFmtId="168" fontId="20" fillId="10" borderId="1" xfId="0" applyNumberFormat="1" applyFont="1" applyFill="1" applyBorder="1" applyAlignment="1" applyProtection="1">
      <alignment horizontal="left" vertical="center" wrapText="1"/>
      <protection hidden="1"/>
    </xf>
    <xf numFmtId="0" fontId="20" fillId="12" borderId="1" xfId="0" applyFont="1" applyFill="1" applyBorder="1" applyAlignment="1" applyProtection="1">
      <alignment horizontal="left" vertical="center" wrapText="1"/>
      <protection hidden="1"/>
    </xf>
    <xf numFmtId="0" fontId="19" fillId="12" borderId="1" xfId="0" applyFont="1" applyFill="1" applyBorder="1" applyAlignment="1" applyProtection="1">
      <alignment horizontal="center" vertical="center"/>
      <protection hidden="1"/>
    </xf>
    <xf numFmtId="2" fontId="15" fillId="0" borderId="1" xfId="0" applyNumberFormat="1" applyFont="1" applyBorder="1" applyProtection="1">
      <protection hidden="1"/>
    </xf>
    <xf numFmtId="2" fontId="19" fillId="0" borderId="1" xfId="0" applyNumberFormat="1" applyFont="1" applyBorder="1" applyProtection="1">
      <protection hidden="1"/>
    </xf>
    <xf numFmtId="0" fontId="19" fillId="0" borderId="1" xfId="0" applyFont="1" applyBorder="1" applyProtection="1">
      <protection hidden="1"/>
    </xf>
    <xf numFmtId="0" fontId="18" fillId="12" borderId="1" xfId="0" applyFont="1" applyFill="1" applyBorder="1" applyAlignment="1" applyProtection="1">
      <alignment horizontal="left" vertical="center" wrapText="1"/>
      <protection hidden="1"/>
    </xf>
    <xf numFmtId="168" fontId="19" fillId="10" borderId="1" xfId="0" applyNumberFormat="1" applyFont="1" applyFill="1" applyBorder="1" applyAlignment="1" applyProtection="1">
      <alignment horizontal="left" vertical="center" wrapText="1"/>
      <protection hidden="1"/>
    </xf>
    <xf numFmtId="168" fontId="19" fillId="0" borderId="1" xfId="0" applyNumberFormat="1" applyFont="1" applyBorder="1" applyAlignment="1" applyProtection="1">
      <alignment horizontal="center" vertical="center" wrapText="1"/>
      <protection hidden="1"/>
    </xf>
    <xf numFmtId="0" fontId="22" fillId="0" borderId="1" xfId="0" applyFont="1" applyBorder="1" applyProtection="1">
      <protection hidden="1"/>
    </xf>
    <xf numFmtId="168" fontId="9" fillId="10" borderId="1" xfId="0" applyNumberFormat="1" applyFont="1" applyFill="1" applyBorder="1" applyAlignment="1" applyProtection="1">
      <alignment horizontal="left" vertical="center" wrapText="1"/>
      <protection hidden="1"/>
    </xf>
    <xf numFmtId="165" fontId="15" fillId="0" borderId="1" xfId="0" applyNumberFormat="1" applyFont="1" applyBorder="1" applyProtection="1">
      <protection hidden="1"/>
    </xf>
    <xf numFmtId="176" fontId="0" fillId="0" borderId="1" xfId="0" applyNumberFormat="1" applyBorder="1" applyProtection="1">
      <protection hidden="1"/>
    </xf>
    <xf numFmtId="43" fontId="15" fillId="0" borderId="1" xfId="0" applyNumberFormat="1" applyFont="1" applyBorder="1" applyProtection="1">
      <protection hidden="1"/>
    </xf>
    <xf numFmtId="173" fontId="15" fillId="0" borderId="1" xfId="0" applyNumberFormat="1" applyFont="1" applyBorder="1" applyProtection="1">
      <protection hidden="1"/>
    </xf>
    <xf numFmtId="8" fontId="15" fillId="0" borderId="1" xfId="0" applyNumberFormat="1" applyFont="1" applyBorder="1" applyProtection="1">
      <protection hidden="1"/>
    </xf>
    <xf numFmtId="173" fontId="0" fillId="0" borderId="1" xfId="0" applyNumberFormat="1" applyBorder="1" applyProtection="1">
      <protection hidden="1"/>
    </xf>
    <xf numFmtId="174" fontId="15" fillId="0" borderId="1" xfId="0" applyNumberFormat="1" applyFont="1" applyBorder="1" applyProtection="1">
      <protection hidden="1"/>
    </xf>
    <xf numFmtId="167" fontId="15" fillId="0" borderId="1" xfId="0" applyNumberFormat="1" applyFont="1" applyBorder="1" applyProtection="1">
      <protection hidden="1"/>
    </xf>
    <xf numFmtId="0" fontId="29" fillId="2" borderId="1" xfId="0" applyFont="1" applyFill="1" applyBorder="1" applyProtection="1">
      <protection hidden="1"/>
    </xf>
    <xf numFmtId="0" fontId="29" fillId="0" borderId="1" xfId="0" applyFont="1" applyBorder="1" applyProtection="1">
      <protection hidden="1"/>
    </xf>
    <xf numFmtId="0" fontId="30" fillId="0" borderId="1" xfId="0" applyFont="1" applyBorder="1" applyProtection="1">
      <protection hidden="1"/>
    </xf>
    <xf numFmtId="0" fontId="31" fillId="0" borderId="1" xfId="0" applyFont="1" applyBorder="1" applyProtection="1">
      <protection hidden="1"/>
    </xf>
    <xf numFmtId="170" fontId="30" fillId="0" borderId="1" xfId="0" applyNumberFormat="1" applyFont="1" applyBorder="1" applyProtection="1">
      <protection hidden="1"/>
    </xf>
    <xf numFmtId="0" fontId="32" fillId="0" borderId="0" xfId="0" applyFont="1" applyProtection="1">
      <protection locked="0"/>
    </xf>
    <xf numFmtId="9" fontId="15" fillId="6" borderId="1" xfId="3" applyFont="1" applyFill="1" applyBorder="1" applyAlignment="1" applyProtection="1">
      <alignment horizontal="right" vertical="center" wrapText="1"/>
      <protection locked="0" hidden="1"/>
    </xf>
    <xf numFmtId="172" fontId="15" fillId="6" borderId="1" xfId="0" applyNumberFormat="1" applyFont="1" applyFill="1" applyBorder="1" applyAlignment="1" applyProtection="1">
      <alignment horizontal="right" vertical="center" wrapText="1"/>
      <protection locked="0" hidden="1"/>
    </xf>
    <xf numFmtId="9" fontId="15" fillId="14" borderId="1" xfId="0" applyNumberFormat="1" applyFont="1" applyFill="1" applyBorder="1" applyAlignment="1" applyProtection="1">
      <alignment horizontal="right" vertical="center"/>
      <protection locked="0" hidden="1"/>
    </xf>
    <xf numFmtId="0" fontId="15" fillId="14" borderId="1" xfId="0" applyFont="1" applyFill="1" applyBorder="1" applyAlignment="1" applyProtection="1">
      <alignment horizontal="right" vertical="center"/>
      <protection locked="0" hidden="1"/>
    </xf>
    <xf numFmtId="0" fontId="15" fillId="15" borderId="1" xfId="0" applyFont="1" applyFill="1" applyBorder="1" applyProtection="1">
      <protection locked="0" hidden="1"/>
    </xf>
    <xf numFmtId="175" fontId="15" fillId="4" borderId="1" xfId="1" applyNumberFormat="1" applyFont="1" applyFill="1" applyBorder="1" applyAlignment="1" applyProtection="1">
      <alignment horizontal="center" vertical="center"/>
      <protection hidden="1"/>
    </xf>
    <xf numFmtId="175" fontId="15" fillId="14" borderId="1" xfId="1" applyNumberFormat="1" applyFont="1" applyFill="1" applyBorder="1" applyAlignment="1" applyProtection="1">
      <alignment horizontal="center" vertical="center"/>
      <protection locked="0" hidden="1"/>
    </xf>
    <xf numFmtId="172" fontId="15" fillId="11" borderId="1" xfId="0" applyNumberFormat="1" applyFont="1" applyFill="1" applyBorder="1" applyAlignment="1" applyProtection="1">
      <alignment horizontal="right" vertical="center" wrapText="1"/>
      <protection hidden="1"/>
    </xf>
    <xf numFmtId="172" fontId="9" fillId="11" borderId="1" xfId="0" applyNumberFormat="1" applyFont="1" applyFill="1" applyBorder="1" applyAlignment="1" applyProtection="1">
      <alignment horizontal="right"/>
      <protection hidden="1"/>
    </xf>
    <xf numFmtId="172" fontId="19" fillId="11" borderId="1" xfId="0" applyNumberFormat="1" applyFont="1" applyFill="1" applyBorder="1" applyAlignment="1" applyProtection="1">
      <alignment horizontal="right" vertical="center" wrapText="1"/>
      <protection hidden="1"/>
    </xf>
    <xf numFmtId="172" fontId="19" fillId="11" borderId="1" xfId="0" applyNumberFormat="1" applyFont="1" applyFill="1" applyBorder="1" applyAlignment="1" applyProtection="1">
      <alignment horizontal="right"/>
      <protection hidden="1"/>
    </xf>
    <xf numFmtId="168" fontId="15" fillId="11" borderId="1" xfId="0" applyNumberFormat="1" applyFont="1" applyFill="1" applyBorder="1" applyAlignment="1" applyProtection="1">
      <alignment horizontal="center" vertical="center" wrapText="1"/>
      <protection hidden="1"/>
    </xf>
    <xf numFmtId="168" fontId="19" fillId="11" borderId="1" xfId="0" applyNumberFormat="1" applyFont="1" applyFill="1" applyBorder="1" applyProtection="1">
      <protection hidden="1"/>
    </xf>
    <xf numFmtId="171" fontId="15" fillId="11" borderId="1" xfId="0" applyNumberFormat="1" applyFont="1" applyFill="1" applyBorder="1" applyProtection="1">
      <protection hidden="1"/>
    </xf>
    <xf numFmtId="0" fontId="15" fillId="11" borderId="1" xfId="0" applyFont="1" applyFill="1" applyBorder="1" applyAlignment="1" applyProtection="1">
      <alignment horizontal="right"/>
      <protection hidden="1"/>
    </xf>
    <xf numFmtId="0" fontId="0" fillId="11" borderId="1" xfId="0" applyFill="1" applyBorder="1" applyAlignment="1" applyProtection="1">
      <alignment horizontal="right"/>
      <protection hidden="1"/>
    </xf>
    <xf numFmtId="171" fontId="19" fillId="16" borderId="1" xfId="0" applyNumberFormat="1" applyFont="1" applyFill="1" applyBorder="1" applyAlignment="1" applyProtection="1">
      <alignment vertical="center"/>
      <protection hidden="1"/>
    </xf>
    <xf numFmtId="0" fontId="19" fillId="16" borderId="1" xfId="0" applyFont="1" applyFill="1" applyBorder="1" applyAlignment="1" applyProtection="1">
      <alignment horizontal="left" vertical="center" wrapText="1"/>
      <protection hidden="1"/>
    </xf>
    <xf numFmtId="171" fontId="9" fillId="11" borderId="1" xfId="0" applyNumberFormat="1" applyFont="1" applyFill="1" applyBorder="1" applyProtection="1">
      <protection hidden="1"/>
    </xf>
    <xf numFmtId="0" fontId="21" fillId="11" borderId="1" xfId="0" applyFont="1" applyFill="1" applyBorder="1" applyAlignment="1" applyProtection="1">
      <alignment horizontal="right"/>
      <protection hidden="1"/>
    </xf>
    <xf numFmtId="171" fontId="9" fillId="11" borderId="1" xfId="0" applyNumberFormat="1" applyFont="1" applyFill="1" applyBorder="1" applyAlignment="1" applyProtection="1">
      <alignment horizontal="right"/>
      <protection hidden="1"/>
    </xf>
    <xf numFmtId="169" fontId="15" fillId="15" borderId="1" xfId="3" applyNumberFormat="1" applyFont="1" applyFill="1" applyBorder="1" applyProtection="1">
      <protection locked="0" hidden="1"/>
    </xf>
    <xf numFmtId="0" fontId="33" fillId="15" borderId="1" xfId="0" applyFont="1" applyFill="1" applyBorder="1" applyProtection="1">
      <protection hidden="1"/>
    </xf>
    <xf numFmtId="0" fontId="34" fillId="0" borderId="1" xfId="0" applyFont="1" applyBorder="1" applyAlignment="1" applyProtection="1">
      <alignment horizontal="left" wrapText="1"/>
      <protection hidden="1"/>
    </xf>
    <xf numFmtId="0" fontId="33" fillId="5" borderId="1" xfId="0" applyFont="1" applyFill="1" applyBorder="1" applyProtection="1">
      <protection hidden="1"/>
    </xf>
    <xf numFmtId="169" fontId="15" fillId="14" borderId="1" xfId="0" applyNumberFormat="1" applyFont="1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/>
      <protection hidden="1"/>
    </xf>
    <xf numFmtId="168" fontId="0" fillId="11" borderId="1" xfId="0" applyNumberFormat="1" applyFill="1" applyBorder="1" applyProtection="1">
      <protection hidden="1"/>
    </xf>
    <xf numFmtId="168" fontId="0" fillId="9" borderId="1" xfId="0" applyNumberFormat="1" applyFill="1" applyBorder="1" applyProtection="1">
      <protection hidden="1"/>
    </xf>
    <xf numFmtId="168" fontId="8" fillId="11" borderId="1" xfId="0" applyNumberFormat="1" applyFont="1" applyFill="1" applyBorder="1" applyProtection="1">
      <protection hidden="1"/>
    </xf>
    <xf numFmtId="168" fontId="15" fillId="6" borderId="1" xfId="0" applyNumberFormat="1" applyFont="1" applyFill="1" applyBorder="1" applyAlignment="1" applyProtection="1">
      <alignment horizontal="center" vertical="center" wrapText="1"/>
      <protection locked="0" hidden="1"/>
    </xf>
    <xf numFmtId="168" fontId="6" fillId="10" borderId="1" xfId="0" applyNumberFormat="1" applyFont="1" applyFill="1" applyBorder="1" applyAlignment="1" applyProtection="1">
      <alignment horizontal="left" vertical="center" wrapText="1"/>
      <protection hidden="1"/>
    </xf>
    <xf numFmtId="169" fontId="15" fillId="14" borderId="1" xfId="3" applyNumberFormat="1" applyFont="1" applyFill="1" applyBorder="1" applyAlignment="1" applyProtection="1">
      <alignment horizontal="right" vertical="center"/>
      <protection locked="0" hidden="1"/>
    </xf>
    <xf numFmtId="0" fontId="33" fillId="17" borderId="1" xfId="0" applyFont="1" applyFill="1" applyBorder="1" applyProtection="1">
      <protection hidden="1"/>
    </xf>
    <xf numFmtId="172" fontId="19" fillId="6" borderId="1" xfId="0" applyNumberFormat="1" applyFont="1" applyFill="1" applyBorder="1" applyAlignment="1" applyProtection="1">
      <alignment horizontal="right" vertical="center" wrapText="1"/>
      <protection locked="0" hidden="1"/>
    </xf>
    <xf numFmtId="0" fontId="5" fillId="10" borderId="1" xfId="0" applyFont="1" applyFill="1" applyBorder="1" applyAlignment="1" applyProtection="1">
      <alignment horizontal="center" vertical="center"/>
      <protection hidden="1"/>
    </xf>
    <xf numFmtId="168" fontId="9" fillId="10" borderId="1" xfId="0" applyNumberFormat="1" applyFont="1" applyFill="1" applyBorder="1" applyAlignment="1" applyProtection="1">
      <alignment horizontal="center" vertical="center" wrapText="1"/>
      <protection hidden="1"/>
    </xf>
    <xf numFmtId="169" fontId="15" fillId="14" borderId="1" xfId="0" applyNumberFormat="1" applyFont="1" applyFill="1" applyBorder="1" applyAlignment="1" applyProtection="1">
      <alignment horizontal="right" vertical="center"/>
      <protection locked="0" hidden="1"/>
    </xf>
    <xf numFmtId="0" fontId="4" fillId="0" borderId="1" xfId="5"/>
    <xf numFmtId="0" fontId="5" fillId="0" borderId="1" xfId="5" applyFont="1"/>
    <xf numFmtId="0" fontId="29" fillId="7" borderId="1" xfId="5" applyFont="1" applyFill="1"/>
    <xf numFmtId="0" fontId="4" fillId="7" borderId="1" xfId="5" applyFill="1"/>
    <xf numFmtId="0" fontId="37" fillId="19" borderId="2" xfId="5" applyFont="1" applyFill="1" applyBorder="1" applyAlignment="1">
      <alignment horizontal="center" vertical="center"/>
    </xf>
    <xf numFmtId="0" fontId="4" fillId="0" borderId="1" xfId="5" applyAlignment="1">
      <alignment horizontal="center" vertical="center"/>
    </xf>
    <xf numFmtId="0" fontId="33" fillId="0" borderId="2" xfId="5" applyFont="1" applyBorder="1" applyAlignment="1">
      <alignment horizontal="center" vertical="center"/>
    </xf>
    <xf numFmtId="177" fontId="34" fillId="18" borderId="2" xfId="5" applyNumberFormat="1" applyFont="1" applyFill="1" applyBorder="1" applyAlignment="1">
      <alignment horizontal="center" vertical="center"/>
    </xf>
    <xf numFmtId="0" fontId="4" fillId="0" borderId="2" xfId="5" applyBorder="1"/>
    <xf numFmtId="177" fontId="4" fillId="0" borderId="2" xfId="5" applyNumberFormat="1" applyBorder="1"/>
    <xf numFmtId="0" fontId="21" fillId="0" borderId="2" xfId="5" applyFont="1" applyBorder="1"/>
    <xf numFmtId="178" fontId="4" fillId="0" borderId="2" xfId="5" applyNumberFormat="1" applyBorder="1"/>
    <xf numFmtId="10" fontId="4" fillId="0" borderId="2" xfId="5" applyNumberFormat="1" applyBorder="1"/>
    <xf numFmtId="0" fontId="4" fillId="0" borderId="2" xfId="5" applyBorder="1" applyAlignment="1">
      <alignment horizontal="right"/>
    </xf>
    <xf numFmtId="9" fontId="4" fillId="0" borderId="2" xfId="5" applyNumberFormat="1" applyBorder="1"/>
    <xf numFmtId="0" fontId="21" fillId="0" borderId="1" xfId="5" applyFont="1"/>
    <xf numFmtId="178" fontId="4" fillId="0" borderId="1" xfId="5" applyNumberFormat="1"/>
    <xf numFmtId="178" fontId="4" fillId="0" borderId="3" xfId="5" applyNumberFormat="1" applyBorder="1"/>
    <xf numFmtId="177" fontId="21" fillId="0" borderId="1" xfId="4" applyNumberFormat="1" applyFont="1" applyBorder="1" applyProtection="1">
      <protection hidden="1"/>
    </xf>
    <xf numFmtId="177" fontId="4" fillId="0" borderId="1" xfId="4" applyNumberFormat="1" applyFont="1" applyBorder="1"/>
    <xf numFmtId="179" fontId="4" fillId="0" borderId="1" xfId="5" applyNumberFormat="1"/>
    <xf numFmtId="179" fontId="4" fillId="0" borderId="2" xfId="4" applyNumberFormat="1" applyFont="1" applyBorder="1"/>
    <xf numFmtId="179" fontId="4" fillId="0" borderId="2" xfId="5" applyNumberFormat="1" applyBorder="1"/>
    <xf numFmtId="0" fontId="3" fillId="0" borderId="1" xfId="8"/>
    <xf numFmtId="0" fontId="41" fillId="20" borderId="1" xfId="8" applyFont="1" applyFill="1"/>
    <xf numFmtId="0" fontId="3" fillId="10" borderId="1" xfId="8" applyFill="1"/>
    <xf numFmtId="177" fontId="0" fillId="15" borderId="1" xfId="9" applyNumberFormat="1" applyFont="1" applyFill="1"/>
    <xf numFmtId="9" fontId="3" fillId="15" borderId="1" xfId="8" applyNumberFormat="1" applyFill="1"/>
    <xf numFmtId="0" fontId="3" fillId="15" borderId="1" xfId="8" applyFill="1"/>
    <xf numFmtId="177" fontId="3" fillId="15" borderId="1" xfId="8" applyNumberFormat="1" applyFill="1"/>
    <xf numFmtId="0" fontId="10" fillId="10" borderId="1" xfId="8" applyFont="1" applyFill="1"/>
    <xf numFmtId="177" fontId="21" fillId="15" borderId="1" xfId="8" applyNumberFormat="1" applyFont="1" applyFill="1"/>
    <xf numFmtId="0" fontId="21" fillId="10" borderId="1" xfId="8" applyFont="1" applyFill="1" applyAlignment="1">
      <alignment wrapText="1"/>
    </xf>
    <xf numFmtId="0" fontId="23" fillId="21" borderId="2" xfId="8" applyFont="1" applyFill="1" applyBorder="1" applyAlignment="1">
      <alignment vertical="center" wrapText="1"/>
    </xf>
    <xf numFmtId="175" fontId="23" fillId="21" borderId="2" xfId="9" applyNumberFormat="1" applyFont="1" applyFill="1" applyBorder="1" applyAlignment="1">
      <alignment vertical="center" wrapText="1"/>
    </xf>
    <xf numFmtId="0" fontId="3" fillId="0" borderId="1" xfId="8" applyAlignment="1">
      <alignment vertical="center" wrapText="1"/>
    </xf>
    <xf numFmtId="175" fontId="23" fillId="21" borderId="2" xfId="9" applyNumberFormat="1" applyFont="1" applyFill="1" applyBorder="1" applyAlignment="1">
      <alignment vertical="center"/>
    </xf>
    <xf numFmtId="0" fontId="3" fillId="0" borderId="2" xfId="8" applyBorder="1" applyAlignment="1">
      <alignment horizontal="center"/>
    </xf>
    <xf numFmtId="164" fontId="3" fillId="0" borderId="2" xfId="8" applyNumberFormat="1" applyBorder="1"/>
    <xf numFmtId="175" fontId="0" fillId="0" borderId="2" xfId="9" applyNumberFormat="1" applyFont="1" applyBorder="1"/>
    <xf numFmtId="175" fontId="3" fillId="0" borderId="2" xfId="8" applyNumberFormat="1" applyBorder="1"/>
    <xf numFmtId="175" fontId="3" fillId="0" borderId="1" xfId="8" applyNumberFormat="1"/>
    <xf numFmtId="175" fontId="21" fillId="0" borderId="2" xfId="8" applyNumberFormat="1" applyFont="1" applyBorder="1"/>
    <xf numFmtId="175" fontId="0" fillId="0" borderId="1" xfId="9" applyNumberFormat="1" applyFont="1"/>
    <xf numFmtId="179" fontId="34" fillId="18" borderId="2" xfId="5" applyNumberFormat="1" applyFont="1" applyFill="1" applyBorder="1" applyAlignment="1" applyProtection="1">
      <alignment horizontal="right" vertical="center"/>
      <protection hidden="1"/>
    </xf>
    <xf numFmtId="177" fontId="34" fillId="18" borderId="2" xfId="5" applyNumberFormat="1" applyFont="1" applyFill="1" applyBorder="1" applyAlignment="1" applyProtection="1">
      <alignment horizontal="center" vertical="center"/>
      <protection hidden="1"/>
    </xf>
    <xf numFmtId="0" fontId="4" fillId="0" borderId="1" xfId="5" applyProtection="1">
      <protection locked="0"/>
    </xf>
    <xf numFmtId="0" fontId="33" fillId="0" borderId="1" xfId="5" applyFont="1" applyAlignment="1" applyProtection="1">
      <alignment horizontal="center" vertical="center"/>
      <protection locked="0"/>
    </xf>
    <xf numFmtId="0" fontId="38" fillId="0" borderId="1" xfId="5" applyFont="1" applyAlignment="1" applyProtection="1">
      <alignment horizontal="center" vertical="center"/>
      <protection locked="0"/>
    </xf>
    <xf numFmtId="0" fontId="4" fillId="0" borderId="1" xfId="5" applyAlignment="1" applyProtection="1">
      <alignment horizontal="right"/>
      <protection locked="0"/>
    </xf>
    <xf numFmtId="0" fontId="39" fillId="0" borderId="1" xfId="5" applyFont="1" applyAlignment="1" applyProtection="1">
      <alignment horizontal="center" vertical="center"/>
      <protection locked="0"/>
    </xf>
    <xf numFmtId="0" fontId="33" fillId="0" borderId="2" xfId="5" applyFont="1" applyBorder="1" applyAlignment="1" applyProtection="1">
      <alignment horizontal="center" vertical="center"/>
      <protection locked="0"/>
    </xf>
    <xf numFmtId="177" fontId="33" fillId="0" borderId="2" xfId="4" applyNumberFormat="1" applyFont="1" applyBorder="1" applyAlignment="1" applyProtection="1">
      <alignment horizontal="center" vertical="center"/>
      <protection locked="0"/>
    </xf>
    <xf numFmtId="177" fontId="36" fillId="18" borderId="1" xfId="5" applyNumberFormat="1" applyFont="1" applyFill="1" applyAlignment="1">
      <alignment horizontal="center" vertical="center"/>
    </xf>
    <xf numFmtId="169" fontId="4" fillId="0" borderId="2" xfId="5" applyNumberFormat="1" applyBorder="1"/>
    <xf numFmtId="169" fontId="4" fillId="0" borderId="2" xfId="3" applyNumberFormat="1" applyFont="1" applyBorder="1"/>
    <xf numFmtId="181" fontId="4" fillId="0" borderId="2" xfId="3" applyNumberFormat="1" applyFont="1" applyBorder="1"/>
    <xf numFmtId="180" fontId="4" fillId="0" borderId="2" xfId="5" applyNumberFormat="1" applyBorder="1"/>
    <xf numFmtId="0" fontId="2" fillId="0" borderId="1" xfId="5" applyFont="1"/>
    <xf numFmtId="180" fontId="4" fillId="0" borderId="1" xfId="5" applyNumberFormat="1"/>
    <xf numFmtId="0" fontId="1" fillId="0" borderId="1" xfId="5" applyFont="1"/>
    <xf numFmtId="178" fontId="1" fillId="0" borderId="1" xfId="5" applyNumberFormat="1" applyFont="1"/>
    <xf numFmtId="182" fontId="4" fillId="0" borderId="1" xfId="5" applyNumberFormat="1"/>
    <xf numFmtId="0" fontId="42" fillId="18" borderId="1" xfId="5" applyFont="1" applyFill="1" applyAlignment="1">
      <alignment horizontal="right" vertical="center"/>
    </xf>
    <xf numFmtId="0" fontId="43" fillId="18" borderId="1" xfId="5" applyFont="1" applyFill="1" applyAlignment="1">
      <alignment horizontal="center" vertical="center"/>
    </xf>
    <xf numFmtId="0" fontId="21" fillId="0" borderId="2" xfId="5" applyFont="1" applyBorder="1" applyAlignment="1">
      <alignment horizontal="center"/>
    </xf>
    <xf numFmtId="0" fontId="27" fillId="0" borderId="1" xfId="2" applyFont="1" applyAlignment="1" applyProtection="1">
      <alignment wrapText="1"/>
      <protection hidden="1"/>
    </xf>
    <xf numFmtId="0" fontId="16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3" fillId="0" borderId="1" xfId="0" applyFont="1" applyBorder="1" applyAlignment="1" applyProtection="1">
      <alignment horizontal="center"/>
      <protection hidden="1"/>
    </xf>
    <xf numFmtId="0" fontId="25" fillId="0" borderId="1" xfId="0" applyFont="1" applyBorder="1" applyProtection="1">
      <protection hidden="1"/>
    </xf>
    <xf numFmtId="0" fontId="14" fillId="0" borderId="1" xfId="0" applyFont="1" applyBorder="1" applyProtection="1">
      <protection hidden="1"/>
    </xf>
    <xf numFmtId="0" fontId="34" fillId="0" borderId="1" xfId="0" applyFont="1" applyBorder="1" applyAlignment="1" applyProtection="1">
      <alignment horizontal="left" wrapText="1"/>
      <protection hidden="1"/>
    </xf>
    <xf numFmtId="0" fontId="19" fillId="0" borderId="1" xfId="8" applyFont="1" applyAlignment="1">
      <alignment horizontal="center"/>
    </xf>
  </cellXfs>
  <cellStyles count="10">
    <cellStyle name="Comma" xfId="1" builtinId="3"/>
    <cellStyle name="Comma 2" xfId="9" xr:uid="{598566FB-416B-4CC8-BB12-1549876276EF}"/>
    <cellStyle name="Currency" xfId="4" builtinId="4"/>
    <cellStyle name="Currency 2" xfId="6" xr:uid="{BD407A85-094B-42EF-92D3-2369D2AE90A2}"/>
    <cellStyle name="Normal" xfId="0" builtinId="0"/>
    <cellStyle name="Normal 2" xfId="2" xr:uid="{0F07DA4B-84C8-4497-807E-6E87D4BF7330}"/>
    <cellStyle name="Normal 3" xfId="5" xr:uid="{C5D89075-68D5-4E11-A9B0-3D1E5A5E42A3}"/>
    <cellStyle name="Normal 4" xfId="8" xr:uid="{B1C427A0-46D6-4719-964D-F4FD836AB03F}"/>
    <cellStyle name="Per cent" xfId="3" builtinId="5"/>
    <cellStyle name="Percent 2" xfId="7" xr:uid="{929801C9-BD67-4D5B-BE31-ADDEA1273E81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_(* #,##0_);_(* \(#,##0\);_(* &quot;-&quot;??_);_(@_)"/>
      <fill>
        <patternFill patternType="solid">
          <fgColor rgb="FFDEEAF6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_(* #,##0_);_(* \(#,##0\);_(* &quot;-&quot;??_);_(@_)"/>
      <fill>
        <patternFill patternType="solid">
          <fgColor rgb="FFDEEAF6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_(* #,##0_);_(* \(#,##0\);_(* &quot;-&quot;??_);_(@_)"/>
      <fill>
        <patternFill patternType="solid">
          <fgColor rgb="FFDEEAF6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_(* #,##0_);_(* \(#,##0\);_(* &quot;-&quot;??_);_(@_)"/>
      <fill>
        <patternFill patternType="solid">
          <fgColor rgb="FFDEEAF6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_(* #,##0_);_(* \(#,##0\);_(* &quot;-&quot;??_);_(@_)"/>
      <fill>
        <patternFill patternType="solid">
          <fgColor rgb="FFDEEAF6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_(* #,##0_);_(* \(#,##0\);_(* &quot;-&quot;??_);_(@_)"/>
      <fill>
        <patternFill patternType="solid">
          <fgColor rgb="FFDEEAF6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_(* #,##0_);_(* \(#,##0\);_(* &quot;-&quot;??_);_(@_)"/>
      <fill>
        <patternFill patternType="solid">
          <fgColor rgb="FFDEEAF6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_(* #,##0_);_(* \(#,##0\);_(* &quot;-&quot;??_);_(@_)"/>
      <fill>
        <patternFill patternType="solid">
          <fgColor rgb="FFDEEAF6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_(* #,##0_);_(* \(#,##0\);_(* &quot;-&quot;??_);_(@_)"/>
      <fill>
        <patternFill patternType="solid">
          <fgColor rgb="FFDEEAF6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_(* #,##0_);_(* \(#,##0\);_(* &quot;-&quot;??_);_(@_)"/>
      <fill>
        <patternFill patternType="solid">
          <fgColor rgb="FFDEEAF6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_(* #,##0_);_(* \(#,##0\);_(* &quot;-&quot;??_);_(@_)"/>
      <fill>
        <patternFill patternType="solid">
          <fgColor rgb="FFDEEAF6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</dxfs>
  <tableStyles count="1" defaultTableStyle="TableStyleMedium2" defaultPivotStyle="PivotStyleLight16">
    <tableStyle name="Rent &amp; EMI schedule-style" pivot="0" count="3" xr9:uid="{00000000-0011-0000-FFFF-FFFF00000000}">
      <tableStyleElement type="headerRow" dxfId="15"/>
      <tableStyleElement type="firstRowStripe" dxfId="14"/>
      <tableStyleElement type="secondRow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25</xdr:row>
      <xdr:rowOff>114300</xdr:rowOff>
    </xdr:from>
    <xdr:to>
      <xdr:col>1</xdr:col>
      <xdr:colOff>457200</xdr:colOff>
      <xdr:row>27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E2F2E3-B9B2-4A53-8287-B22DEBD78EEC}"/>
            </a:ext>
            <a:ext uri="{147F2762-F138-4A5C-976F-8EAC2B608ADB}">
              <a16:predDERef xmlns:a16="http://schemas.microsoft.com/office/drawing/2014/main" pred="{132AC348-1FB5-8FE9-76D0-ABEF2DE0C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5410200"/>
          <a:ext cx="390525" cy="373380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600075</xdr:colOff>
      <xdr:row>0</xdr:row>
      <xdr:rowOff>19050</xdr:rowOff>
    </xdr:from>
    <xdr:to>
      <xdr:col>6</xdr:col>
      <xdr:colOff>1727200</xdr:colOff>
      <xdr:row>10</xdr:row>
      <xdr:rowOff>116453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03F933-3D0B-48EB-8E32-DD37D6E87F68}"/>
            </a:ext>
            <a:ext uri="{147F2762-F138-4A5C-976F-8EAC2B608ADB}">
              <a16:predDERef xmlns:a16="http://schemas.microsoft.com/office/drawing/2014/main" pred="{2C7032A7-C641-7ABC-B4AF-917399D7BF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" y="19050"/>
          <a:ext cx="6164792" cy="19685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1695451</xdr:colOff>
      <xdr:row>0</xdr:row>
      <xdr:rowOff>0</xdr:rowOff>
    </xdr:from>
    <xdr:to>
      <xdr:col>6</xdr:col>
      <xdr:colOff>3724275</xdr:colOff>
      <xdr:row>5</xdr:row>
      <xdr:rowOff>150211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3342FC-26B8-DF19-D911-FDDEC9636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9276" y="0"/>
          <a:ext cx="2028824" cy="115932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4:U364" headerRowCount="0">
  <tableColumns count="20">
    <tableColumn id="1" xr3:uid="{00000000-0010-0000-0000-000001000000}" name="Column1"/>
    <tableColumn id="2" xr3:uid="{00000000-0010-0000-0000-000002000000}" name="Column2"/>
    <tableColumn id="9" xr3:uid="{3EFC378D-092E-9744-BEAC-1EE7AA3002DD}" name="Column9" dataDxfId="12"/>
    <tableColumn id="8" xr3:uid="{FC1635C8-CBF7-5D4C-A4E8-D5AD1CDE27F7}" name="Column8" dataDxfId="11"/>
    <tableColumn id="10" xr3:uid="{06BBCB50-15CF-E241-88C3-A3374108F6C6}" name="Column10" dataDxfId="10"/>
    <tableColumn id="12" xr3:uid="{AFF1EDFB-DAB0-9445-A2A3-9589381B2282}" name="Column12" dataDxfId="9"/>
    <tableColumn id="14" xr3:uid="{56147D0F-A0AB-7844-BC2C-A239F7DF93E4}" name="Column14" dataDxfId="8"/>
    <tableColumn id="13" xr3:uid="{7597C10B-04EC-C340-9DA6-B84EA5465DDC}" name="Column13" dataDxfId="7"/>
    <tableColumn id="11" xr3:uid="{9E36F142-225A-834B-BAD1-6BF5CA0AB3FF}" name="Column11" dataDxfId="6"/>
    <tableColumn id="15" xr3:uid="{A8A7FB53-615D-9A48-ADE7-B96258027026}" name="Column15" dataDxfId="5"/>
    <tableColumn id="16" xr3:uid="{8750F64B-8810-224E-AA88-11457F9400ED}" name="Column16" dataDxfId="4"/>
    <tableColumn id="17" xr3:uid="{1F71D6A9-8F04-CF4F-AC1A-0E96D1EC8EEF}" name="Column17" dataDxfId="3"/>
    <tableColumn id="18" xr3:uid="{6EDACFA6-747A-F648-9404-CD2C98056A3F}" name="Column18" dataDxfId="2"/>
    <tableColumn id="19" xr3:uid="{6C6EED32-BFD3-7348-8CE4-FA6E411E461D}" name="Column19" dataDxfId="1"/>
    <tableColumn id="20" xr3:uid="{0B2B5FC3-D300-5D4D-9751-82F23886E800}" name="Column20" dataDxfId="0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</tableColumns>
  <tableStyleInfo name="Rent &amp; EMI schedul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capitalmind.in/2020/06/how-to-think-about-asset-allocation-in-india-part-1/" TargetMode="External"/><Relationship Id="rId1" Type="http://schemas.openxmlformats.org/officeDocument/2006/relationships/hyperlink" Target="https://www.capitalmind.in/2020/06/how-to-think-about-asset-allocation-in-india-part-1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8CE4F-D0AF-45CB-BD80-6B8AFFC9A71E}">
  <dimension ref="B5:K28"/>
  <sheetViews>
    <sheetView showGridLines="0" tabSelected="1" zoomScale="90" zoomScaleNormal="90" workbookViewId="0">
      <selection activeCell="H22" sqref="H22"/>
    </sheetView>
  </sheetViews>
  <sheetFormatPr baseColWidth="10" defaultColWidth="8.83203125" defaultRowHeight="15" x14ac:dyDescent="0.2"/>
  <cols>
    <col min="1" max="2" width="8.83203125" style="103"/>
    <col min="3" max="4" width="0" style="103" hidden="1" customWidth="1"/>
    <col min="5" max="5" width="31.1640625" style="103" bestFit="1" customWidth="1"/>
    <col min="6" max="6" width="24.5" style="103" customWidth="1"/>
    <col min="7" max="7" width="25.33203125" style="103" customWidth="1"/>
    <col min="8" max="8" width="28.83203125" style="103" customWidth="1"/>
    <col min="9" max="16384" width="8.83203125" style="103"/>
  </cols>
  <sheetData>
    <row r="5" spans="2:8" ht="16" x14ac:dyDescent="0.2">
      <c r="E5" s="104"/>
      <c r="F5" s="104"/>
    </row>
    <row r="12" spans="2:8" ht="21" x14ac:dyDescent="0.2">
      <c r="B12" s="167" t="s">
        <v>178</v>
      </c>
      <c r="C12" s="167"/>
      <c r="D12" s="167"/>
      <c r="E12" s="167"/>
      <c r="F12" s="167"/>
      <c r="G12" s="156" t="e">
        <f>SUM(H16:H25)</f>
        <v>#NUM!</v>
      </c>
    </row>
    <row r="13" spans="2:8" x14ac:dyDescent="0.2">
      <c r="B13" s="167"/>
      <c r="C13" s="167"/>
      <c r="D13" s="167"/>
      <c r="E13" s="167"/>
      <c r="F13" s="167"/>
      <c r="G13" s="166" t="s">
        <v>179</v>
      </c>
    </row>
    <row r="14" spans="2:8" s="106" customFormat="1" x14ac:dyDescent="0.2">
      <c r="B14" s="105"/>
      <c r="C14" s="105"/>
      <c r="D14" s="105"/>
      <c r="G14" s="105"/>
    </row>
    <row r="15" spans="2:8" s="108" customFormat="1" ht="24" customHeight="1" x14ac:dyDescent="0.2">
      <c r="B15" s="107" t="s">
        <v>91</v>
      </c>
      <c r="C15" s="107" t="s">
        <v>92</v>
      </c>
      <c r="D15" s="107" t="s">
        <v>93</v>
      </c>
      <c r="E15" s="107" t="s">
        <v>92</v>
      </c>
      <c r="F15" s="107" t="s">
        <v>174</v>
      </c>
      <c r="G15" s="107" t="s">
        <v>93</v>
      </c>
      <c r="H15" s="107" t="s">
        <v>121</v>
      </c>
    </row>
    <row r="16" spans="2:8" ht="21.75" customHeight="1" x14ac:dyDescent="0.2">
      <c r="B16" s="109">
        <v>1</v>
      </c>
      <c r="C16" s="109" t="s">
        <v>94</v>
      </c>
      <c r="D16" s="110">
        <v>200000</v>
      </c>
      <c r="E16" s="109" t="s">
        <v>95</v>
      </c>
      <c r="F16" s="109" t="s">
        <v>145</v>
      </c>
      <c r="G16" s="155">
        <v>0</v>
      </c>
      <c r="H16" s="147" t="e">
        <f>'Buy Vs Rent Calculator'!N22</f>
        <v>#NUM!</v>
      </c>
    </row>
    <row r="17" spans="2:11" ht="19" x14ac:dyDescent="0.2">
      <c r="B17" s="109">
        <v>2</v>
      </c>
      <c r="C17" s="109"/>
      <c r="D17" s="110"/>
      <c r="E17" s="109" t="s">
        <v>96</v>
      </c>
      <c r="F17" s="109" t="s">
        <v>175</v>
      </c>
      <c r="G17" s="155">
        <v>0</v>
      </c>
      <c r="H17" s="147">
        <f>Backend!E10</f>
        <v>0</v>
      </c>
    </row>
    <row r="18" spans="2:11" ht="19" x14ac:dyDescent="0.2">
      <c r="B18" s="109">
        <v>3</v>
      </c>
      <c r="C18" s="109"/>
      <c r="D18" s="110"/>
      <c r="E18" s="109" t="s">
        <v>97</v>
      </c>
      <c r="F18" s="109" t="s">
        <v>175</v>
      </c>
      <c r="G18" s="155">
        <v>0</v>
      </c>
      <c r="H18" s="147">
        <f>Backend!C23</f>
        <v>0</v>
      </c>
    </row>
    <row r="19" spans="2:11" ht="19" x14ac:dyDescent="0.2">
      <c r="B19" s="109">
        <v>4</v>
      </c>
      <c r="C19" s="109"/>
      <c r="D19" s="110"/>
      <c r="E19" s="109" t="s">
        <v>172</v>
      </c>
      <c r="F19" s="109" t="s">
        <v>176</v>
      </c>
      <c r="G19" s="155">
        <v>0</v>
      </c>
      <c r="H19" s="147">
        <f>Backend!C54</f>
        <v>0</v>
      </c>
    </row>
    <row r="20" spans="2:11" ht="19" x14ac:dyDescent="0.2">
      <c r="B20" s="109">
        <v>5</v>
      </c>
      <c r="C20" s="109"/>
      <c r="D20" s="110"/>
      <c r="E20" s="109" t="s">
        <v>98</v>
      </c>
      <c r="F20" s="109" t="s">
        <v>176</v>
      </c>
      <c r="G20" s="155">
        <v>0</v>
      </c>
      <c r="H20" s="147">
        <f>Backend!C65</f>
        <v>0</v>
      </c>
    </row>
    <row r="21" spans="2:11" ht="19" x14ac:dyDescent="0.2">
      <c r="B21" s="109">
        <v>6</v>
      </c>
      <c r="C21" s="109"/>
      <c r="D21" s="110"/>
      <c r="E21" s="109" t="s">
        <v>173</v>
      </c>
      <c r="F21" s="109" t="s">
        <v>177</v>
      </c>
      <c r="G21" s="155">
        <v>0</v>
      </c>
      <c r="H21" s="147">
        <v>5640802</v>
      </c>
    </row>
    <row r="22" spans="2:11" ht="19" x14ac:dyDescent="0.2">
      <c r="B22" s="109">
        <v>7</v>
      </c>
      <c r="C22" s="109"/>
      <c r="D22" s="110"/>
      <c r="E22" s="109" t="s">
        <v>171</v>
      </c>
      <c r="F22" s="109" t="s">
        <v>145</v>
      </c>
      <c r="G22" s="155">
        <v>0</v>
      </c>
      <c r="H22" s="147">
        <f>'HRA 24b'!C29-'HRA 24b'!C22</f>
        <v>0</v>
      </c>
      <c r="K22" s="161"/>
    </row>
    <row r="23" spans="2:11" ht="19" x14ac:dyDescent="0.2">
      <c r="B23" s="109">
        <v>8</v>
      </c>
      <c r="C23" s="109"/>
      <c r="D23" s="110"/>
      <c r="E23" s="154"/>
      <c r="F23" s="154"/>
      <c r="G23" s="154"/>
      <c r="H23" s="148" t="str">
        <f>IF(G23=0," ",G23)</f>
        <v xml:space="preserve"> </v>
      </c>
    </row>
    <row r="24" spans="2:11" ht="19" x14ac:dyDescent="0.2">
      <c r="B24" s="109">
        <v>9</v>
      </c>
      <c r="C24" s="109"/>
      <c r="D24" s="110"/>
      <c r="E24" s="154"/>
      <c r="F24" s="154"/>
      <c r="G24" s="154"/>
      <c r="H24" s="148" t="str">
        <f t="shared" ref="H24:H25" si="0">IF(G24=0," ",G24)</f>
        <v xml:space="preserve"> </v>
      </c>
    </row>
    <row r="25" spans="2:11" ht="19" x14ac:dyDescent="0.2">
      <c r="B25" s="109">
        <v>10</v>
      </c>
      <c r="C25" s="109"/>
      <c r="D25" s="110"/>
      <c r="E25" s="154"/>
      <c r="F25" s="154"/>
      <c r="G25" s="154"/>
      <c r="H25" s="148" t="str">
        <f t="shared" si="0"/>
        <v xml:space="preserve"> </v>
      </c>
    </row>
    <row r="26" spans="2:11" x14ac:dyDescent="0.2">
      <c r="E26" s="149"/>
      <c r="F26" s="149"/>
      <c r="G26" s="149"/>
    </row>
    <row r="27" spans="2:11" ht="19" x14ac:dyDescent="0.2">
      <c r="E27" s="150" t="s">
        <v>99</v>
      </c>
      <c r="F27" s="150"/>
      <c r="G27" s="151" t="s">
        <v>100</v>
      </c>
    </row>
    <row r="28" spans="2:11" ht="19" x14ac:dyDescent="0.2">
      <c r="E28" s="152"/>
      <c r="F28" s="152"/>
      <c r="G28" s="153"/>
    </row>
  </sheetData>
  <sheetProtection algorithmName="SHA-512" hashValue="BQSX5tI1BrOEiwW5QPsc5S5D6FT/sXlwHo56JmzJqMop8UALfFYDWIS6OabKEJpLEzJJbNHenqj06/y6Oxx+Hg==" saltValue="ynx6bdYwMVhN5X/ITJjfMA==" spinCount="100000" sheet="1" objects="1" scenarios="1"/>
  <mergeCells count="1">
    <mergeCell ref="B12:F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260F1-C1E2-44B1-856D-F74F39D475AF}">
  <dimension ref="A2:F66"/>
  <sheetViews>
    <sheetView showGridLines="0" topLeftCell="A6" workbookViewId="0">
      <selection activeCell="C9" sqref="C9"/>
    </sheetView>
  </sheetViews>
  <sheetFormatPr baseColWidth="10" defaultColWidth="8.83203125" defaultRowHeight="15" x14ac:dyDescent="0.2"/>
  <cols>
    <col min="1" max="1" width="8.83203125" style="103"/>
    <col min="2" max="2" width="19.1640625" style="103" bestFit="1" customWidth="1"/>
    <col min="3" max="3" width="19.5" style="103" bestFit="1" customWidth="1"/>
    <col min="4" max="4" width="17.5" style="103" bestFit="1" customWidth="1"/>
    <col min="5" max="5" width="19.5" style="103" bestFit="1" customWidth="1"/>
    <col min="6" max="6" width="17.5" style="103" bestFit="1" customWidth="1"/>
    <col min="7" max="7" width="16.83203125" style="103" bestFit="1" customWidth="1"/>
    <col min="8" max="16384" width="8.83203125" style="103"/>
  </cols>
  <sheetData>
    <row r="2" spans="2:5" x14ac:dyDescent="0.2">
      <c r="B2" s="113" t="s">
        <v>106</v>
      </c>
      <c r="C2" s="113" t="s">
        <v>107</v>
      </c>
    </row>
    <row r="3" spans="2:5" x14ac:dyDescent="0.2">
      <c r="B3" s="113" t="s">
        <v>108</v>
      </c>
      <c r="C3" s="115">
        <v>2.5000000000000001E-3</v>
      </c>
    </row>
    <row r="4" spans="2:5" x14ac:dyDescent="0.2">
      <c r="B4" s="113" t="s">
        <v>109</v>
      </c>
      <c r="C4" s="115">
        <v>7.4999999999999997E-3</v>
      </c>
    </row>
    <row r="5" spans="2:5" x14ac:dyDescent="0.2">
      <c r="B5" s="113" t="s">
        <v>110</v>
      </c>
      <c r="C5" s="116">
        <v>20</v>
      </c>
    </row>
    <row r="6" spans="2:5" x14ac:dyDescent="0.2">
      <c r="B6" s="113" t="s">
        <v>111</v>
      </c>
      <c r="C6" s="117">
        <v>0.12</v>
      </c>
      <c r="D6" s="157">
        <f>(1+(C6-C3))^(1/12)-1</f>
        <v>9.300823618865417E-3</v>
      </c>
      <c r="E6" s="158">
        <f>(1+(C6-C4))^(1/12)-1</f>
        <v>8.9237257287477778E-3</v>
      </c>
    </row>
    <row r="8" spans="2:5" x14ac:dyDescent="0.2">
      <c r="B8" s="168" t="s">
        <v>101</v>
      </c>
      <c r="C8" s="168"/>
      <c r="D8" s="168"/>
      <c r="E8" s="168"/>
    </row>
    <row r="9" spans="2:5" x14ac:dyDescent="0.2">
      <c r="B9" s="113" t="s">
        <v>102</v>
      </c>
      <c r="C9" s="113" t="s">
        <v>103</v>
      </c>
      <c r="D9" s="113" t="s">
        <v>104</v>
      </c>
      <c r="E9" s="113" t="s">
        <v>105</v>
      </c>
    </row>
    <row r="10" spans="2:5" x14ac:dyDescent="0.2">
      <c r="B10" s="114">
        <f>Design!G17</f>
        <v>0</v>
      </c>
      <c r="C10" s="114">
        <f>B10*(1-(1+D6)^($C$5*12+1))/(1-(1+D6))-B10</f>
        <v>0</v>
      </c>
      <c r="D10" s="114">
        <f>B10*(1-(1+E6)^($C$5*12+1))/(1-(1+E6))-B10</f>
        <v>0</v>
      </c>
      <c r="E10" s="114">
        <f>C10-D10</f>
        <v>0</v>
      </c>
    </row>
    <row r="13" spans="2:5" x14ac:dyDescent="0.2">
      <c r="B13" s="113" t="s">
        <v>112</v>
      </c>
      <c r="C13" s="117">
        <v>7.4999999999999997E-2</v>
      </c>
    </row>
    <row r="14" spans="2:5" x14ac:dyDescent="0.2">
      <c r="B14" s="113" t="s">
        <v>113</v>
      </c>
      <c r="C14" s="117">
        <v>7.4999999999999997E-2</v>
      </c>
    </row>
    <row r="15" spans="2:5" x14ac:dyDescent="0.2">
      <c r="B15" s="113" t="s">
        <v>110</v>
      </c>
      <c r="C15" s="111">
        <v>20</v>
      </c>
    </row>
    <row r="16" spans="2:5" x14ac:dyDescent="0.2">
      <c r="B16" s="113" t="s">
        <v>102</v>
      </c>
      <c r="C16" s="114">
        <f>Design!G18</f>
        <v>0</v>
      </c>
      <c r="D16" s="159">
        <f>(1+C14)^(1/12)-1</f>
        <v>6.0449190242917172E-3</v>
      </c>
      <c r="E16" s="159">
        <f>(1+C13)^(1/12)-1</f>
        <v>6.0449190242917172E-3</v>
      </c>
    </row>
    <row r="18" spans="2:6" x14ac:dyDescent="0.2">
      <c r="B18" s="113" t="s">
        <v>117</v>
      </c>
      <c r="C18" s="113" t="s">
        <v>114</v>
      </c>
      <c r="D18" s="113" t="s">
        <v>115</v>
      </c>
    </row>
    <row r="19" spans="2:6" x14ac:dyDescent="0.2">
      <c r="B19" s="113" t="s">
        <v>119</v>
      </c>
      <c r="C19" s="114">
        <f>C16*(1-(1+D16)^(C15*12+1))/(1-(1+D16))-C16</f>
        <v>0</v>
      </c>
      <c r="D19" s="120">
        <f>C16*(1-(1+E16)^(C15*12+1))/(1-(1+E16))-C16</f>
        <v>0</v>
      </c>
    </row>
    <row r="20" spans="2:6" x14ac:dyDescent="0.2">
      <c r="B20" s="113" t="s">
        <v>118</v>
      </c>
      <c r="C20" s="114">
        <f>(D19-C15*C16*12)*30%</f>
        <v>0</v>
      </c>
      <c r="D20" s="114">
        <f>IF((D19-C15*C16*12)&lt;100000,0,((D19-C15*C16*12)-100000)*10%)</f>
        <v>0</v>
      </c>
      <c r="E20" s="165">
        <f>D19-C15*C16*12</f>
        <v>0</v>
      </c>
    </row>
    <row r="21" spans="2:6" x14ac:dyDescent="0.2">
      <c r="B21" s="113" t="s">
        <v>116</v>
      </c>
      <c r="C21" s="114">
        <f>C19-C20</f>
        <v>0</v>
      </c>
      <c r="D21" s="114">
        <f>D19-D20</f>
        <v>0</v>
      </c>
    </row>
    <row r="23" spans="2:6" x14ac:dyDescent="0.2">
      <c r="B23" s="113" t="s">
        <v>120</v>
      </c>
      <c r="C23" s="114">
        <f>D21-C21</f>
        <v>0</v>
      </c>
    </row>
    <row r="26" spans="2:6" x14ac:dyDescent="0.2">
      <c r="B26" s="113" t="s">
        <v>122</v>
      </c>
      <c r="C26" s="115">
        <v>0.08</v>
      </c>
    </row>
    <row r="27" spans="2:6" x14ac:dyDescent="0.2">
      <c r="B27" s="113" t="s">
        <v>123</v>
      </c>
      <c r="C27" s="115">
        <v>7.4999999999999997E-2</v>
      </c>
    </row>
    <row r="28" spans="2:6" x14ac:dyDescent="0.2">
      <c r="B28" s="113" t="s">
        <v>110</v>
      </c>
      <c r="C28" s="111">
        <v>20</v>
      </c>
    </row>
    <row r="29" spans="2:6" x14ac:dyDescent="0.2">
      <c r="B29" s="113" t="s">
        <v>124</v>
      </c>
      <c r="C29" s="114">
        <f>Design!G19</f>
        <v>0</v>
      </c>
    </row>
    <row r="32" spans="2:6" x14ac:dyDescent="0.2">
      <c r="B32" s="113" t="s">
        <v>117</v>
      </c>
      <c r="C32" s="113" t="s">
        <v>122</v>
      </c>
      <c r="D32" s="113" t="s">
        <v>123</v>
      </c>
      <c r="E32" s="118"/>
      <c r="F32" s="118"/>
    </row>
    <row r="33" spans="1:6" x14ac:dyDescent="0.2">
      <c r="B33" s="113" t="s">
        <v>125</v>
      </c>
      <c r="C33" s="114">
        <f>$C$29*(1+$C$26)</f>
        <v>0</v>
      </c>
      <c r="D33" s="114">
        <f>$C$29*(1+$C$27)</f>
        <v>0</v>
      </c>
      <c r="E33" s="119"/>
      <c r="F33" s="119"/>
    </row>
    <row r="34" spans="1:6" x14ac:dyDescent="0.2">
      <c r="B34" s="113" t="s">
        <v>126</v>
      </c>
      <c r="C34" s="114">
        <f>(C33+$C$29)*(1+$C$26)-(IF((C33-$C$29)&lt;=50000,0,(C33-$C$29-50000)*30%))</f>
        <v>0</v>
      </c>
      <c r="D34" s="114">
        <f>(D33+$C$29)*(1+$C$27)-((D33-$C$29)*30%)</f>
        <v>0</v>
      </c>
      <c r="E34" s="122"/>
      <c r="F34" s="119"/>
    </row>
    <row r="35" spans="1:6" x14ac:dyDescent="0.2">
      <c r="B35" s="113" t="s">
        <v>127</v>
      </c>
      <c r="C35" s="114">
        <f t="shared" ref="C35:C42" si="0">(C34+$C$29)*(1+$C$26)-(IF((C34-C33-$C$29)&lt;=50000,0,(C34-C33-$C$29-50000)*30%))</f>
        <v>0</v>
      </c>
      <c r="D35" s="114">
        <f>(D34+$C$29)*(1+$C$27)-((D34-D33-$C$29)*30%)</f>
        <v>0</v>
      </c>
      <c r="E35" s="122"/>
      <c r="F35" s="119"/>
    </row>
    <row r="36" spans="1:6" x14ac:dyDescent="0.2">
      <c r="B36" s="113" t="s">
        <v>128</v>
      </c>
      <c r="C36" s="114">
        <f t="shared" si="0"/>
        <v>0</v>
      </c>
      <c r="D36" s="114">
        <f t="shared" ref="D36:D41" si="1">(D35+$C$29)*(1+$C$27)-((D35-D34-$C$29)*30%)</f>
        <v>0</v>
      </c>
      <c r="E36" s="122"/>
      <c r="F36" s="119"/>
    </row>
    <row r="37" spans="1:6" x14ac:dyDescent="0.2">
      <c r="B37" s="113" t="s">
        <v>129</v>
      </c>
      <c r="C37" s="114">
        <f t="shared" si="0"/>
        <v>0</v>
      </c>
      <c r="D37" s="114">
        <f t="shared" si="1"/>
        <v>0</v>
      </c>
      <c r="E37" s="122"/>
      <c r="F37" s="119"/>
    </row>
    <row r="38" spans="1:6" x14ac:dyDescent="0.2">
      <c r="B38" s="113" t="s">
        <v>130</v>
      </c>
      <c r="C38" s="114">
        <f t="shared" si="0"/>
        <v>0</v>
      </c>
      <c r="D38" s="114">
        <f t="shared" si="1"/>
        <v>0</v>
      </c>
      <c r="E38" s="122"/>
      <c r="F38" s="119"/>
    </row>
    <row r="39" spans="1:6" x14ac:dyDescent="0.2">
      <c r="B39" s="113" t="s">
        <v>131</v>
      </c>
      <c r="C39" s="114">
        <f t="shared" si="0"/>
        <v>0</v>
      </c>
      <c r="D39" s="114">
        <f t="shared" si="1"/>
        <v>0</v>
      </c>
      <c r="E39" s="122"/>
      <c r="F39" s="119"/>
    </row>
    <row r="40" spans="1:6" x14ac:dyDescent="0.2">
      <c r="B40" s="113" t="s">
        <v>132</v>
      </c>
      <c r="C40" s="114">
        <f t="shared" si="0"/>
        <v>0</v>
      </c>
      <c r="D40" s="114">
        <f t="shared" si="1"/>
        <v>0</v>
      </c>
      <c r="E40" s="122"/>
      <c r="F40" s="119"/>
    </row>
    <row r="41" spans="1:6" x14ac:dyDescent="0.2">
      <c r="B41" s="113" t="s">
        <v>133</v>
      </c>
      <c r="C41" s="114">
        <f t="shared" si="0"/>
        <v>0</v>
      </c>
      <c r="D41" s="114">
        <f t="shared" si="1"/>
        <v>0</v>
      </c>
      <c r="E41" s="122"/>
      <c r="F41" s="119"/>
    </row>
    <row r="42" spans="1:6" x14ac:dyDescent="0.2">
      <c r="B42" s="113" t="s">
        <v>134</v>
      </c>
      <c r="C42" s="114">
        <f t="shared" si="0"/>
        <v>0</v>
      </c>
      <c r="D42" s="114">
        <f>(D41+$C$29)*(1+$C$27)-((D41-D40-$C$29)*30%)</f>
        <v>0</v>
      </c>
      <c r="E42" s="122"/>
      <c r="F42" s="119"/>
    </row>
    <row r="43" spans="1:6" x14ac:dyDescent="0.2">
      <c r="A43" s="163"/>
      <c r="B43" s="113" t="s">
        <v>181</v>
      </c>
      <c r="C43" s="114">
        <f t="shared" ref="C43:C52" si="2">(C42+$C$29)*(1+$C$26)-(IF((C42-C41-$C$29)&lt;=50000,0,(C42-C41-$C$29-50000)*30%))</f>
        <v>0</v>
      </c>
      <c r="D43" s="114">
        <f t="shared" ref="D43:D52" si="3">(D42+$C$29)*(1+$C$27)-((D42-D41-$C$29)*30%)</f>
        <v>0</v>
      </c>
      <c r="E43" s="122"/>
      <c r="F43" s="164"/>
    </row>
    <row r="44" spans="1:6" x14ac:dyDescent="0.2">
      <c r="B44" s="113" t="s">
        <v>182</v>
      </c>
      <c r="C44" s="114">
        <f t="shared" si="2"/>
        <v>0</v>
      </c>
      <c r="D44" s="114">
        <f t="shared" si="3"/>
        <v>0</v>
      </c>
      <c r="E44" s="122"/>
      <c r="F44" s="164"/>
    </row>
    <row r="45" spans="1:6" x14ac:dyDescent="0.2">
      <c r="B45" s="113" t="s">
        <v>183</v>
      </c>
      <c r="C45" s="114">
        <f t="shared" si="2"/>
        <v>0</v>
      </c>
      <c r="D45" s="114">
        <f t="shared" si="3"/>
        <v>0</v>
      </c>
      <c r="E45" s="122"/>
      <c r="F45" s="164"/>
    </row>
    <row r="46" spans="1:6" x14ac:dyDescent="0.2">
      <c r="B46" s="113" t="s">
        <v>184</v>
      </c>
      <c r="C46" s="114">
        <f t="shared" si="2"/>
        <v>0</v>
      </c>
      <c r="D46" s="114">
        <f t="shared" si="3"/>
        <v>0</v>
      </c>
      <c r="E46" s="122"/>
      <c r="F46" s="164"/>
    </row>
    <row r="47" spans="1:6" x14ac:dyDescent="0.2">
      <c r="B47" s="113" t="s">
        <v>185</v>
      </c>
      <c r="C47" s="114">
        <f t="shared" si="2"/>
        <v>0</v>
      </c>
      <c r="D47" s="114">
        <f t="shared" si="3"/>
        <v>0</v>
      </c>
      <c r="E47" s="122"/>
      <c r="F47" s="164"/>
    </row>
    <row r="48" spans="1:6" x14ac:dyDescent="0.2">
      <c r="B48" s="113" t="s">
        <v>186</v>
      </c>
      <c r="C48" s="114">
        <f t="shared" si="2"/>
        <v>0</v>
      </c>
      <c r="D48" s="114">
        <f t="shared" si="3"/>
        <v>0</v>
      </c>
      <c r="E48" s="122"/>
      <c r="F48" s="164"/>
    </row>
    <row r="49" spans="2:6" x14ac:dyDescent="0.2">
      <c r="B49" s="113" t="s">
        <v>187</v>
      </c>
      <c r="C49" s="114">
        <f t="shared" si="2"/>
        <v>0</v>
      </c>
      <c r="D49" s="114">
        <f t="shared" si="3"/>
        <v>0</v>
      </c>
      <c r="E49" s="122"/>
      <c r="F49" s="164"/>
    </row>
    <row r="50" spans="2:6" x14ac:dyDescent="0.2">
      <c r="B50" s="113" t="s">
        <v>188</v>
      </c>
      <c r="C50" s="114">
        <f t="shared" si="2"/>
        <v>0</v>
      </c>
      <c r="D50" s="114">
        <f t="shared" si="3"/>
        <v>0</v>
      </c>
      <c r="E50" s="122"/>
      <c r="F50" s="164"/>
    </row>
    <row r="51" spans="2:6" x14ac:dyDescent="0.2">
      <c r="B51" s="113" t="s">
        <v>189</v>
      </c>
      <c r="C51" s="114">
        <f t="shared" si="2"/>
        <v>0</v>
      </c>
      <c r="D51" s="114">
        <f t="shared" si="3"/>
        <v>0</v>
      </c>
      <c r="F51" s="164"/>
    </row>
    <row r="52" spans="2:6" x14ac:dyDescent="0.2">
      <c r="B52" s="113" t="s">
        <v>190</v>
      </c>
      <c r="C52" s="114">
        <f t="shared" si="2"/>
        <v>0</v>
      </c>
      <c r="D52" s="114">
        <f t="shared" si="3"/>
        <v>0</v>
      </c>
      <c r="F52" s="164"/>
    </row>
    <row r="54" spans="2:6" x14ac:dyDescent="0.2">
      <c r="B54" s="113" t="s">
        <v>135</v>
      </c>
      <c r="C54" s="114">
        <f>C52-D52</f>
        <v>0</v>
      </c>
    </row>
    <row r="57" spans="2:6" x14ac:dyDescent="0.2">
      <c r="B57" s="113" t="s">
        <v>136</v>
      </c>
      <c r="C57" s="124">
        <f>Design!G20</f>
        <v>0</v>
      </c>
    </row>
    <row r="58" spans="2:6" x14ac:dyDescent="0.2">
      <c r="B58" s="113" t="s">
        <v>110</v>
      </c>
      <c r="C58" s="111">
        <v>20</v>
      </c>
    </row>
    <row r="59" spans="2:6" x14ac:dyDescent="0.2">
      <c r="B59" s="118"/>
    </row>
    <row r="60" spans="2:6" x14ac:dyDescent="0.2">
      <c r="B60" s="111"/>
      <c r="C60" s="113" t="s">
        <v>137</v>
      </c>
      <c r="D60" s="113" t="s">
        <v>138</v>
      </c>
    </row>
    <row r="61" spans="2:6" x14ac:dyDescent="0.2">
      <c r="B61" s="113" t="s">
        <v>139</v>
      </c>
      <c r="C61" s="125">
        <f>C57-(C57*100%/102%)+C57</f>
        <v>0</v>
      </c>
      <c r="D61" s="125">
        <f>C57</f>
        <v>0</v>
      </c>
      <c r="F61" s="162"/>
    </row>
    <row r="62" spans="2:6" x14ac:dyDescent="0.2">
      <c r="B62" s="113" t="s">
        <v>180</v>
      </c>
      <c r="C62" s="125">
        <f>C61*(1-(1+12.5%)^(C58))/(1-(1+12.5%))</f>
        <v>0</v>
      </c>
      <c r="D62" s="125">
        <f>D61*(1-(1+10%)^(C58))/(1-(1+10%))</f>
        <v>0</v>
      </c>
      <c r="E62" s="160">
        <f>D61*(1-(1+6%)^(C58))/(1-(1+6%))</f>
        <v>0</v>
      </c>
    </row>
    <row r="63" spans="2:6" x14ac:dyDescent="0.2">
      <c r="B63" s="113" t="s">
        <v>140</v>
      </c>
      <c r="C63" s="125">
        <f>C62</f>
        <v>0</v>
      </c>
      <c r="D63" s="125">
        <f>D62-(D62-D61*10)*30%</f>
        <v>0</v>
      </c>
    </row>
    <row r="64" spans="2:6" x14ac:dyDescent="0.2">
      <c r="C64" s="122"/>
    </row>
    <row r="65" spans="2:4" x14ac:dyDescent="0.2">
      <c r="B65" s="113" t="s">
        <v>141</v>
      </c>
      <c r="C65" s="112">
        <f>C63-D63</f>
        <v>0</v>
      </c>
      <c r="D65" s="123"/>
    </row>
    <row r="66" spans="2:4" x14ac:dyDescent="0.2">
      <c r="C66" s="123"/>
    </row>
  </sheetData>
  <mergeCells count="1">
    <mergeCell ref="B8:E8"/>
  </mergeCells>
  <phoneticPr fontId="4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53"/>
  <sheetViews>
    <sheetView showGridLines="0" topLeftCell="H1" zoomScale="80" zoomScaleNormal="80" zoomScalePageLayoutView="30" workbookViewId="0">
      <selection activeCell="C65" sqref="C65"/>
    </sheetView>
  </sheetViews>
  <sheetFormatPr baseColWidth="10" defaultColWidth="14.5" defaultRowHeight="15" x14ac:dyDescent="0.2"/>
  <cols>
    <col min="1" max="1" width="1.5" style="16" customWidth="1"/>
    <col min="2" max="2" width="12" style="16" customWidth="1"/>
    <col min="3" max="3" width="71" style="16" customWidth="1"/>
    <col min="4" max="4" width="22" style="16" customWidth="1"/>
    <col min="5" max="5" width="3.1640625" style="16" customWidth="1"/>
    <col min="6" max="6" width="9.1640625" style="16" customWidth="1"/>
    <col min="7" max="7" width="70.1640625" style="16" customWidth="1"/>
    <col min="8" max="8" width="16.5" style="16" customWidth="1"/>
    <col min="9" max="9" width="8.5" style="60" customWidth="1"/>
    <col min="10" max="10" width="42" style="16" customWidth="1"/>
    <col min="11" max="11" width="36" style="16" customWidth="1"/>
    <col min="12" max="12" width="23.5" style="16" customWidth="1"/>
    <col min="13" max="13" width="44" style="16" customWidth="1"/>
    <col min="14" max="15" width="27.6640625" style="16" customWidth="1"/>
    <col min="16" max="16" width="10.1640625" style="16" bestFit="1" customWidth="1"/>
    <col min="17" max="27" width="8.6640625" style="16" customWidth="1"/>
    <col min="28" max="16384" width="14.5" style="16"/>
  </cols>
  <sheetData>
    <row r="2" spans="2:14" ht="16" customHeight="1" x14ac:dyDescent="0.25">
      <c r="B2" s="87"/>
      <c r="C2" s="88" t="s">
        <v>85</v>
      </c>
      <c r="D2" s="10"/>
      <c r="E2" s="11"/>
      <c r="F2" s="11"/>
      <c r="G2" s="11"/>
      <c r="H2" s="12"/>
      <c r="I2" s="59"/>
    </row>
    <row r="3" spans="2:14" ht="15" customHeight="1" x14ac:dyDescent="0.25">
      <c r="B3" s="89"/>
      <c r="C3" s="88" t="s">
        <v>86</v>
      </c>
      <c r="D3" s="10"/>
      <c r="E3" s="11"/>
      <c r="F3" s="11"/>
      <c r="G3" s="11"/>
      <c r="H3" s="12"/>
      <c r="I3" s="59"/>
    </row>
    <row r="4" spans="2:14" ht="16" x14ac:dyDescent="0.2">
      <c r="C4" s="13"/>
      <c r="D4" s="10"/>
      <c r="E4" s="11"/>
      <c r="F4" s="11"/>
      <c r="G4" s="11"/>
      <c r="H4" s="12"/>
      <c r="I4" s="59"/>
      <c r="J4" s="57"/>
    </row>
    <row r="5" spans="2:14" ht="20" x14ac:dyDescent="0.25">
      <c r="C5" s="13"/>
      <c r="D5" s="10"/>
      <c r="E5" s="11"/>
      <c r="F5" s="11"/>
      <c r="G5" s="11"/>
      <c r="M5" s="14"/>
      <c r="N5" s="15"/>
    </row>
    <row r="6" spans="2:14" ht="16" x14ac:dyDescent="0.2">
      <c r="C6" s="17" t="s">
        <v>46</v>
      </c>
      <c r="D6" s="65">
        <v>0.3</v>
      </c>
      <c r="G6" s="169" t="s">
        <v>84</v>
      </c>
      <c r="H6" s="169"/>
      <c r="L6" s="19" t="s">
        <v>4</v>
      </c>
      <c r="M6" s="20"/>
      <c r="N6" s="21"/>
    </row>
    <row r="7" spans="2:14" ht="15.5" customHeight="1" x14ac:dyDescent="0.2">
      <c r="G7" s="169"/>
      <c r="H7" s="169"/>
      <c r="M7" s="20"/>
      <c r="N7" s="22"/>
    </row>
    <row r="8" spans="2:14" ht="20" x14ac:dyDescent="0.25">
      <c r="C8" s="172" t="s">
        <v>82</v>
      </c>
      <c r="D8" s="173"/>
      <c r="G8" s="172" t="s">
        <v>0</v>
      </c>
      <c r="H8" s="174"/>
      <c r="J8" s="172" t="s">
        <v>1</v>
      </c>
      <c r="K8" s="172"/>
      <c r="M8" s="20"/>
      <c r="N8" s="22"/>
    </row>
    <row r="9" spans="2:14" ht="17" x14ac:dyDescent="0.2">
      <c r="B9" s="23"/>
      <c r="C9" s="24" t="s">
        <v>2</v>
      </c>
      <c r="D9" s="66">
        <f>Design!G16</f>
        <v>0</v>
      </c>
      <c r="E9" s="25"/>
      <c r="F9" s="23"/>
      <c r="G9" s="26" t="s">
        <v>3</v>
      </c>
      <c r="H9" s="65">
        <v>0.05</v>
      </c>
      <c r="I9" s="61"/>
      <c r="J9" s="18" t="s">
        <v>75</v>
      </c>
      <c r="K9" s="90">
        <v>0.12</v>
      </c>
      <c r="L9" s="64" t="s">
        <v>4</v>
      </c>
      <c r="M9" s="20"/>
      <c r="N9" s="22"/>
    </row>
    <row r="10" spans="2:14" ht="16" x14ac:dyDescent="0.2">
      <c r="B10" s="23"/>
      <c r="C10" s="100" t="s">
        <v>90</v>
      </c>
      <c r="D10" s="66">
        <f>D9*10%</f>
        <v>0</v>
      </c>
      <c r="E10" s="25"/>
      <c r="F10" s="23"/>
      <c r="G10" s="24" t="s">
        <v>7</v>
      </c>
      <c r="H10" s="67">
        <v>7.0000000000000007E-2</v>
      </c>
      <c r="I10" s="61"/>
      <c r="M10" s="20"/>
      <c r="N10" s="22"/>
    </row>
    <row r="11" spans="2:14" ht="20" x14ac:dyDescent="0.25">
      <c r="B11" s="23"/>
      <c r="C11" s="24" t="s">
        <v>5</v>
      </c>
      <c r="D11" s="67">
        <v>0.2</v>
      </c>
      <c r="E11" s="28"/>
      <c r="F11" s="23"/>
      <c r="G11" s="29" t="s">
        <v>60</v>
      </c>
      <c r="H11" s="67">
        <v>0.05</v>
      </c>
      <c r="I11" s="61"/>
      <c r="J11" s="172" t="s">
        <v>78</v>
      </c>
      <c r="K11" s="174"/>
      <c r="L11" s="23"/>
      <c r="M11" s="20"/>
      <c r="N11" s="22"/>
    </row>
    <row r="12" spans="2:14" ht="17" x14ac:dyDescent="0.2">
      <c r="B12" s="23"/>
      <c r="C12" s="24" t="s">
        <v>6</v>
      </c>
      <c r="D12" s="102">
        <v>0.09</v>
      </c>
      <c r="E12" s="25"/>
      <c r="F12" s="23"/>
      <c r="G12" s="31" t="s">
        <v>9</v>
      </c>
      <c r="H12" s="97">
        <v>0.03</v>
      </c>
      <c r="J12" s="27" t="s">
        <v>79</v>
      </c>
      <c r="K12" s="70">
        <f>150000*D14</f>
        <v>300000</v>
      </c>
      <c r="L12" s="23"/>
      <c r="M12" s="20"/>
      <c r="N12" s="22"/>
    </row>
    <row r="13" spans="2:14" ht="17" x14ac:dyDescent="0.2">
      <c r="B13" s="23"/>
      <c r="C13" s="24" t="s">
        <v>8</v>
      </c>
      <c r="D13" s="68">
        <v>20</v>
      </c>
      <c r="E13" s="28"/>
      <c r="F13" s="23"/>
      <c r="G13" s="29" t="s">
        <v>53</v>
      </c>
      <c r="H13" s="86">
        <v>6.0000000000000001E-3</v>
      </c>
      <c r="J13" s="27" t="s">
        <v>80</v>
      </c>
      <c r="K13" s="71">
        <v>100000</v>
      </c>
      <c r="L13" s="23"/>
      <c r="M13" s="23"/>
    </row>
    <row r="14" spans="2:14" ht="17" x14ac:dyDescent="0.2">
      <c r="B14" s="23"/>
      <c r="C14" s="30" t="s">
        <v>83</v>
      </c>
      <c r="D14" s="69">
        <v>2</v>
      </c>
      <c r="E14" s="23"/>
      <c r="F14" s="23"/>
      <c r="I14" s="64"/>
      <c r="J14" s="27" t="s">
        <v>81</v>
      </c>
      <c r="K14" s="70">
        <f>K12-K13</f>
        <v>200000</v>
      </c>
      <c r="M14" s="23"/>
      <c r="N14" s="23"/>
    </row>
    <row r="15" spans="2:14" s="60" customFormat="1" ht="16" x14ac:dyDescent="0.2">
      <c r="B15" s="61"/>
      <c r="E15" s="61"/>
      <c r="F15" s="61"/>
      <c r="L15" s="61"/>
      <c r="M15" s="61"/>
      <c r="N15" s="61"/>
    </row>
    <row r="16" spans="2:14" s="60" customFormat="1" ht="16" x14ac:dyDescent="0.2">
      <c r="B16" s="61"/>
      <c r="C16" s="61"/>
      <c r="D16" s="61"/>
      <c r="E16" s="63"/>
      <c r="F16" s="61"/>
      <c r="G16" s="61"/>
      <c r="H16" s="61"/>
      <c r="I16" s="61"/>
      <c r="J16" s="61"/>
      <c r="K16" s="61"/>
      <c r="L16" s="61"/>
      <c r="M16" s="61"/>
      <c r="N16" s="61"/>
    </row>
    <row r="17" spans="2:27" ht="21" x14ac:dyDescent="0.25">
      <c r="B17" s="170" t="s">
        <v>10</v>
      </c>
      <c r="C17" s="170"/>
      <c r="D17" s="170"/>
      <c r="E17" s="23"/>
      <c r="F17" s="170" t="s">
        <v>11</v>
      </c>
      <c r="G17" s="174"/>
      <c r="H17" s="174"/>
      <c r="I17" s="61"/>
      <c r="J17" s="170" t="s">
        <v>69</v>
      </c>
      <c r="K17" s="174"/>
      <c r="L17" s="174"/>
      <c r="M17" s="174"/>
      <c r="N17" s="23"/>
    </row>
    <row r="18" spans="2:27" ht="17" x14ac:dyDescent="0.2">
      <c r="B18" s="32" t="s">
        <v>77</v>
      </c>
      <c r="C18" s="32" t="s">
        <v>13</v>
      </c>
      <c r="D18" s="32" t="s">
        <v>14</v>
      </c>
      <c r="E18" s="23"/>
      <c r="F18" s="32" t="s">
        <v>12</v>
      </c>
      <c r="G18" s="32" t="s">
        <v>13</v>
      </c>
      <c r="H18" s="32" t="s">
        <v>14</v>
      </c>
      <c r="I18" s="61"/>
      <c r="J18" s="32" t="s">
        <v>15</v>
      </c>
      <c r="K18" s="32" t="s">
        <v>70</v>
      </c>
      <c r="L18" s="32" t="s">
        <v>71</v>
      </c>
      <c r="M18" s="32" t="s">
        <v>16</v>
      </c>
      <c r="N18" s="23"/>
    </row>
    <row r="19" spans="2:27" ht="17" x14ac:dyDescent="0.2">
      <c r="B19" s="101" t="s">
        <v>17</v>
      </c>
      <c r="C19" s="33" t="s">
        <v>2</v>
      </c>
      <c r="D19" s="72">
        <f>D9</f>
        <v>0</v>
      </c>
      <c r="E19" s="23"/>
      <c r="F19" s="101" t="s">
        <v>17</v>
      </c>
      <c r="G19" s="35" t="s">
        <v>18</v>
      </c>
      <c r="H19" s="95">
        <f>D9*H12/12</f>
        <v>0</v>
      </c>
      <c r="I19" s="61"/>
      <c r="J19" s="36" t="s">
        <v>19</v>
      </c>
      <c r="K19" s="78">
        <f>(D28)/(10^7)</f>
        <v>0</v>
      </c>
      <c r="L19" s="79" t="s">
        <v>20</v>
      </c>
      <c r="M19" s="80" t="s">
        <v>20</v>
      </c>
      <c r="N19" s="23"/>
    </row>
    <row r="20" spans="2:27" ht="17" x14ac:dyDescent="0.2">
      <c r="B20" s="101" t="s">
        <v>21</v>
      </c>
      <c r="C20" s="33" t="s">
        <v>22</v>
      </c>
      <c r="D20" s="72">
        <f>D11*D9</f>
        <v>0</v>
      </c>
      <c r="E20" s="34"/>
      <c r="F20" s="101" t="s">
        <v>21</v>
      </c>
      <c r="G20" s="37" t="s">
        <v>59</v>
      </c>
      <c r="H20" s="95">
        <f>D9*H13/12</f>
        <v>0</v>
      </c>
      <c r="I20" s="61"/>
      <c r="J20" s="38" t="s">
        <v>23</v>
      </c>
      <c r="K20" s="78">
        <f>(D31)/(10^7)</f>
        <v>0</v>
      </c>
      <c r="L20" s="78">
        <f>H26/10^7</f>
        <v>0</v>
      </c>
      <c r="M20" s="80" t="s">
        <v>20</v>
      </c>
    </row>
    <row r="21" spans="2:27" ht="17" x14ac:dyDescent="0.2">
      <c r="B21" s="101" t="s">
        <v>24</v>
      </c>
      <c r="C21" s="33" t="s">
        <v>25</v>
      </c>
      <c r="D21" s="72">
        <f>D19-D20</f>
        <v>0</v>
      </c>
      <c r="E21" s="34"/>
      <c r="F21" s="101" t="s">
        <v>24</v>
      </c>
      <c r="G21" s="39" t="s">
        <v>26</v>
      </c>
      <c r="H21" s="99">
        <f>SUM(H19:H20)</f>
        <v>0</v>
      </c>
      <c r="J21" s="38" t="s">
        <v>76</v>
      </c>
      <c r="K21" s="78" t="e">
        <f>-D27/10^7</f>
        <v>#NUM!</v>
      </c>
      <c r="L21" s="78">
        <f>-H22/10^7</f>
        <v>0</v>
      </c>
      <c r="M21" s="80"/>
      <c r="N21" s="23"/>
      <c r="P21" s="25"/>
    </row>
    <row r="22" spans="2:27" ht="24" customHeight="1" x14ac:dyDescent="0.2">
      <c r="B22" s="101" t="s">
        <v>28</v>
      </c>
      <c r="C22" s="40" t="s">
        <v>29</v>
      </c>
      <c r="D22" s="72">
        <f>-1*PMT(D12/12,D13*12,D21)</f>
        <v>0</v>
      </c>
      <c r="F22" s="101" t="s">
        <v>28</v>
      </c>
      <c r="G22" s="41" t="s">
        <v>65</v>
      </c>
      <c r="H22" s="76">
        <f>SUM('Backend Engine'!Q5:Q34)</f>
        <v>0</v>
      </c>
      <c r="I22" s="61"/>
      <c r="J22" s="42" t="s">
        <v>27</v>
      </c>
      <c r="K22" s="81" t="e">
        <f>SUM(K19:K21)</f>
        <v>#NUM!</v>
      </c>
      <c r="L22" s="81">
        <f>SUM(L19:L21)</f>
        <v>0</v>
      </c>
      <c r="M22" s="82" t="e">
        <f>IF(L22&gt;K22,"Staying on Rent is better by ","Buying a house is better by ")&amp;ROUND(IF(K22&gt;L22,K22-L22,L22-K22),2)&amp;" Crores"</f>
        <v>#NUM!</v>
      </c>
      <c r="N22" s="121" t="e">
        <f>(L22-K22)*10000000</f>
        <v>#NUM!</v>
      </c>
    </row>
    <row r="23" spans="2:27" ht="17" x14ac:dyDescent="0.2">
      <c r="B23" s="101" t="s">
        <v>30</v>
      </c>
      <c r="C23" s="40" t="s">
        <v>31</v>
      </c>
      <c r="D23" s="72" t="e">
        <f>-1*CUMIPMT(D12/12,D13*12,D21,1,D13*12,0)</f>
        <v>#NUM!</v>
      </c>
      <c r="E23" s="34"/>
      <c r="F23" s="101" t="s">
        <v>30</v>
      </c>
      <c r="G23" s="41" t="s">
        <v>67</v>
      </c>
      <c r="H23" s="76">
        <f>(D20+D10)*(1+K9)^D13</f>
        <v>0</v>
      </c>
      <c r="I23" s="61"/>
      <c r="J23" s="25"/>
      <c r="K23" s="43"/>
      <c r="L23" s="44"/>
      <c r="M23" s="44"/>
      <c r="N23" s="45"/>
    </row>
    <row r="24" spans="2:27" ht="21" x14ac:dyDescent="0.25">
      <c r="B24" s="101" t="s">
        <v>32</v>
      </c>
      <c r="C24" s="33" t="s">
        <v>33</v>
      </c>
      <c r="D24" s="72" t="e">
        <f>D23+D21</f>
        <v>#NUM!</v>
      </c>
      <c r="E24" s="34"/>
      <c r="F24" s="101" t="s">
        <v>32</v>
      </c>
      <c r="G24" s="41" t="s">
        <v>89</v>
      </c>
      <c r="H24" s="76">
        <f>SUMIF('Backend Engine'!S5:S34,"&gt;0",'Backend Engine'!S5:S34)</f>
        <v>0</v>
      </c>
      <c r="I24" s="61"/>
      <c r="J24" s="170" t="s">
        <v>87</v>
      </c>
      <c r="K24" s="171"/>
      <c r="L24" s="171"/>
      <c r="M24" s="171"/>
      <c r="N24" s="23"/>
    </row>
    <row r="25" spans="2:27" ht="17" x14ac:dyDescent="0.2">
      <c r="B25" s="101" t="s">
        <v>34</v>
      </c>
      <c r="C25" s="33" t="s">
        <v>35</v>
      </c>
      <c r="D25" s="72" t="e">
        <f>D24+D20</f>
        <v>#NUM!</v>
      </c>
      <c r="E25" s="34"/>
      <c r="F25" s="101" t="s">
        <v>34</v>
      </c>
      <c r="G25" s="41" t="s">
        <v>68</v>
      </c>
      <c r="H25" s="76">
        <f>SUM('Backend Engine'!U5:U34)</f>
        <v>0</v>
      </c>
      <c r="I25" s="61"/>
      <c r="J25" s="32" t="s">
        <v>15</v>
      </c>
      <c r="K25" s="32" t="s">
        <v>70</v>
      </c>
      <c r="L25" s="32" t="s">
        <v>11</v>
      </c>
      <c r="M25" s="32" t="s">
        <v>16</v>
      </c>
      <c r="N25" s="23"/>
    </row>
    <row r="26" spans="2:27" ht="17" x14ac:dyDescent="0.2">
      <c r="B26" s="101" t="s">
        <v>36</v>
      </c>
      <c r="C26" s="40" t="s">
        <v>55</v>
      </c>
      <c r="D26" s="73">
        <f>SUM('Backend Engine'!O5:O34)</f>
        <v>0</v>
      </c>
      <c r="E26" s="23"/>
      <c r="F26" s="101" t="s">
        <v>36</v>
      </c>
      <c r="G26" s="46" t="s">
        <v>73</v>
      </c>
      <c r="H26" s="76">
        <f>SUM(H23:H25)</f>
        <v>0</v>
      </c>
      <c r="I26" s="61"/>
      <c r="J26" s="36" t="s">
        <v>19</v>
      </c>
      <c r="K26" s="78">
        <f>K19*(1+H10)^10</f>
        <v>0</v>
      </c>
      <c r="L26" s="79" t="s">
        <v>20</v>
      </c>
      <c r="M26" s="80" t="s">
        <v>20</v>
      </c>
      <c r="N26" s="23"/>
    </row>
    <row r="27" spans="2:27" ht="17" x14ac:dyDescent="0.2">
      <c r="B27" s="101" t="s">
        <v>37</v>
      </c>
      <c r="C27" s="47" t="s">
        <v>64</v>
      </c>
      <c r="D27" s="74" t="e">
        <f>SUM(D25:D26)</f>
        <v>#NUM!</v>
      </c>
      <c r="E27" s="48"/>
      <c r="F27" s="101" t="s">
        <v>37</v>
      </c>
      <c r="G27" s="46" t="s">
        <v>74</v>
      </c>
      <c r="H27" s="77">
        <f>H26-H22</f>
        <v>0</v>
      </c>
      <c r="I27" s="62"/>
      <c r="J27" s="38" t="s">
        <v>23</v>
      </c>
      <c r="K27" s="83">
        <f>K20*(1+K9)^10</f>
        <v>0</v>
      </c>
      <c r="L27" s="83">
        <f>L20*(1+K9)^10</f>
        <v>0</v>
      </c>
      <c r="M27" s="84" t="s">
        <v>20</v>
      </c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</row>
    <row r="28" spans="2:27" ht="17" x14ac:dyDescent="0.2">
      <c r="B28" s="101" t="s">
        <v>38</v>
      </c>
      <c r="C28" s="47" t="s">
        <v>61</v>
      </c>
      <c r="D28" s="75">
        <f>D9*(1+H10)^D13</f>
        <v>0</v>
      </c>
      <c r="E28" s="34"/>
      <c r="F28" s="23"/>
      <c r="G28" s="23"/>
      <c r="H28" s="23"/>
      <c r="I28" s="61"/>
      <c r="J28" s="38" t="s">
        <v>72</v>
      </c>
      <c r="K28" s="85" t="s">
        <v>20</v>
      </c>
      <c r="L28" s="78">
        <f>FV(H9/12,10*12,(H21)*(1+H9)^(D13))/10^7+L21</f>
        <v>0</v>
      </c>
      <c r="M28" s="80" t="s">
        <v>20</v>
      </c>
      <c r="N28" s="23"/>
    </row>
    <row r="29" spans="2:27" ht="20" customHeight="1" x14ac:dyDescent="0.2">
      <c r="B29" s="101" t="s">
        <v>39</v>
      </c>
      <c r="C29" s="50" t="s">
        <v>66</v>
      </c>
      <c r="D29" s="72">
        <f>SUM('Backend Engine'!N5:N34)</f>
        <v>0</v>
      </c>
      <c r="E29" s="34"/>
      <c r="F29" s="51"/>
      <c r="G29" s="23"/>
      <c r="H29" s="23"/>
      <c r="I29" s="61"/>
      <c r="J29" s="42" t="s">
        <v>27</v>
      </c>
      <c r="K29" s="81">
        <f>SUM(K26:K27)</f>
        <v>0</v>
      </c>
      <c r="L29" s="81">
        <f>SUM(L26:L28)</f>
        <v>0</v>
      </c>
      <c r="M29" s="82" t="str">
        <f>IF(L29&gt;K29,"Staying on Rent is better by ","Buying a house is better by ")&amp;ROUND(IF(K29&gt;L29,K29-L29,L29-K29),2)&amp;" Crores"</f>
        <v>Buying a house is better by 0 Crores</v>
      </c>
      <c r="N29" s="45"/>
      <c r="O29" s="52"/>
    </row>
    <row r="30" spans="2:27" ht="17" x14ac:dyDescent="0.2">
      <c r="B30" s="101" t="s">
        <v>40</v>
      </c>
      <c r="C30" s="96" t="s">
        <v>88</v>
      </c>
      <c r="D30" s="72">
        <f>-SUMIF('Backend Engine'!S5:S34,"&lt;0",'Backend Engine'!S5:S34)</f>
        <v>0</v>
      </c>
      <c r="E30" s="34"/>
      <c r="F30" s="53"/>
      <c r="G30" s="34"/>
      <c r="H30" s="25"/>
      <c r="I30" s="61"/>
      <c r="J30" s="23"/>
      <c r="K30" s="43"/>
      <c r="L30" s="44"/>
      <c r="M30" s="44"/>
      <c r="N30" s="45"/>
      <c r="O30" s="52"/>
    </row>
    <row r="31" spans="2:27" ht="17" x14ac:dyDescent="0.2">
      <c r="B31" s="101" t="s">
        <v>41</v>
      </c>
      <c r="C31" s="47" t="s">
        <v>63</v>
      </c>
      <c r="D31" s="74">
        <f>SUM(D29:D30)</f>
        <v>0</v>
      </c>
      <c r="E31" s="34"/>
      <c r="F31" s="23"/>
      <c r="G31" s="25"/>
      <c r="H31" s="23"/>
      <c r="I31" s="61"/>
      <c r="J31" s="25"/>
      <c r="K31" s="23"/>
      <c r="L31" s="23"/>
      <c r="M31" s="23"/>
    </row>
    <row r="32" spans="2:27" ht="17" x14ac:dyDescent="0.2">
      <c r="B32" s="101" t="s">
        <v>42</v>
      </c>
      <c r="C32" s="47" t="s">
        <v>43</v>
      </c>
      <c r="D32" s="74" t="e">
        <f>D28+D31-D27</f>
        <v>#NUM!</v>
      </c>
      <c r="E32" s="34"/>
      <c r="F32" s="23"/>
      <c r="G32" s="23"/>
      <c r="H32" s="58"/>
      <c r="I32" s="61"/>
      <c r="J32" s="23"/>
      <c r="K32" s="23"/>
      <c r="L32" s="23"/>
      <c r="M32" s="23"/>
      <c r="N32" s="23"/>
    </row>
    <row r="33" spans="2:14" ht="16" x14ac:dyDescent="0.2">
      <c r="B33" s="23"/>
      <c r="C33" s="54"/>
      <c r="D33" s="23"/>
      <c r="E33" s="34"/>
      <c r="F33" s="23"/>
      <c r="G33" s="55"/>
      <c r="H33" s="23"/>
      <c r="I33" s="61"/>
      <c r="J33" s="23"/>
      <c r="K33" s="23"/>
      <c r="L33" s="23"/>
      <c r="M33" s="23"/>
      <c r="N33" s="23"/>
    </row>
    <row r="34" spans="2:14" ht="16" x14ac:dyDescent="0.2">
      <c r="B34" s="23"/>
      <c r="C34" s="53"/>
      <c r="D34" s="23"/>
      <c r="E34" s="34"/>
      <c r="F34" s="23"/>
      <c r="G34" s="23"/>
      <c r="H34" s="23"/>
      <c r="I34" s="61"/>
      <c r="J34" s="23"/>
      <c r="K34" s="23"/>
      <c r="L34" s="23"/>
      <c r="M34" s="23"/>
      <c r="N34" s="23"/>
    </row>
    <row r="35" spans="2:14" ht="16" x14ac:dyDescent="0.2">
      <c r="B35" s="23"/>
      <c r="C35" s="53"/>
      <c r="D35" s="23"/>
      <c r="E35" s="34"/>
      <c r="F35" s="23"/>
      <c r="G35" s="23"/>
      <c r="H35" s="23"/>
      <c r="I35" s="61"/>
      <c r="J35" s="23"/>
      <c r="K35" s="23"/>
      <c r="L35" s="23"/>
      <c r="M35" s="23"/>
      <c r="N35" s="23"/>
    </row>
    <row r="36" spans="2:14" ht="16" x14ac:dyDescent="0.2">
      <c r="B36" s="23"/>
      <c r="C36" s="53"/>
      <c r="D36" s="23"/>
      <c r="E36" s="34"/>
      <c r="F36" s="53"/>
      <c r="G36" s="23"/>
      <c r="H36" s="23"/>
      <c r="I36" s="61"/>
      <c r="J36" s="23"/>
      <c r="K36" s="23"/>
      <c r="L36" s="23"/>
      <c r="M36" s="23"/>
      <c r="N36" s="23"/>
    </row>
    <row r="37" spans="2:14" ht="16" x14ac:dyDescent="0.2">
      <c r="B37" s="23"/>
      <c r="C37" s="53"/>
      <c r="D37" s="23"/>
      <c r="E37" s="34"/>
      <c r="F37" s="23"/>
      <c r="G37" s="23"/>
      <c r="H37" s="23"/>
      <c r="I37" s="61"/>
      <c r="J37" s="23"/>
      <c r="K37" s="23"/>
      <c r="L37" s="23"/>
      <c r="M37" s="23"/>
      <c r="N37" s="23"/>
    </row>
    <row r="38" spans="2:14" ht="16" x14ac:dyDescent="0.2">
      <c r="B38" s="23"/>
      <c r="C38" s="53"/>
      <c r="D38" s="23"/>
      <c r="E38" s="34"/>
      <c r="F38" s="23"/>
      <c r="G38" s="23"/>
      <c r="H38" s="23"/>
      <c r="I38" s="61"/>
      <c r="J38" s="23"/>
      <c r="K38" s="23"/>
      <c r="L38" s="23"/>
      <c r="M38" s="23"/>
      <c r="N38" s="23"/>
    </row>
    <row r="39" spans="2:14" ht="16" x14ac:dyDescent="0.2">
      <c r="B39" s="23"/>
      <c r="C39" s="53"/>
      <c r="D39" s="23"/>
      <c r="E39" s="34"/>
      <c r="F39" s="23"/>
      <c r="G39" s="23"/>
      <c r="H39" s="23"/>
      <c r="I39" s="61"/>
      <c r="J39" s="23"/>
      <c r="K39" s="23"/>
      <c r="L39" s="23"/>
      <c r="M39" s="23"/>
      <c r="N39" s="23"/>
    </row>
    <row r="40" spans="2:14" ht="16" x14ac:dyDescent="0.2">
      <c r="B40" s="23"/>
      <c r="C40" s="53"/>
      <c r="D40" s="23"/>
      <c r="E40" s="23"/>
      <c r="F40" s="23"/>
      <c r="G40" s="23"/>
      <c r="H40" s="23"/>
      <c r="I40" s="61"/>
      <c r="J40" s="23"/>
      <c r="K40" s="23"/>
      <c r="L40" s="23"/>
      <c r="M40" s="23"/>
      <c r="N40" s="23"/>
    </row>
    <row r="41" spans="2:14" ht="16" x14ac:dyDescent="0.2">
      <c r="B41" s="23"/>
      <c r="C41" s="53"/>
      <c r="E41" s="23"/>
      <c r="F41" s="23"/>
      <c r="G41" s="23"/>
      <c r="H41" s="23"/>
      <c r="I41" s="61"/>
      <c r="J41" s="23"/>
      <c r="K41" s="23"/>
      <c r="L41" s="23"/>
      <c r="M41" s="23"/>
      <c r="N41" s="23"/>
    </row>
    <row r="42" spans="2:14" ht="16" x14ac:dyDescent="0.2">
      <c r="B42" s="23"/>
      <c r="C42" s="53"/>
      <c r="E42" s="23"/>
      <c r="F42" s="23"/>
      <c r="G42" s="23"/>
      <c r="H42" s="23"/>
      <c r="I42" s="61"/>
      <c r="J42" s="23"/>
      <c r="K42" s="23"/>
      <c r="L42" s="23"/>
      <c r="M42" s="23"/>
      <c r="N42" s="23"/>
    </row>
    <row r="43" spans="2:14" ht="16" x14ac:dyDescent="0.2">
      <c r="B43" s="23"/>
      <c r="C43" s="53"/>
      <c r="E43" s="23"/>
      <c r="F43" s="23"/>
      <c r="G43" s="23"/>
      <c r="H43" s="23"/>
      <c r="I43" s="61"/>
      <c r="J43" s="23"/>
      <c r="K43" s="23"/>
      <c r="L43" s="23"/>
      <c r="M43" s="23"/>
      <c r="N43" s="23"/>
    </row>
    <row r="44" spans="2:14" ht="16" x14ac:dyDescent="0.2">
      <c r="B44" s="23"/>
      <c r="C44" s="53"/>
      <c r="E44" s="23"/>
      <c r="F44" s="23"/>
      <c r="G44" s="23"/>
      <c r="H44" s="23"/>
      <c r="I44" s="61"/>
      <c r="J44" s="23"/>
      <c r="K44" s="23"/>
      <c r="L44" s="23"/>
      <c r="M44" s="23"/>
      <c r="N44" s="23"/>
    </row>
    <row r="45" spans="2:14" ht="16" x14ac:dyDescent="0.2">
      <c r="B45" s="23"/>
      <c r="C45" s="53"/>
      <c r="E45" s="23"/>
      <c r="I45" s="61"/>
      <c r="J45" s="23"/>
      <c r="K45" s="23"/>
      <c r="L45" s="23"/>
      <c r="M45" s="23"/>
      <c r="N45" s="23"/>
    </row>
    <row r="46" spans="2:14" ht="16" x14ac:dyDescent="0.2">
      <c r="B46" s="23"/>
      <c r="C46" s="53"/>
      <c r="E46" s="23"/>
      <c r="I46" s="61"/>
      <c r="J46" s="23"/>
      <c r="K46" s="23"/>
      <c r="L46" s="23"/>
      <c r="M46" s="23"/>
      <c r="N46" s="23"/>
    </row>
    <row r="47" spans="2:14" ht="16" x14ac:dyDescent="0.2">
      <c r="B47" s="23"/>
      <c r="C47" s="53"/>
      <c r="E47" s="23"/>
      <c r="I47" s="61"/>
      <c r="J47" s="23"/>
      <c r="K47" s="23"/>
      <c r="L47" s="23"/>
      <c r="M47" s="23"/>
      <c r="N47" s="23"/>
    </row>
    <row r="48" spans="2:14" ht="16" x14ac:dyDescent="0.2">
      <c r="B48" s="23"/>
      <c r="C48" s="53"/>
      <c r="E48" s="23"/>
      <c r="I48" s="61"/>
      <c r="J48" s="23"/>
      <c r="K48" s="23"/>
      <c r="L48" s="23"/>
      <c r="M48" s="23"/>
      <c r="N48" s="23"/>
    </row>
    <row r="49" spans="2:13" ht="16" x14ac:dyDescent="0.2">
      <c r="B49" s="23"/>
      <c r="C49" s="53"/>
      <c r="J49" s="23"/>
      <c r="K49" s="23"/>
      <c r="L49" s="23"/>
      <c r="M49" s="23"/>
    </row>
    <row r="50" spans="2:13" ht="16" x14ac:dyDescent="0.2">
      <c r="B50" s="23"/>
      <c r="C50" s="53"/>
    </row>
    <row r="51" spans="2:13" ht="16" x14ac:dyDescent="0.2">
      <c r="B51" s="23"/>
      <c r="C51" s="53"/>
    </row>
    <row r="52" spans="2:13" ht="16" x14ac:dyDescent="0.2">
      <c r="B52" s="23"/>
      <c r="C52" s="53"/>
    </row>
    <row r="53" spans="2:13" ht="16" x14ac:dyDescent="0.2">
      <c r="B53" s="23"/>
      <c r="C53" s="56">
        <f>SUM(C33:C52)</f>
        <v>0</v>
      </c>
    </row>
  </sheetData>
  <mergeCells count="9">
    <mergeCell ref="G6:H7"/>
    <mergeCell ref="J24:M24"/>
    <mergeCell ref="C8:D8"/>
    <mergeCell ref="G8:H8"/>
    <mergeCell ref="J8:K8"/>
    <mergeCell ref="B17:D17"/>
    <mergeCell ref="F17:H17"/>
    <mergeCell ref="J17:M17"/>
    <mergeCell ref="J11:K11"/>
  </mergeCells>
  <hyperlinks>
    <hyperlink ref="L6" r:id="rId1" xr:uid="{00000000-0004-0000-0000-000000000000}"/>
    <hyperlink ref="L9" r:id="rId2" xr:uid="{9A88070A-9FD3-450D-A2F4-AF233CA6AB3D}"/>
  </hyperlinks>
  <pageMargins left="0.7" right="4.1447222222222226" top="0.75" bottom="0.75" header="0" footer="0"/>
  <pageSetup scale="37" orientation="portrait" r:id="rId3"/>
  <headerFooter>
    <oddHeader>&amp;C
&amp;G</oddHeader>
  </headerFooter>
  <colBreaks count="2" manualBreakCount="2">
    <brk id="5" min="1" max="38" man="1"/>
    <brk id="9" min="1" max="38" man="1"/>
  </colBreaks>
  <ignoredErrors>
    <ignoredError sqref="H21" unlockedFormula="1"/>
  </ignoredErrors>
  <drawing r:id="rId4"/>
  <legacyDrawingHF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V991"/>
  <sheetViews>
    <sheetView showGridLines="0" zoomScale="90" zoomScaleNormal="90" workbookViewId="0">
      <selection activeCell="C9" sqref="C9"/>
    </sheetView>
  </sheetViews>
  <sheetFormatPr baseColWidth="10" defaultColWidth="14.5" defaultRowHeight="15" customHeight="1" x14ac:dyDescent="0.2"/>
  <cols>
    <col min="1" max="1" width="2.83203125" customWidth="1"/>
    <col min="2" max="2" width="7.5" bestFit="1" customWidth="1"/>
    <col min="3" max="3" width="12.1640625" customWidth="1"/>
    <col min="4" max="4" width="13.83203125" bestFit="1" customWidth="1"/>
    <col min="5" max="5" width="13.1640625" style="4" bestFit="1" customWidth="1"/>
    <col min="6" max="6" width="14.1640625" style="7" customWidth="1"/>
    <col min="7" max="7" width="5.5" style="7" bestFit="1" customWidth="1"/>
    <col min="8" max="10" width="10.1640625" style="7" bestFit="1" customWidth="1"/>
    <col min="11" max="11" width="18.83203125" style="7" bestFit="1" customWidth="1"/>
    <col min="12" max="12" width="19.83203125" style="7" bestFit="1" customWidth="1"/>
    <col min="13" max="13" width="13.6640625" style="7" bestFit="1" customWidth="1"/>
    <col min="14" max="14" width="26.33203125" style="7" bestFit="1" customWidth="1"/>
    <col min="15" max="15" width="16.1640625" style="7" bestFit="1" customWidth="1"/>
    <col min="16" max="16" width="1.33203125" style="7" customWidth="1"/>
    <col min="17" max="17" width="11" style="4" customWidth="1"/>
    <col min="18" max="18" width="16.83203125" bestFit="1" customWidth="1"/>
    <col min="19" max="19" width="26.33203125" bestFit="1" customWidth="1"/>
    <col min="20" max="20" width="14.1640625" bestFit="1" customWidth="1"/>
    <col min="21" max="21" width="26.33203125" bestFit="1" customWidth="1"/>
    <col min="22" max="23" width="8.6640625" customWidth="1"/>
  </cols>
  <sheetData>
    <row r="1" spans="2:22" ht="20" x14ac:dyDescent="0.25">
      <c r="B1" s="87"/>
      <c r="C1" s="88" t="s">
        <v>85</v>
      </c>
      <c r="D1" s="3"/>
      <c r="E1" s="3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1"/>
      <c r="R1" s="1"/>
      <c r="S1" s="1"/>
      <c r="U1" s="4"/>
      <c r="V1" s="2"/>
    </row>
    <row r="2" spans="2:22" ht="19" customHeight="1" x14ac:dyDescent="0.25">
      <c r="B2" s="89"/>
      <c r="C2" s="175" t="s">
        <v>86</v>
      </c>
      <c r="D2" s="175"/>
      <c r="E2" s="175"/>
    </row>
    <row r="3" spans="2:22" ht="15" customHeight="1" x14ac:dyDescent="0.25">
      <c r="B3" s="98"/>
      <c r="C3" s="88"/>
    </row>
    <row r="4" spans="2:22" ht="14.25" customHeight="1" x14ac:dyDescent="0.2">
      <c r="B4" s="9" t="s">
        <v>49</v>
      </c>
      <c r="C4" s="9" t="s">
        <v>29</v>
      </c>
      <c r="D4" s="9" t="s">
        <v>47</v>
      </c>
      <c r="E4" s="9" t="s">
        <v>48</v>
      </c>
      <c r="F4" s="8"/>
      <c r="G4" s="9" t="s">
        <v>50</v>
      </c>
      <c r="H4" s="9" t="s">
        <v>51</v>
      </c>
      <c r="I4" s="9" t="s">
        <v>52</v>
      </c>
      <c r="J4" s="9" t="s">
        <v>29</v>
      </c>
      <c r="K4" s="9" t="s">
        <v>56</v>
      </c>
      <c r="L4" s="9" t="s">
        <v>57</v>
      </c>
      <c r="M4" s="9" t="s">
        <v>58</v>
      </c>
      <c r="N4" s="9" t="s">
        <v>62</v>
      </c>
      <c r="O4" s="9" t="s">
        <v>54</v>
      </c>
      <c r="P4" s="8"/>
      <c r="Q4" s="9" t="s">
        <v>11</v>
      </c>
      <c r="R4" s="9" t="s">
        <v>44</v>
      </c>
      <c r="S4" s="9" t="s">
        <v>62</v>
      </c>
      <c r="T4" s="9" t="s">
        <v>45</v>
      </c>
      <c r="U4" s="9" t="s">
        <v>62</v>
      </c>
    </row>
    <row r="5" spans="2:22" ht="14.25" customHeight="1" x14ac:dyDescent="0.2">
      <c r="B5" s="91">
        <v>1</v>
      </c>
      <c r="C5" s="92">
        <f>IF(Table_1[[#This Row],[Column1]]&lt;='Buy Vs Rent Calculator'!$D$13*12,'Buy Vs Rent Calculator'!$D$22,0)</f>
        <v>0</v>
      </c>
      <c r="D5" s="92">
        <f>IF(Table_1[[#This Row],[Column1]]&lt;='Buy Vs Rent Calculator'!$D$13*12,-PPMT('Buy Vs Rent Calculator'!$D$12/12,Table_1[[#This Row],[Column1]],'Buy Vs Rent Calculator'!$D$13*12,'Buy Vs Rent Calculator'!$D$21),0)</f>
        <v>0</v>
      </c>
      <c r="E5" s="92">
        <f>IF(Table_1[[#This Row],[Column1]]&lt;='Buy Vs Rent Calculator'!$D$13*12,-IPMT('Buy Vs Rent Calculator'!$D$12/12,Table_1[[#This Row],[Column1]],'Buy Vs Rent Calculator'!$D$13*12,'Buy Vs Rent Calculator'!$D$21),0)</f>
        <v>0</v>
      </c>
      <c r="F5" s="6"/>
      <c r="G5" s="91">
        <v>1</v>
      </c>
      <c r="H5" s="92">
        <f>SUM(D5:D16)</f>
        <v>0</v>
      </c>
      <c r="I5" s="92">
        <f>SUM(E5:E16)</f>
        <v>0</v>
      </c>
      <c r="J5" s="92">
        <f>SUM(Table_1[[#This Row],[Column14]:[Column13]])</f>
        <v>0</v>
      </c>
      <c r="K5" s="92">
        <f>IF('Buy Vs Rent Calculator'!$D$14=1,IF(Table_1[[#This Row],[Column13]]&lt;200000,'Buy Vs Rent Calculator'!$D$6*Table_1[[#This Row],[Column13]],'Buy Vs Rent Calculator'!$D$6*200000),IF(Table_1[[#This Row],[Column13]]&lt;400000,'Buy Vs Rent Calculator'!$D$6*Table_1[[#This Row],[Column13]],'Buy Vs Rent Calculator'!$D$6*400000))</f>
        <v>0</v>
      </c>
      <c r="L5" s="92">
        <f>IF('Buy Vs Rent Calculator'!$D$14=1,IF(Table_1[[#This Row],[Column14]]&lt;'Buy Vs Rent Calculator'!$K$14,'Buy Vs Rent Calculator'!$D$6*Table_1[[#This Row],[Column14]],'Buy Vs Rent Calculator'!$D$6*'Buy Vs Rent Calculator'!$K$14),IF(Table_1[[#This Row],[Column14]]&lt;'Buy Vs Rent Calculator'!$K$14,'Buy Vs Rent Calculator'!$D$6*Table_1[[#This Row],[Column14]],'Buy Vs Rent Calculator'!$D$6*'Buy Vs Rent Calculator'!$K$14))</f>
        <v>0</v>
      </c>
      <c r="M5" s="92">
        <f>SUM(Table_1[[#This Row],[Column15]:[Column16]])</f>
        <v>0</v>
      </c>
      <c r="N5" s="92">
        <f>Table_1[[#This Row],[Column17]]*(1+'Buy Vs Rent Calculator'!$K$9)^('Buy Vs Rent Calculator'!$D$13-Table_1[[#This Row],[Column12]])</f>
        <v>0</v>
      </c>
      <c r="O5" s="92">
        <f>IF(Table_1[[#This Row],[Column12]]&lt;='Buy Vs Rent Calculator'!$D$13,'Buy Vs Rent Calculator'!$H$13*'Buy Vs Rent Calculator'!$D$9,0)</f>
        <v>0</v>
      </c>
      <c r="P5" s="93"/>
      <c r="Q5" s="92">
        <f>'Buy Vs Rent Calculator'!H21*12</f>
        <v>0</v>
      </c>
      <c r="R5" s="92">
        <f>Table_1[[#This Row],[Column11]]-Table_1[[#This Row],[Column3]]</f>
        <v>0</v>
      </c>
      <c r="S5" s="92">
        <f>IF(Table_1[[#This Row],[Column12]]&lt;='Buy Vs Rent Calculator'!$D$13,R5*(1+'Buy Vs Rent Calculator'!$K$9)^('Buy Vs Rent Calculator'!$D$13-Table_1[[#This Row],[Column12]]),0)</f>
        <v>0</v>
      </c>
      <c r="T5" s="94">
        <f>IF(Table_1[[#This Row],[Column12]]&lt;='Buy Vs Rent Calculator'!$D$13,((Table_1[[#This Row],[Column3]])-Table_1[[#This Row],[Column19]])*'Buy Vs Rent Calculator'!$D$6*0.8,0)</f>
        <v>0</v>
      </c>
      <c r="U5" s="92">
        <f>T5*(1+'Buy Vs Rent Calculator'!$K$9)^('Buy Vs Rent Calculator'!$D$13-Table_1[[#This Row],[Column12]])</f>
        <v>0</v>
      </c>
    </row>
    <row r="6" spans="2:22" ht="14.25" customHeight="1" x14ac:dyDescent="0.2">
      <c r="B6" s="91">
        <v>2</v>
      </c>
      <c r="C6" s="92">
        <f>IF(Table_1[[#This Row],[Column1]]&lt;='Buy Vs Rent Calculator'!$D$13*12,'Buy Vs Rent Calculator'!$D$22,0)</f>
        <v>0</v>
      </c>
      <c r="D6" s="92">
        <f>IF(Table_1[[#This Row],[Column1]]&lt;='Buy Vs Rent Calculator'!$D$13*12,-PPMT('Buy Vs Rent Calculator'!$D$12/12,Table_1[[#This Row],[Column1]],'Buy Vs Rent Calculator'!$D$13*12,'Buy Vs Rent Calculator'!$D$21),0)</f>
        <v>0</v>
      </c>
      <c r="E6" s="92">
        <f>IF(Table_1[[#This Row],[Column1]]&lt;='Buy Vs Rent Calculator'!$D$13*12,-IPMT('Buy Vs Rent Calculator'!$D$12/12,Table_1[[#This Row],[Column1]],'Buy Vs Rent Calculator'!$D$13*12,'Buy Vs Rent Calculator'!$D$21),0)</f>
        <v>0</v>
      </c>
      <c r="F6" s="6"/>
      <c r="G6" s="91">
        <v>2</v>
      </c>
      <c r="H6" s="92">
        <f>SUM(D17:D28)</f>
        <v>0</v>
      </c>
      <c r="I6" s="92">
        <f>SUM(E17:E28)</f>
        <v>0</v>
      </c>
      <c r="J6" s="92">
        <f>SUM(Table_1[[#This Row],[Column14]:[Column13]])</f>
        <v>0</v>
      </c>
      <c r="K6" s="92">
        <f>IF('Buy Vs Rent Calculator'!$D$14=1,IF(Table_1[[#This Row],[Column13]]&lt;200000,'Buy Vs Rent Calculator'!$D$6*Table_1[[#This Row],[Column13]],'Buy Vs Rent Calculator'!$D$6*200000),IF(Table_1[[#This Row],[Column13]]&lt;400000,'Buy Vs Rent Calculator'!$D$6*Table_1[[#This Row],[Column13]],'Buy Vs Rent Calculator'!$D$6*400000))</f>
        <v>0</v>
      </c>
      <c r="L6" s="92">
        <f>IF('Buy Vs Rent Calculator'!$D$14=1,IF(Table_1[[#This Row],[Column14]]&lt;'Buy Vs Rent Calculator'!$K$14,'Buy Vs Rent Calculator'!$D$6*Table_1[[#This Row],[Column14]],'Buy Vs Rent Calculator'!$D$6*'Buy Vs Rent Calculator'!$K$14),IF(Table_1[[#This Row],[Column14]]&lt;'Buy Vs Rent Calculator'!$K$14,'Buy Vs Rent Calculator'!$D$6*Table_1[[#This Row],[Column14]],'Buy Vs Rent Calculator'!$D$6*'Buy Vs Rent Calculator'!$K$14))</f>
        <v>0</v>
      </c>
      <c r="M6" s="92">
        <f>SUM(Table_1[[#This Row],[Column15]:[Column16]])</f>
        <v>0</v>
      </c>
      <c r="N6" s="92">
        <f>Table_1[[#This Row],[Column17]]*(1+'Buy Vs Rent Calculator'!$K$9)^('Buy Vs Rent Calculator'!$D$13-Table_1[[#This Row],[Column12]])</f>
        <v>0</v>
      </c>
      <c r="O6" s="92">
        <f>IF(G6&lt;='Buy Vs Rent Calculator'!$D$13,O5*(1+'Buy Vs Rent Calculator'!$H$11),0)</f>
        <v>0</v>
      </c>
      <c r="P6" s="93"/>
      <c r="Q6" s="92">
        <f>IF(Table_1[[#This Row],[Column12]]&lt;='Buy Vs Rent Calculator'!$D$13,Q5*(1+'Buy Vs Rent Calculator'!$H$9),0)</f>
        <v>0</v>
      </c>
      <c r="R6" s="92">
        <f>Table_1[[#This Row],[Column11]]-Table_1[[#This Row],[Column3]]</f>
        <v>0</v>
      </c>
      <c r="S6" s="92">
        <f>IF(Table_1[[#This Row],[Column12]]&lt;='Buy Vs Rent Calculator'!$D$13,R6*(1+'Buy Vs Rent Calculator'!$K$9)^('Buy Vs Rent Calculator'!$D$13-Table_1[[#This Row],[Column12]]),0)</f>
        <v>0</v>
      </c>
      <c r="T6" s="94">
        <f>IF(Table_1[[#This Row],[Column12]]&lt;='Buy Vs Rent Calculator'!$D$13,((Table_1[[#This Row],[Column3]])-Table_1[[#This Row],[Column19]])*'Buy Vs Rent Calculator'!$D$6*0.8,0)</f>
        <v>0</v>
      </c>
      <c r="U6" s="92">
        <f>T6*(1+'Buy Vs Rent Calculator'!$K$9)^('Buy Vs Rent Calculator'!$D$13-Table_1[[#This Row],[Column12]])</f>
        <v>0</v>
      </c>
    </row>
    <row r="7" spans="2:22" ht="14.25" customHeight="1" x14ac:dyDescent="0.2">
      <c r="B7" s="91">
        <v>3</v>
      </c>
      <c r="C7" s="92">
        <f>IF(Table_1[[#This Row],[Column1]]&lt;='Buy Vs Rent Calculator'!$D$13*12,'Buy Vs Rent Calculator'!$D$22,0)</f>
        <v>0</v>
      </c>
      <c r="D7" s="92">
        <f>IF(Table_1[[#This Row],[Column1]]&lt;='Buy Vs Rent Calculator'!$D$13*12,-PPMT('Buy Vs Rent Calculator'!$D$12/12,Table_1[[#This Row],[Column1]],'Buy Vs Rent Calculator'!$D$13*12,'Buy Vs Rent Calculator'!$D$21),0)</f>
        <v>0</v>
      </c>
      <c r="E7" s="92">
        <f>IF(Table_1[[#This Row],[Column1]]&lt;='Buy Vs Rent Calculator'!$D$13*12,-IPMT('Buy Vs Rent Calculator'!$D$12/12,Table_1[[#This Row],[Column1]],'Buy Vs Rent Calculator'!$D$13*12,'Buy Vs Rent Calculator'!$D$21),0)</f>
        <v>0</v>
      </c>
      <c r="F7" s="6"/>
      <c r="G7" s="91">
        <v>3</v>
      </c>
      <c r="H7" s="92">
        <f>SUM(D29:D40)</f>
        <v>0</v>
      </c>
      <c r="I7" s="92">
        <f>SUM(E29:E40)</f>
        <v>0</v>
      </c>
      <c r="J7" s="92">
        <f>SUM(Table_1[[#This Row],[Column14]:[Column13]])</f>
        <v>0</v>
      </c>
      <c r="K7" s="92">
        <f>IF('Buy Vs Rent Calculator'!$D$14=1,IF(Table_1[[#This Row],[Column13]]&lt;200000,'Buy Vs Rent Calculator'!$D$6*Table_1[[#This Row],[Column13]],'Buy Vs Rent Calculator'!$D$6*200000),IF(Table_1[[#This Row],[Column13]]&lt;400000,'Buy Vs Rent Calculator'!$D$6*Table_1[[#This Row],[Column13]],'Buy Vs Rent Calculator'!$D$6*400000))</f>
        <v>0</v>
      </c>
      <c r="L7" s="92">
        <f>IF('Buy Vs Rent Calculator'!$D$14=1,IF(Table_1[[#This Row],[Column14]]&lt;'Buy Vs Rent Calculator'!$K$14,'Buy Vs Rent Calculator'!$D$6*Table_1[[#This Row],[Column14]],'Buy Vs Rent Calculator'!$D$6*'Buy Vs Rent Calculator'!$K$14),IF(Table_1[[#This Row],[Column14]]&lt;'Buy Vs Rent Calculator'!$K$14,'Buy Vs Rent Calculator'!$D$6*Table_1[[#This Row],[Column14]],'Buy Vs Rent Calculator'!$D$6*'Buy Vs Rent Calculator'!$K$14))</f>
        <v>0</v>
      </c>
      <c r="M7" s="92">
        <f>SUM(Table_1[[#This Row],[Column15]:[Column16]])</f>
        <v>0</v>
      </c>
      <c r="N7" s="92">
        <f>Table_1[[#This Row],[Column17]]*(1+'Buy Vs Rent Calculator'!$K$9)^('Buy Vs Rent Calculator'!$D$13-Table_1[[#This Row],[Column12]])</f>
        <v>0</v>
      </c>
      <c r="O7" s="92">
        <f>IF(G7&lt;='Buy Vs Rent Calculator'!$D$13,O6*(1+'Buy Vs Rent Calculator'!$H$11),0)</f>
        <v>0</v>
      </c>
      <c r="P7" s="93"/>
      <c r="Q7" s="92">
        <f>IF(Table_1[[#This Row],[Column12]]&lt;='Buy Vs Rent Calculator'!$D$13,Q6*(1+'Buy Vs Rent Calculator'!$H$9),0)</f>
        <v>0</v>
      </c>
      <c r="R7" s="92">
        <f>Table_1[[#This Row],[Column11]]-Table_1[[#This Row],[Column3]]</f>
        <v>0</v>
      </c>
      <c r="S7" s="92">
        <f>IF(Table_1[[#This Row],[Column12]]&lt;='Buy Vs Rent Calculator'!$D$13,R7*(1+'Buy Vs Rent Calculator'!$K$9)^('Buy Vs Rent Calculator'!$D$13-Table_1[[#This Row],[Column12]]),0)</f>
        <v>0</v>
      </c>
      <c r="T7" s="94">
        <f>IF(Table_1[[#This Row],[Column12]]&lt;='Buy Vs Rent Calculator'!$D$13,((Table_1[[#This Row],[Column3]])-Table_1[[#This Row],[Column19]])*'Buy Vs Rent Calculator'!$D$6*0.8,0)</f>
        <v>0</v>
      </c>
      <c r="U7" s="92">
        <f>T7*(1+'Buy Vs Rent Calculator'!$K$9)^('Buy Vs Rent Calculator'!$D$13-Table_1[[#This Row],[Column12]])</f>
        <v>0</v>
      </c>
    </row>
    <row r="8" spans="2:22" ht="14.25" customHeight="1" x14ac:dyDescent="0.2">
      <c r="B8" s="91">
        <v>4</v>
      </c>
      <c r="C8" s="92">
        <f>IF(Table_1[[#This Row],[Column1]]&lt;='Buy Vs Rent Calculator'!$D$13*12,'Buy Vs Rent Calculator'!$D$22,0)</f>
        <v>0</v>
      </c>
      <c r="D8" s="92">
        <f>IF(Table_1[[#This Row],[Column1]]&lt;='Buy Vs Rent Calculator'!$D$13*12,-PPMT('Buy Vs Rent Calculator'!$D$12/12,Table_1[[#This Row],[Column1]],'Buy Vs Rent Calculator'!$D$13*12,'Buy Vs Rent Calculator'!$D$21),0)</f>
        <v>0</v>
      </c>
      <c r="E8" s="92">
        <f>IF(Table_1[[#This Row],[Column1]]&lt;='Buy Vs Rent Calculator'!$D$13*12,-IPMT('Buy Vs Rent Calculator'!$D$12/12,Table_1[[#This Row],[Column1]],'Buy Vs Rent Calculator'!$D$13*12,'Buy Vs Rent Calculator'!$D$21),0)</f>
        <v>0</v>
      </c>
      <c r="F8" s="6"/>
      <c r="G8" s="91">
        <v>4</v>
      </c>
      <c r="H8" s="92">
        <f>SUM(D41:D52)</f>
        <v>0</v>
      </c>
      <c r="I8" s="92">
        <f>SUM(E41:E52)</f>
        <v>0</v>
      </c>
      <c r="J8" s="92">
        <f>SUM(Table_1[[#This Row],[Column14]:[Column13]])</f>
        <v>0</v>
      </c>
      <c r="K8" s="92">
        <f>IF('Buy Vs Rent Calculator'!$D$14=1,IF(Table_1[[#This Row],[Column13]]&lt;200000,'Buy Vs Rent Calculator'!$D$6*Table_1[[#This Row],[Column13]],'Buy Vs Rent Calculator'!$D$6*200000),IF(Table_1[[#This Row],[Column13]]&lt;400000,'Buy Vs Rent Calculator'!$D$6*Table_1[[#This Row],[Column13]],'Buy Vs Rent Calculator'!$D$6*400000))</f>
        <v>0</v>
      </c>
      <c r="L8" s="92">
        <f>IF('Buy Vs Rent Calculator'!$D$14=1,IF(Table_1[[#This Row],[Column14]]&lt;'Buy Vs Rent Calculator'!$K$14,'Buy Vs Rent Calculator'!$D$6*Table_1[[#This Row],[Column14]],'Buy Vs Rent Calculator'!$D$6*'Buy Vs Rent Calculator'!$K$14),IF(Table_1[[#This Row],[Column14]]&lt;'Buy Vs Rent Calculator'!$K$14,'Buy Vs Rent Calculator'!$D$6*Table_1[[#This Row],[Column14]],'Buy Vs Rent Calculator'!$D$6*'Buy Vs Rent Calculator'!$K$14))</f>
        <v>0</v>
      </c>
      <c r="M8" s="92">
        <f>SUM(Table_1[[#This Row],[Column15]:[Column16]])</f>
        <v>0</v>
      </c>
      <c r="N8" s="92">
        <f>Table_1[[#This Row],[Column17]]*(1+'Buy Vs Rent Calculator'!$K$9)^('Buy Vs Rent Calculator'!$D$13-Table_1[[#This Row],[Column12]])</f>
        <v>0</v>
      </c>
      <c r="O8" s="92">
        <f>IF(G8&lt;='Buy Vs Rent Calculator'!$D$13,O7*(1+'Buy Vs Rent Calculator'!$H$11),0)</f>
        <v>0</v>
      </c>
      <c r="P8" s="93"/>
      <c r="Q8" s="92">
        <f>IF(Table_1[[#This Row],[Column12]]&lt;='Buy Vs Rent Calculator'!$D$13,Q7*(1+'Buy Vs Rent Calculator'!$H$9),0)</f>
        <v>0</v>
      </c>
      <c r="R8" s="92">
        <f>Table_1[[#This Row],[Column11]]-Table_1[[#This Row],[Column3]]</f>
        <v>0</v>
      </c>
      <c r="S8" s="92">
        <f>IF(Table_1[[#This Row],[Column12]]&lt;='Buy Vs Rent Calculator'!$D$13,R8*(1+'Buy Vs Rent Calculator'!$K$9)^('Buy Vs Rent Calculator'!$D$13-Table_1[[#This Row],[Column12]]),0)</f>
        <v>0</v>
      </c>
      <c r="T8" s="94">
        <f>IF(Table_1[[#This Row],[Column12]]&lt;='Buy Vs Rent Calculator'!$D$13,((Table_1[[#This Row],[Column3]])-Table_1[[#This Row],[Column19]])*'Buy Vs Rent Calculator'!$D$6*0.8,0)</f>
        <v>0</v>
      </c>
      <c r="U8" s="92">
        <f>T8*(1+'Buy Vs Rent Calculator'!$K$9)^('Buy Vs Rent Calculator'!$D$13-Table_1[[#This Row],[Column12]])</f>
        <v>0</v>
      </c>
    </row>
    <row r="9" spans="2:22" ht="14.25" customHeight="1" x14ac:dyDescent="0.2">
      <c r="B9" s="91">
        <v>5</v>
      </c>
      <c r="C9" s="92">
        <f>IF(Table_1[[#This Row],[Column1]]&lt;='Buy Vs Rent Calculator'!$D$13*12,'Buy Vs Rent Calculator'!$D$22,0)</f>
        <v>0</v>
      </c>
      <c r="D9" s="92">
        <f>IF(Table_1[[#This Row],[Column1]]&lt;='Buy Vs Rent Calculator'!$D$13*12,-PPMT('Buy Vs Rent Calculator'!$D$12/12,Table_1[[#This Row],[Column1]],'Buy Vs Rent Calculator'!$D$13*12,'Buy Vs Rent Calculator'!$D$21),0)</f>
        <v>0</v>
      </c>
      <c r="E9" s="92">
        <f>IF(Table_1[[#This Row],[Column1]]&lt;='Buy Vs Rent Calculator'!$D$13*12,-IPMT('Buy Vs Rent Calculator'!$D$12/12,Table_1[[#This Row],[Column1]],'Buy Vs Rent Calculator'!$D$13*12,'Buy Vs Rent Calculator'!$D$21),0)</f>
        <v>0</v>
      </c>
      <c r="F9" s="6"/>
      <c r="G9" s="91">
        <v>5</v>
      </c>
      <c r="H9" s="92">
        <f>SUM(D53:D64)</f>
        <v>0</v>
      </c>
      <c r="I9" s="92">
        <f>SUM(E53:E64)</f>
        <v>0</v>
      </c>
      <c r="J9" s="92">
        <f>SUM(Table_1[[#This Row],[Column14]:[Column13]])</f>
        <v>0</v>
      </c>
      <c r="K9" s="92">
        <f>IF('Buy Vs Rent Calculator'!$D$14=1,IF(Table_1[[#This Row],[Column13]]&lt;200000,'Buy Vs Rent Calculator'!$D$6*Table_1[[#This Row],[Column13]],'Buy Vs Rent Calculator'!$D$6*200000),IF(Table_1[[#This Row],[Column13]]&lt;400000,'Buy Vs Rent Calculator'!$D$6*Table_1[[#This Row],[Column13]],'Buy Vs Rent Calculator'!$D$6*400000))</f>
        <v>0</v>
      </c>
      <c r="L9" s="92">
        <f>IF('Buy Vs Rent Calculator'!$D$14=1,IF(Table_1[[#This Row],[Column14]]&lt;'Buy Vs Rent Calculator'!$K$14,'Buy Vs Rent Calculator'!$D$6*Table_1[[#This Row],[Column14]],'Buy Vs Rent Calculator'!$D$6*'Buy Vs Rent Calculator'!$K$14),IF(Table_1[[#This Row],[Column14]]&lt;'Buy Vs Rent Calculator'!$K$14,'Buy Vs Rent Calculator'!$D$6*Table_1[[#This Row],[Column14]],'Buy Vs Rent Calculator'!$D$6*'Buy Vs Rent Calculator'!$K$14))</f>
        <v>0</v>
      </c>
      <c r="M9" s="92">
        <f>SUM(Table_1[[#This Row],[Column15]:[Column16]])</f>
        <v>0</v>
      </c>
      <c r="N9" s="92">
        <f>Table_1[[#This Row],[Column17]]*(1+'Buy Vs Rent Calculator'!$K$9)^('Buy Vs Rent Calculator'!$D$13-Table_1[[#This Row],[Column12]])</f>
        <v>0</v>
      </c>
      <c r="O9" s="92">
        <f>IF(G9&lt;='Buy Vs Rent Calculator'!$D$13,O8*(1+'Buy Vs Rent Calculator'!$H$11),0)</f>
        <v>0</v>
      </c>
      <c r="P9" s="93"/>
      <c r="Q9" s="92">
        <f>IF(Table_1[[#This Row],[Column12]]&lt;='Buy Vs Rent Calculator'!$D$13,Q8*(1+'Buy Vs Rent Calculator'!$H$9),0)</f>
        <v>0</v>
      </c>
      <c r="R9" s="92">
        <f>Table_1[[#This Row],[Column11]]-Table_1[[#This Row],[Column3]]</f>
        <v>0</v>
      </c>
      <c r="S9" s="92">
        <f>IF(Table_1[[#This Row],[Column12]]&lt;='Buy Vs Rent Calculator'!$D$13,R9*(1+'Buy Vs Rent Calculator'!$K$9)^('Buy Vs Rent Calculator'!$D$13-Table_1[[#This Row],[Column12]]),0)</f>
        <v>0</v>
      </c>
      <c r="T9" s="94">
        <f>IF(Table_1[[#This Row],[Column12]]&lt;='Buy Vs Rent Calculator'!$D$13,((Table_1[[#This Row],[Column3]])-Table_1[[#This Row],[Column19]])*'Buy Vs Rent Calculator'!$D$6*0.8,0)</f>
        <v>0</v>
      </c>
      <c r="U9" s="92">
        <f>T9*(1+'Buy Vs Rent Calculator'!$K$9)^('Buy Vs Rent Calculator'!$D$13-Table_1[[#This Row],[Column12]])</f>
        <v>0</v>
      </c>
    </row>
    <row r="10" spans="2:22" ht="14.25" customHeight="1" x14ac:dyDescent="0.2">
      <c r="B10" s="91">
        <v>6</v>
      </c>
      <c r="C10" s="92">
        <f>IF(Table_1[[#This Row],[Column1]]&lt;='Buy Vs Rent Calculator'!$D$13*12,'Buy Vs Rent Calculator'!$D$22,0)</f>
        <v>0</v>
      </c>
      <c r="D10" s="92">
        <f>IF(Table_1[[#This Row],[Column1]]&lt;='Buy Vs Rent Calculator'!$D$13*12,-PPMT('Buy Vs Rent Calculator'!$D$12/12,Table_1[[#This Row],[Column1]],'Buy Vs Rent Calculator'!$D$13*12,'Buy Vs Rent Calculator'!$D$21),0)</f>
        <v>0</v>
      </c>
      <c r="E10" s="92">
        <f>IF(Table_1[[#This Row],[Column1]]&lt;='Buy Vs Rent Calculator'!$D$13*12,-IPMT('Buy Vs Rent Calculator'!$D$12/12,Table_1[[#This Row],[Column1]],'Buy Vs Rent Calculator'!$D$13*12,'Buy Vs Rent Calculator'!$D$21),0)</f>
        <v>0</v>
      </c>
      <c r="F10" s="6"/>
      <c r="G10" s="91">
        <v>6</v>
      </c>
      <c r="H10" s="92">
        <f>SUM(D65:D76)</f>
        <v>0</v>
      </c>
      <c r="I10" s="92">
        <f>SUM(E65:E76)</f>
        <v>0</v>
      </c>
      <c r="J10" s="92">
        <f>SUM(Table_1[[#This Row],[Column14]:[Column13]])</f>
        <v>0</v>
      </c>
      <c r="K10" s="92">
        <f>IF('Buy Vs Rent Calculator'!$D$14=1,IF(Table_1[[#This Row],[Column13]]&lt;200000,'Buy Vs Rent Calculator'!$D$6*Table_1[[#This Row],[Column13]],'Buy Vs Rent Calculator'!$D$6*200000),IF(Table_1[[#This Row],[Column13]]&lt;400000,'Buy Vs Rent Calculator'!$D$6*Table_1[[#This Row],[Column13]],'Buy Vs Rent Calculator'!$D$6*400000))</f>
        <v>0</v>
      </c>
      <c r="L10" s="92">
        <f>IF('Buy Vs Rent Calculator'!$D$14=1,IF(Table_1[[#This Row],[Column14]]&lt;'Buy Vs Rent Calculator'!$K$14,'Buy Vs Rent Calculator'!$D$6*Table_1[[#This Row],[Column14]],'Buy Vs Rent Calculator'!$D$6*'Buy Vs Rent Calculator'!$K$14),IF(Table_1[[#This Row],[Column14]]&lt;'Buy Vs Rent Calculator'!$K$14,'Buy Vs Rent Calculator'!$D$6*Table_1[[#This Row],[Column14]],'Buy Vs Rent Calculator'!$D$6*'Buy Vs Rent Calculator'!$K$14))</f>
        <v>0</v>
      </c>
      <c r="M10" s="92">
        <f>SUM(Table_1[[#This Row],[Column15]:[Column16]])</f>
        <v>0</v>
      </c>
      <c r="N10" s="92">
        <f>Table_1[[#This Row],[Column17]]*(1+'Buy Vs Rent Calculator'!$K$9)^('Buy Vs Rent Calculator'!$D$13-Table_1[[#This Row],[Column12]])</f>
        <v>0</v>
      </c>
      <c r="O10" s="92">
        <f>IF(G10&lt;='Buy Vs Rent Calculator'!$D$13,O9*(1+'Buy Vs Rent Calculator'!$H$11),0)</f>
        <v>0</v>
      </c>
      <c r="P10" s="93"/>
      <c r="Q10" s="92">
        <f>IF(Table_1[[#This Row],[Column12]]&lt;='Buy Vs Rent Calculator'!$D$13,Q9*(1+'Buy Vs Rent Calculator'!$H$9),0)</f>
        <v>0</v>
      </c>
      <c r="R10" s="92">
        <f>Table_1[[#This Row],[Column11]]-Table_1[[#This Row],[Column3]]</f>
        <v>0</v>
      </c>
      <c r="S10" s="92">
        <f>IF(Table_1[[#This Row],[Column12]]&lt;='Buy Vs Rent Calculator'!$D$13,R10*(1+'Buy Vs Rent Calculator'!$K$9)^('Buy Vs Rent Calculator'!$D$13-Table_1[[#This Row],[Column12]]),0)</f>
        <v>0</v>
      </c>
      <c r="T10" s="94">
        <f>IF(Table_1[[#This Row],[Column12]]&lt;='Buy Vs Rent Calculator'!$D$13,((Table_1[[#This Row],[Column3]])-Table_1[[#This Row],[Column19]])*'Buy Vs Rent Calculator'!$D$6*0.8,0)</f>
        <v>0</v>
      </c>
      <c r="U10" s="92">
        <f>T10*(1+'Buy Vs Rent Calculator'!$K$9)^('Buy Vs Rent Calculator'!$D$13-Table_1[[#This Row],[Column12]])</f>
        <v>0</v>
      </c>
    </row>
    <row r="11" spans="2:22" ht="14.25" customHeight="1" x14ac:dyDescent="0.2">
      <c r="B11" s="91">
        <v>7</v>
      </c>
      <c r="C11" s="92">
        <f>IF(Table_1[[#This Row],[Column1]]&lt;='Buy Vs Rent Calculator'!$D$13*12,'Buy Vs Rent Calculator'!$D$22,0)</f>
        <v>0</v>
      </c>
      <c r="D11" s="92">
        <f>IF(Table_1[[#This Row],[Column1]]&lt;='Buy Vs Rent Calculator'!$D$13*12,-PPMT('Buy Vs Rent Calculator'!$D$12/12,Table_1[[#This Row],[Column1]],'Buy Vs Rent Calculator'!$D$13*12,'Buy Vs Rent Calculator'!$D$21),0)</f>
        <v>0</v>
      </c>
      <c r="E11" s="92">
        <f>IF(Table_1[[#This Row],[Column1]]&lt;='Buy Vs Rent Calculator'!$D$13*12,-IPMT('Buy Vs Rent Calculator'!$D$12/12,Table_1[[#This Row],[Column1]],'Buy Vs Rent Calculator'!$D$13*12,'Buy Vs Rent Calculator'!$D$21),0)</f>
        <v>0</v>
      </c>
      <c r="F11" s="6"/>
      <c r="G11" s="91">
        <v>7</v>
      </c>
      <c r="H11" s="92">
        <f>SUM(D77:D88)</f>
        <v>0</v>
      </c>
      <c r="I11" s="92">
        <f>SUM(E77:E88)</f>
        <v>0</v>
      </c>
      <c r="J11" s="92">
        <f>SUM(Table_1[[#This Row],[Column14]:[Column13]])</f>
        <v>0</v>
      </c>
      <c r="K11" s="92">
        <f>IF('Buy Vs Rent Calculator'!$D$14=1,IF(Table_1[[#This Row],[Column13]]&lt;200000,'Buy Vs Rent Calculator'!$D$6*Table_1[[#This Row],[Column13]],'Buy Vs Rent Calculator'!$D$6*200000),IF(Table_1[[#This Row],[Column13]]&lt;400000,'Buy Vs Rent Calculator'!$D$6*Table_1[[#This Row],[Column13]],'Buy Vs Rent Calculator'!$D$6*400000))</f>
        <v>0</v>
      </c>
      <c r="L11" s="92">
        <f>IF('Buy Vs Rent Calculator'!$D$14=1,IF(Table_1[[#This Row],[Column14]]&lt;'Buy Vs Rent Calculator'!$K$14,'Buy Vs Rent Calculator'!$D$6*Table_1[[#This Row],[Column14]],'Buy Vs Rent Calculator'!$D$6*'Buy Vs Rent Calculator'!$K$14),IF(Table_1[[#This Row],[Column14]]&lt;'Buy Vs Rent Calculator'!$K$14,'Buy Vs Rent Calculator'!$D$6*Table_1[[#This Row],[Column14]],'Buy Vs Rent Calculator'!$D$6*'Buy Vs Rent Calculator'!$K$14))</f>
        <v>0</v>
      </c>
      <c r="M11" s="92">
        <f>SUM(Table_1[[#This Row],[Column15]:[Column16]])</f>
        <v>0</v>
      </c>
      <c r="N11" s="92">
        <f>Table_1[[#This Row],[Column17]]*(1+'Buy Vs Rent Calculator'!$K$9)^('Buy Vs Rent Calculator'!$D$13-Table_1[[#This Row],[Column12]])</f>
        <v>0</v>
      </c>
      <c r="O11" s="92">
        <f>IF(G11&lt;='Buy Vs Rent Calculator'!$D$13,O10*(1+'Buy Vs Rent Calculator'!$H$11),0)</f>
        <v>0</v>
      </c>
      <c r="P11" s="93"/>
      <c r="Q11" s="92">
        <f>IF(Table_1[[#This Row],[Column12]]&lt;='Buy Vs Rent Calculator'!$D$13,Q10*(1+'Buy Vs Rent Calculator'!$H$9),0)</f>
        <v>0</v>
      </c>
      <c r="R11" s="92">
        <f>Table_1[[#This Row],[Column11]]-Table_1[[#This Row],[Column3]]</f>
        <v>0</v>
      </c>
      <c r="S11" s="92">
        <f>IF(Table_1[[#This Row],[Column12]]&lt;='Buy Vs Rent Calculator'!$D$13,R11*(1+'Buy Vs Rent Calculator'!$K$9)^('Buy Vs Rent Calculator'!$D$13-Table_1[[#This Row],[Column12]]),0)</f>
        <v>0</v>
      </c>
      <c r="T11" s="94">
        <f>IF(Table_1[[#This Row],[Column12]]&lt;='Buy Vs Rent Calculator'!$D$13,((Table_1[[#This Row],[Column3]])-Table_1[[#This Row],[Column19]])*'Buy Vs Rent Calculator'!$D$6*0.8,0)</f>
        <v>0</v>
      </c>
      <c r="U11" s="92">
        <f>T11*(1+'Buy Vs Rent Calculator'!$K$9)^('Buy Vs Rent Calculator'!$D$13-Table_1[[#This Row],[Column12]])</f>
        <v>0</v>
      </c>
    </row>
    <row r="12" spans="2:22" ht="14.25" customHeight="1" x14ac:dyDescent="0.2">
      <c r="B12" s="91">
        <v>8</v>
      </c>
      <c r="C12" s="92">
        <f>IF(Table_1[[#This Row],[Column1]]&lt;='Buy Vs Rent Calculator'!$D$13*12,'Buy Vs Rent Calculator'!$D$22,0)</f>
        <v>0</v>
      </c>
      <c r="D12" s="92">
        <f>IF(Table_1[[#This Row],[Column1]]&lt;='Buy Vs Rent Calculator'!$D$13*12,-PPMT('Buy Vs Rent Calculator'!$D$12/12,Table_1[[#This Row],[Column1]],'Buy Vs Rent Calculator'!$D$13*12,'Buy Vs Rent Calculator'!$D$21),0)</f>
        <v>0</v>
      </c>
      <c r="E12" s="92">
        <f>IF(Table_1[[#This Row],[Column1]]&lt;='Buy Vs Rent Calculator'!$D$13*12,-IPMT('Buy Vs Rent Calculator'!$D$12/12,Table_1[[#This Row],[Column1]],'Buy Vs Rent Calculator'!$D$13*12,'Buy Vs Rent Calculator'!$D$21),0)</f>
        <v>0</v>
      </c>
      <c r="F12" s="6"/>
      <c r="G12" s="91">
        <v>8</v>
      </c>
      <c r="H12" s="92">
        <f>SUM(D89:D100)</f>
        <v>0</v>
      </c>
      <c r="I12" s="92">
        <f>SUM(E89:E100)</f>
        <v>0</v>
      </c>
      <c r="J12" s="92">
        <f>SUM(Table_1[[#This Row],[Column14]:[Column13]])</f>
        <v>0</v>
      </c>
      <c r="K12" s="92">
        <f>IF('Buy Vs Rent Calculator'!$D$14=1,IF(Table_1[[#This Row],[Column13]]&lt;200000,'Buy Vs Rent Calculator'!$D$6*Table_1[[#This Row],[Column13]],'Buy Vs Rent Calculator'!$D$6*200000),IF(Table_1[[#This Row],[Column13]]&lt;400000,'Buy Vs Rent Calculator'!$D$6*Table_1[[#This Row],[Column13]],'Buy Vs Rent Calculator'!$D$6*400000))</f>
        <v>0</v>
      </c>
      <c r="L12" s="92">
        <f>IF('Buy Vs Rent Calculator'!$D$14=1,IF(Table_1[[#This Row],[Column14]]&lt;'Buy Vs Rent Calculator'!$K$14,'Buy Vs Rent Calculator'!$D$6*Table_1[[#This Row],[Column14]],'Buy Vs Rent Calculator'!$D$6*'Buy Vs Rent Calculator'!$K$14),IF(Table_1[[#This Row],[Column14]]&lt;'Buy Vs Rent Calculator'!$K$14,'Buy Vs Rent Calculator'!$D$6*Table_1[[#This Row],[Column14]],'Buy Vs Rent Calculator'!$D$6*'Buy Vs Rent Calculator'!$K$14))</f>
        <v>0</v>
      </c>
      <c r="M12" s="92">
        <f>SUM(Table_1[[#This Row],[Column15]:[Column16]])</f>
        <v>0</v>
      </c>
      <c r="N12" s="92">
        <f>Table_1[[#This Row],[Column17]]*(1+'Buy Vs Rent Calculator'!$K$9)^('Buy Vs Rent Calculator'!$D$13-Table_1[[#This Row],[Column12]])</f>
        <v>0</v>
      </c>
      <c r="O12" s="92">
        <f>IF(G12&lt;='Buy Vs Rent Calculator'!$D$13,O11*(1+'Buy Vs Rent Calculator'!$H$11),0)</f>
        <v>0</v>
      </c>
      <c r="P12" s="93"/>
      <c r="Q12" s="92">
        <f>IF(Table_1[[#This Row],[Column12]]&lt;='Buy Vs Rent Calculator'!$D$13,Q11*(1+'Buy Vs Rent Calculator'!$H$9),0)</f>
        <v>0</v>
      </c>
      <c r="R12" s="92">
        <f>Table_1[[#This Row],[Column11]]-Table_1[[#This Row],[Column3]]</f>
        <v>0</v>
      </c>
      <c r="S12" s="92">
        <f>IF(Table_1[[#This Row],[Column12]]&lt;='Buy Vs Rent Calculator'!$D$13,R12*(1+'Buy Vs Rent Calculator'!$K$9)^('Buy Vs Rent Calculator'!$D$13-Table_1[[#This Row],[Column12]]),0)</f>
        <v>0</v>
      </c>
      <c r="T12" s="94">
        <f>IF(Table_1[[#This Row],[Column12]]&lt;='Buy Vs Rent Calculator'!$D$13,((Table_1[[#This Row],[Column3]])-Table_1[[#This Row],[Column19]])*'Buy Vs Rent Calculator'!$D$6*0.8,0)</f>
        <v>0</v>
      </c>
      <c r="U12" s="92">
        <f>T12*(1+'Buy Vs Rent Calculator'!$K$9)^('Buy Vs Rent Calculator'!$D$13-Table_1[[#This Row],[Column12]])</f>
        <v>0</v>
      </c>
    </row>
    <row r="13" spans="2:22" ht="14.25" customHeight="1" x14ac:dyDescent="0.2">
      <c r="B13" s="91">
        <v>9</v>
      </c>
      <c r="C13" s="92">
        <f>IF(Table_1[[#This Row],[Column1]]&lt;='Buy Vs Rent Calculator'!$D$13*12,'Buy Vs Rent Calculator'!$D$22,0)</f>
        <v>0</v>
      </c>
      <c r="D13" s="92">
        <f>IF(Table_1[[#This Row],[Column1]]&lt;='Buy Vs Rent Calculator'!$D$13*12,-PPMT('Buy Vs Rent Calculator'!$D$12/12,Table_1[[#This Row],[Column1]],'Buy Vs Rent Calculator'!$D$13*12,'Buy Vs Rent Calculator'!$D$21),0)</f>
        <v>0</v>
      </c>
      <c r="E13" s="92">
        <f>IF(Table_1[[#This Row],[Column1]]&lt;='Buy Vs Rent Calculator'!$D$13*12,-IPMT('Buy Vs Rent Calculator'!$D$12/12,Table_1[[#This Row],[Column1]],'Buy Vs Rent Calculator'!$D$13*12,'Buy Vs Rent Calculator'!$D$21),0)</f>
        <v>0</v>
      </c>
      <c r="F13" s="6"/>
      <c r="G13" s="91">
        <v>9</v>
      </c>
      <c r="H13" s="92">
        <f>SUM(D101:D112)</f>
        <v>0</v>
      </c>
      <c r="I13" s="92">
        <f>SUM(E101:E112)</f>
        <v>0</v>
      </c>
      <c r="J13" s="92">
        <f>SUM(Table_1[[#This Row],[Column14]:[Column13]])</f>
        <v>0</v>
      </c>
      <c r="K13" s="92">
        <f>IF('Buy Vs Rent Calculator'!$D$14=1,IF(Table_1[[#This Row],[Column13]]&lt;200000,'Buy Vs Rent Calculator'!$D$6*Table_1[[#This Row],[Column13]],'Buy Vs Rent Calculator'!$D$6*200000),IF(Table_1[[#This Row],[Column13]]&lt;400000,'Buy Vs Rent Calculator'!$D$6*Table_1[[#This Row],[Column13]],'Buy Vs Rent Calculator'!$D$6*400000))</f>
        <v>0</v>
      </c>
      <c r="L13" s="92">
        <f>IF('Buy Vs Rent Calculator'!$D$14=1,IF(Table_1[[#This Row],[Column14]]&lt;'Buy Vs Rent Calculator'!$K$14,'Buy Vs Rent Calculator'!$D$6*Table_1[[#This Row],[Column14]],'Buy Vs Rent Calculator'!$D$6*'Buy Vs Rent Calculator'!$K$14),IF(Table_1[[#This Row],[Column14]]&lt;'Buy Vs Rent Calculator'!$K$14,'Buy Vs Rent Calculator'!$D$6*Table_1[[#This Row],[Column14]],'Buy Vs Rent Calculator'!$D$6*'Buy Vs Rent Calculator'!$K$14))</f>
        <v>0</v>
      </c>
      <c r="M13" s="92">
        <f>SUM(Table_1[[#This Row],[Column15]:[Column16]])</f>
        <v>0</v>
      </c>
      <c r="N13" s="92">
        <f>Table_1[[#This Row],[Column17]]*(1+'Buy Vs Rent Calculator'!$K$9)^('Buy Vs Rent Calculator'!$D$13-Table_1[[#This Row],[Column12]])</f>
        <v>0</v>
      </c>
      <c r="O13" s="92">
        <f>IF(G13&lt;='Buy Vs Rent Calculator'!$D$13,O12*(1+'Buy Vs Rent Calculator'!$H$11),0)</f>
        <v>0</v>
      </c>
      <c r="P13" s="93"/>
      <c r="Q13" s="92">
        <f>IF(Table_1[[#This Row],[Column12]]&lt;='Buy Vs Rent Calculator'!$D$13,Q12*(1+'Buy Vs Rent Calculator'!$H$9),0)</f>
        <v>0</v>
      </c>
      <c r="R13" s="92">
        <f>Table_1[[#This Row],[Column11]]-Table_1[[#This Row],[Column3]]</f>
        <v>0</v>
      </c>
      <c r="S13" s="92">
        <f>IF(Table_1[[#This Row],[Column12]]&lt;='Buy Vs Rent Calculator'!$D$13,R13*(1+'Buy Vs Rent Calculator'!$K$9)^('Buy Vs Rent Calculator'!$D$13-Table_1[[#This Row],[Column12]]),0)</f>
        <v>0</v>
      </c>
      <c r="T13" s="94">
        <f>IF(Table_1[[#This Row],[Column12]]&lt;='Buy Vs Rent Calculator'!$D$13,((Table_1[[#This Row],[Column3]])-Table_1[[#This Row],[Column19]])*'Buy Vs Rent Calculator'!$D$6*0.8,0)</f>
        <v>0</v>
      </c>
      <c r="U13" s="92">
        <f>T13*(1+'Buy Vs Rent Calculator'!$K$9)^('Buy Vs Rent Calculator'!$D$13-Table_1[[#This Row],[Column12]])</f>
        <v>0</v>
      </c>
    </row>
    <row r="14" spans="2:22" ht="14.25" customHeight="1" x14ac:dyDescent="0.2">
      <c r="B14" s="91">
        <v>10</v>
      </c>
      <c r="C14" s="92">
        <f>IF(Table_1[[#This Row],[Column1]]&lt;='Buy Vs Rent Calculator'!$D$13*12,'Buy Vs Rent Calculator'!$D$22,0)</f>
        <v>0</v>
      </c>
      <c r="D14" s="92">
        <f>IF(Table_1[[#This Row],[Column1]]&lt;='Buy Vs Rent Calculator'!$D$13*12,-PPMT('Buy Vs Rent Calculator'!$D$12/12,Table_1[[#This Row],[Column1]],'Buy Vs Rent Calculator'!$D$13*12,'Buy Vs Rent Calculator'!$D$21),0)</f>
        <v>0</v>
      </c>
      <c r="E14" s="92">
        <f>IF(Table_1[[#This Row],[Column1]]&lt;='Buy Vs Rent Calculator'!$D$13*12,-IPMT('Buy Vs Rent Calculator'!$D$12/12,Table_1[[#This Row],[Column1]],'Buy Vs Rent Calculator'!$D$13*12,'Buy Vs Rent Calculator'!$D$21),0)</f>
        <v>0</v>
      </c>
      <c r="F14" s="6"/>
      <c r="G14" s="91">
        <v>10</v>
      </c>
      <c r="H14" s="92">
        <f>SUM(D113:D124)</f>
        <v>0</v>
      </c>
      <c r="I14" s="92">
        <f>SUM(E113:E124)</f>
        <v>0</v>
      </c>
      <c r="J14" s="92">
        <f>SUM(Table_1[[#This Row],[Column14]:[Column13]])</f>
        <v>0</v>
      </c>
      <c r="K14" s="92">
        <f>IF('Buy Vs Rent Calculator'!$D$14=1,IF(Table_1[[#This Row],[Column13]]&lt;200000,'Buy Vs Rent Calculator'!$D$6*Table_1[[#This Row],[Column13]],'Buy Vs Rent Calculator'!$D$6*200000),IF(Table_1[[#This Row],[Column13]]&lt;400000,'Buy Vs Rent Calculator'!$D$6*Table_1[[#This Row],[Column13]],'Buy Vs Rent Calculator'!$D$6*400000))</f>
        <v>0</v>
      </c>
      <c r="L14" s="92">
        <f>IF('Buy Vs Rent Calculator'!$D$14=1,IF(Table_1[[#This Row],[Column14]]&lt;'Buy Vs Rent Calculator'!$K$14,'Buy Vs Rent Calculator'!$D$6*Table_1[[#This Row],[Column14]],'Buy Vs Rent Calculator'!$D$6*'Buy Vs Rent Calculator'!$K$14),IF(Table_1[[#This Row],[Column14]]&lt;'Buy Vs Rent Calculator'!$K$14,'Buy Vs Rent Calculator'!$D$6*Table_1[[#This Row],[Column14]],'Buy Vs Rent Calculator'!$D$6*'Buy Vs Rent Calculator'!$K$14))</f>
        <v>0</v>
      </c>
      <c r="M14" s="92">
        <f>SUM(Table_1[[#This Row],[Column15]:[Column16]])</f>
        <v>0</v>
      </c>
      <c r="N14" s="92">
        <f>Table_1[[#This Row],[Column17]]*(1+'Buy Vs Rent Calculator'!$K$9)^('Buy Vs Rent Calculator'!$D$13-Table_1[[#This Row],[Column12]])</f>
        <v>0</v>
      </c>
      <c r="O14" s="92">
        <f>IF(G14&lt;='Buy Vs Rent Calculator'!$D$13,O13*(1+'Buy Vs Rent Calculator'!$H$11),0)</f>
        <v>0</v>
      </c>
      <c r="P14" s="93"/>
      <c r="Q14" s="92">
        <f>IF(Table_1[[#This Row],[Column12]]&lt;='Buy Vs Rent Calculator'!$D$13,Q13*(1+'Buy Vs Rent Calculator'!$H$9),0)</f>
        <v>0</v>
      </c>
      <c r="R14" s="92">
        <f>Table_1[[#This Row],[Column11]]-Table_1[[#This Row],[Column3]]</f>
        <v>0</v>
      </c>
      <c r="S14" s="92">
        <f>IF(Table_1[[#This Row],[Column12]]&lt;='Buy Vs Rent Calculator'!$D$13,R14*(1+'Buy Vs Rent Calculator'!$K$9)^('Buy Vs Rent Calculator'!$D$13-Table_1[[#This Row],[Column12]]),0)</f>
        <v>0</v>
      </c>
      <c r="T14" s="94">
        <f>IF(Table_1[[#This Row],[Column12]]&lt;='Buy Vs Rent Calculator'!$D$13,((Table_1[[#This Row],[Column3]])-Table_1[[#This Row],[Column19]])*'Buy Vs Rent Calculator'!$D$6*0.8,0)</f>
        <v>0</v>
      </c>
      <c r="U14" s="92">
        <f>T14*(1+'Buy Vs Rent Calculator'!$K$9)^('Buy Vs Rent Calculator'!$D$13-Table_1[[#This Row],[Column12]])</f>
        <v>0</v>
      </c>
    </row>
    <row r="15" spans="2:22" ht="14.25" customHeight="1" x14ac:dyDescent="0.2">
      <c r="B15" s="91">
        <v>11</v>
      </c>
      <c r="C15" s="92">
        <f>IF(Table_1[[#This Row],[Column1]]&lt;='Buy Vs Rent Calculator'!$D$13*12,'Buy Vs Rent Calculator'!$D$22,0)</f>
        <v>0</v>
      </c>
      <c r="D15" s="92">
        <f>IF(Table_1[[#This Row],[Column1]]&lt;='Buy Vs Rent Calculator'!$D$13*12,-PPMT('Buy Vs Rent Calculator'!$D$12/12,Table_1[[#This Row],[Column1]],'Buy Vs Rent Calculator'!$D$13*12,'Buy Vs Rent Calculator'!$D$21),0)</f>
        <v>0</v>
      </c>
      <c r="E15" s="92">
        <f>IF(Table_1[[#This Row],[Column1]]&lt;='Buy Vs Rent Calculator'!$D$13*12,-IPMT('Buy Vs Rent Calculator'!$D$12/12,Table_1[[#This Row],[Column1]],'Buy Vs Rent Calculator'!$D$13*12,'Buy Vs Rent Calculator'!$D$21),0)</f>
        <v>0</v>
      </c>
      <c r="F15" s="6"/>
      <c r="G15" s="91">
        <v>11</v>
      </c>
      <c r="H15" s="92">
        <f>SUM(D125:D136)</f>
        <v>0</v>
      </c>
      <c r="I15" s="92">
        <f>SUM(E125:E136)</f>
        <v>0</v>
      </c>
      <c r="J15" s="92">
        <f>SUM(Table_1[[#This Row],[Column14]:[Column13]])</f>
        <v>0</v>
      </c>
      <c r="K15" s="92">
        <f>IF('Buy Vs Rent Calculator'!$D$14=1,IF(Table_1[[#This Row],[Column13]]&lt;200000,'Buy Vs Rent Calculator'!$D$6*Table_1[[#This Row],[Column13]],'Buy Vs Rent Calculator'!$D$6*200000),IF(Table_1[[#This Row],[Column13]]&lt;400000,'Buy Vs Rent Calculator'!$D$6*Table_1[[#This Row],[Column13]],'Buy Vs Rent Calculator'!$D$6*400000))</f>
        <v>0</v>
      </c>
      <c r="L15" s="92">
        <f>IF('Buy Vs Rent Calculator'!$D$14=1,IF(Table_1[[#This Row],[Column14]]&lt;'Buy Vs Rent Calculator'!$K$14,'Buy Vs Rent Calculator'!$D$6*Table_1[[#This Row],[Column14]],'Buy Vs Rent Calculator'!$D$6*'Buy Vs Rent Calculator'!$K$14),IF(Table_1[[#This Row],[Column14]]&lt;'Buy Vs Rent Calculator'!$K$14,'Buy Vs Rent Calculator'!$D$6*Table_1[[#This Row],[Column14]],'Buy Vs Rent Calculator'!$D$6*'Buy Vs Rent Calculator'!$K$14))</f>
        <v>0</v>
      </c>
      <c r="M15" s="92">
        <f>SUM(Table_1[[#This Row],[Column15]:[Column16]])</f>
        <v>0</v>
      </c>
      <c r="N15" s="92">
        <f>Table_1[[#This Row],[Column17]]*(1+'Buy Vs Rent Calculator'!$K$9)^('Buy Vs Rent Calculator'!$D$13-Table_1[[#This Row],[Column12]])</f>
        <v>0</v>
      </c>
      <c r="O15" s="92">
        <f>IF(G15&lt;='Buy Vs Rent Calculator'!$D$13,O14*(1+'Buy Vs Rent Calculator'!$H$11),0)</f>
        <v>0</v>
      </c>
      <c r="P15" s="93"/>
      <c r="Q15" s="92">
        <f>IF(Table_1[[#This Row],[Column12]]&lt;='Buy Vs Rent Calculator'!$D$13,Q14*(1+'Buy Vs Rent Calculator'!$H$9),0)</f>
        <v>0</v>
      </c>
      <c r="R15" s="92">
        <f>Table_1[[#This Row],[Column11]]-Table_1[[#This Row],[Column3]]</f>
        <v>0</v>
      </c>
      <c r="S15" s="92">
        <f>IF(Table_1[[#This Row],[Column12]]&lt;='Buy Vs Rent Calculator'!$D$13,R15*(1+'Buy Vs Rent Calculator'!$K$9)^('Buy Vs Rent Calculator'!$D$13-Table_1[[#This Row],[Column12]]),0)</f>
        <v>0</v>
      </c>
      <c r="T15" s="94">
        <f>IF(Table_1[[#This Row],[Column12]]&lt;='Buy Vs Rent Calculator'!$D$13,((Table_1[[#This Row],[Column3]])-Table_1[[#This Row],[Column19]])*'Buy Vs Rent Calculator'!$D$6*0.8,0)</f>
        <v>0</v>
      </c>
      <c r="U15" s="92">
        <f>T15*(1+'Buy Vs Rent Calculator'!$K$9)^('Buy Vs Rent Calculator'!$D$13-Table_1[[#This Row],[Column12]])</f>
        <v>0</v>
      </c>
    </row>
    <row r="16" spans="2:22" ht="14.25" customHeight="1" x14ac:dyDescent="0.2">
      <c r="B16" s="91">
        <v>12</v>
      </c>
      <c r="C16" s="92">
        <f>IF(Table_1[[#This Row],[Column1]]&lt;='Buy Vs Rent Calculator'!$D$13*12,'Buy Vs Rent Calculator'!$D$22,0)</f>
        <v>0</v>
      </c>
      <c r="D16" s="92">
        <f>IF(Table_1[[#This Row],[Column1]]&lt;='Buy Vs Rent Calculator'!$D$13*12,-PPMT('Buy Vs Rent Calculator'!$D$12/12,Table_1[[#This Row],[Column1]],'Buy Vs Rent Calculator'!$D$13*12,'Buy Vs Rent Calculator'!$D$21),0)</f>
        <v>0</v>
      </c>
      <c r="E16" s="92">
        <f>IF(Table_1[[#This Row],[Column1]]&lt;='Buy Vs Rent Calculator'!$D$13*12,-IPMT('Buy Vs Rent Calculator'!$D$12/12,Table_1[[#This Row],[Column1]],'Buy Vs Rent Calculator'!$D$13*12,'Buy Vs Rent Calculator'!$D$21),0)</f>
        <v>0</v>
      </c>
      <c r="F16" s="6"/>
      <c r="G16" s="91">
        <v>12</v>
      </c>
      <c r="H16" s="92">
        <f>SUM(D137:D148)</f>
        <v>0</v>
      </c>
      <c r="I16" s="92">
        <f>SUM(E137:E148)</f>
        <v>0</v>
      </c>
      <c r="J16" s="92">
        <f>SUM(Table_1[[#This Row],[Column14]:[Column13]])</f>
        <v>0</v>
      </c>
      <c r="K16" s="92">
        <f>IF('Buy Vs Rent Calculator'!$D$14=1,IF(Table_1[[#This Row],[Column13]]&lt;200000,'Buy Vs Rent Calculator'!$D$6*Table_1[[#This Row],[Column13]],'Buy Vs Rent Calculator'!$D$6*200000),IF(Table_1[[#This Row],[Column13]]&lt;400000,'Buy Vs Rent Calculator'!$D$6*Table_1[[#This Row],[Column13]],'Buy Vs Rent Calculator'!$D$6*400000))</f>
        <v>0</v>
      </c>
      <c r="L16" s="92">
        <f>IF('Buy Vs Rent Calculator'!$D$14=1,IF(Table_1[[#This Row],[Column14]]&lt;'Buy Vs Rent Calculator'!$K$14,'Buy Vs Rent Calculator'!$D$6*Table_1[[#This Row],[Column14]],'Buy Vs Rent Calculator'!$D$6*'Buy Vs Rent Calculator'!$K$14),IF(Table_1[[#This Row],[Column14]]&lt;'Buy Vs Rent Calculator'!$K$14,'Buy Vs Rent Calculator'!$D$6*Table_1[[#This Row],[Column14]],'Buy Vs Rent Calculator'!$D$6*'Buy Vs Rent Calculator'!$K$14))</f>
        <v>0</v>
      </c>
      <c r="M16" s="92">
        <f>SUM(Table_1[[#This Row],[Column15]:[Column16]])</f>
        <v>0</v>
      </c>
      <c r="N16" s="92">
        <f>Table_1[[#This Row],[Column17]]*(1+'Buy Vs Rent Calculator'!$K$9)^('Buy Vs Rent Calculator'!$D$13-Table_1[[#This Row],[Column12]])</f>
        <v>0</v>
      </c>
      <c r="O16" s="92">
        <f>IF(G16&lt;='Buy Vs Rent Calculator'!$D$13,O15*(1+'Buy Vs Rent Calculator'!$H$11),0)</f>
        <v>0</v>
      </c>
      <c r="P16" s="93"/>
      <c r="Q16" s="92">
        <f>IF(Table_1[[#This Row],[Column12]]&lt;='Buy Vs Rent Calculator'!$D$13,Q15*(1+'Buy Vs Rent Calculator'!$H$9),0)</f>
        <v>0</v>
      </c>
      <c r="R16" s="92">
        <f>Table_1[[#This Row],[Column11]]-Table_1[[#This Row],[Column3]]</f>
        <v>0</v>
      </c>
      <c r="S16" s="92">
        <f>IF(Table_1[[#This Row],[Column12]]&lt;='Buy Vs Rent Calculator'!$D$13,R16*(1+'Buy Vs Rent Calculator'!$K$9)^('Buy Vs Rent Calculator'!$D$13-Table_1[[#This Row],[Column12]]),0)</f>
        <v>0</v>
      </c>
      <c r="T16" s="94">
        <f>IF(Table_1[[#This Row],[Column12]]&lt;='Buy Vs Rent Calculator'!$D$13,((Table_1[[#This Row],[Column3]])-Table_1[[#This Row],[Column19]])*'Buy Vs Rent Calculator'!$D$6*0.8,0)</f>
        <v>0</v>
      </c>
      <c r="U16" s="92">
        <f>T16*(1+'Buy Vs Rent Calculator'!$K$9)^('Buy Vs Rent Calculator'!$D$13-Table_1[[#This Row],[Column12]])</f>
        <v>0</v>
      </c>
    </row>
    <row r="17" spans="2:21" ht="14.25" customHeight="1" x14ac:dyDescent="0.2">
      <c r="B17" s="91">
        <v>13</v>
      </c>
      <c r="C17" s="92">
        <f>IF(Table_1[[#This Row],[Column1]]&lt;='Buy Vs Rent Calculator'!$D$13*12,'Buy Vs Rent Calculator'!$D$22,0)</f>
        <v>0</v>
      </c>
      <c r="D17" s="92">
        <f>IF(Table_1[[#This Row],[Column1]]&lt;='Buy Vs Rent Calculator'!$D$13*12,-PPMT('Buy Vs Rent Calculator'!$D$12/12,Table_1[[#This Row],[Column1]],'Buy Vs Rent Calculator'!$D$13*12,'Buy Vs Rent Calculator'!$D$21),0)</f>
        <v>0</v>
      </c>
      <c r="E17" s="92">
        <f>IF(Table_1[[#This Row],[Column1]]&lt;='Buy Vs Rent Calculator'!$D$13*12,-IPMT('Buy Vs Rent Calculator'!$D$12/12,Table_1[[#This Row],[Column1]],'Buy Vs Rent Calculator'!$D$13*12,'Buy Vs Rent Calculator'!$D$21),0)</f>
        <v>0</v>
      </c>
      <c r="F17" s="6"/>
      <c r="G17" s="91">
        <v>13</v>
      </c>
      <c r="H17" s="92">
        <f>SUM(D149:D160)</f>
        <v>0</v>
      </c>
      <c r="I17" s="92">
        <f>SUM(E149:E160)</f>
        <v>0</v>
      </c>
      <c r="J17" s="92">
        <f>SUM(Table_1[[#This Row],[Column14]:[Column13]])</f>
        <v>0</v>
      </c>
      <c r="K17" s="92">
        <f>IF('Buy Vs Rent Calculator'!$D$14=1,IF(Table_1[[#This Row],[Column13]]&lt;200000,'Buy Vs Rent Calculator'!$D$6*Table_1[[#This Row],[Column13]],'Buy Vs Rent Calculator'!$D$6*200000),IF(Table_1[[#This Row],[Column13]]&lt;400000,'Buy Vs Rent Calculator'!$D$6*Table_1[[#This Row],[Column13]],'Buy Vs Rent Calculator'!$D$6*400000))</f>
        <v>0</v>
      </c>
      <c r="L17" s="92">
        <f>IF('Buy Vs Rent Calculator'!$D$14=1,IF(Table_1[[#This Row],[Column14]]&lt;'Buy Vs Rent Calculator'!$K$14,'Buy Vs Rent Calculator'!$D$6*Table_1[[#This Row],[Column14]],'Buy Vs Rent Calculator'!$D$6*'Buy Vs Rent Calculator'!$K$14),IF(Table_1[[#This Row],[Column14]]&lt;'Buy Vs Rent Calculator'!$K$14,'Buy Vs Rent Calculator'!$D$6*Table_1[[#This Row],[Column14]],'Buy Vs Rent Calculator'!$D$6*'Buy Vs Rent Calculator'!$K$14))</f>
        <v>0</v>
      </c>
      <c r="M17" s="92">
        <f>SUM(Table_1[[#This Row],[Column15]:[Column16]])</f>
        <v>0</v>
      </c>
      <c r="N17" s="92">
        <f>Table_1[[#This Row],[Column17]]*(1+'Buy Vs Rent Calculator'!$K$9)^('Buy Vs Rent Calculator'!$D$13-Table_1[[#This Row],[Column12]])</f>
        <v>0</v>
      </c>
      <c r="O17" s="92">
        <f>IF(G17&lt;='Buy Vs Rent Calculator'!$D$13,O16*(1+'Buy Vs Rent Calculator'!$H$11),0)</f>
        <v>0</v>
      </c>
      <c r="P17" s="93"/>
      <c r="Q17" s="92">
        <f>IF(Table_1[[#This Row],[Column12]]&lt;='Buy Vs Rent Calculator'!$D$13,Q16*(1+'Buy Vs Rent Calculator'!$H$9),0)</f>
        <v>0</v>
      </c>
      <c r="R17" s="92">
        <f>Table_1[[#This Row],[Column11]]-Table_1[[#This Row],[Column3]]</f>
        <v>0</v>
      </c>
      <c r="S17" s="92">
        <f>IF(Table_1[[#This Row],[Column12]]&lt;='Buy Vs Rent Calculator'!$D$13,R17*(1+'Buy Vs Rent Calculator'!$K$9)^('Buy Vs Rent Calculator'!$D$13-Table_1[[#This Row],[Column12]]),0)</f>
        <v>0</v>
      </c>
      <c r="T17" s="94">
        <f>IF(Table_1[[#This Row],[Column12]]&lt;='Buy Vs Rent Calculator'!$D$13,((Table_1[[#This Row],[Column3]])-Table_1[[#This Row],[Column19]])*'Buy Vs Rent Calculator'!$D$6*0.8,0)</f>
        <v>0</v>
      </c>
      <c r="U17" s="92">
        <f>T17*(1+'Buy Vs Rent Calculator'!$K$9)^('Buy Vs Rent Calculator'!$D$13-Table_1[[#This Row],[Column12]])</f>
        <v>0</v>
      </c>
    </row>
    <row r="18" spans="2:21" ht="14.25" customHeight="1" x14ac:dyDescent="0.2">
      <c r="B18" s="91">
        <v>14</v>
      </c>
      <c r="C18" s="92">
        <f>IF(Table_1[[#This Row],[Column1]]&lt;='Buy Vs Rent Calculator'!$D$13*12,'Buy Vs Rent Calculator'!$D$22,0)</f>
        <v>0</v>
      </c>
      <c r="D18" s="92">
        <f>IF(Table_1[[#This Row],[Column1]]&lt;='Buy Vs Rent Calculator'!$D$13*12,-PPMT('Buy Vs Rent Calculator'!$D$12/12,Table_1[[#This Row],[Column1]],'Buy Vs Rent Calculator'!$D$13*12,'Buy Vs Rent Calculator'!$D$21),0)</f>
        <v>0</v>
      </c>
      <c r="E18" s="92">
        <f>IF(Table_1[[#This Row],[Column1]]&lt;='Buy Vs Rent Calculator'!$D$13*12,-IPMT('Buy Vs Rent Calculator'!$D$12/12,Table_1[[#This Row],[Column1]],'Buy Vs Rent Calculator'!$D$13*12,'Buy Vs Rent Calculator'!$D$21),0)</f>
        <v>0</v>
      </c>
      <c r="F18" s="6"/>
      <c r="G18" s="91">
        <v>14</v>
      </c>
      <c r="H18" s="92">
        <f>SUM(D161:D172)</f>
        <v>0</v>
      </c>
      <c r="I18" s="92">
        <f>SUM(E161:E172)</f>
        <v>0</v>
      </c>
      <c r="J18" s="92">
        <f>SUM(Table_1[[#This Row],[Column14]:[Column13]])</f>
        <v>0</v>
      </c>
      <c r="K18" s="92">
        <f>IF('Buy Vs Rent Calculator'!$D$14=1,IF(Table_1[[#This Row],[Column13]]&lt;200000,'Buy Vs Rent Calculator'!$D$6*Table_1[[#This Row],[Column13]],'Buy Vs Rent Calculator'!$D$6*200000),IF(Table_1[[#This Row],[Column13]]&lt;400000,'Buy Vs Rent Calculator'!$D$6*Table_1[[#This Row],[Column13]],'Buy Vs Rent Calculator'!$D$6*400000))</f>
        <v>0</v>
      </c>
      <c r="L18" s="92">
        <f>IF('Buy Vs Rent Calculator'!$D$14=1,IF(Table_1[[#This Row],[Column14]]&lt;'Buy Vs Rent Calculator'!$K$14,'Buy Vs Rent Calculator'!$D$6*Table_1[[#This Row],[Column14]],'Buy Vs Rent Calculator'!$D$6*'Buy Vs Rent Calculator'!$K$14),IF(Table_1[[#This Row],[Column14]]&lt;'Buy Vs Rent Calculator'!$K$14,'Buy Vs Rent Calculator'!$D$6*Table_1[[#This Row],[Column14]],'Buy Vs Rent Calculator'!$D$6*'Buy Vs Rent Calculator'!$K$14))</f>
        <v>0</v>
      </c>
      <c r="M18" s="92">
        <f>SUM(Table_1[[#This Row],[Column15]:[Column16]])</f>
        <v>0</v>
      </c>
      <c r="N18" s="92">
        <f>Table_1[[#This Row],[Column17]]*(1+'Buy Vs Rent Calculator'!$K$9)^('Buy Vs Rent Calculator'!$D$13-Table_1[[#This Row],[Column12]])</f>
        <v>0</v>
      </c>
      <c r="O18" s="92">
        <f>IF(G18&lt;='Buy Vs Rent Calculator'!$D$13,O17*(1+'Buy Vs Rent Calculator'!$H$11),0)</f>
        <v>0</v>
      </c>
      <c r="P18" s="93"/>
      <c r="Q18" s="92">
        <f>IF(Table_1[[#This Row],[Column12]]&lt;='Buy Vs Rent Calculator'!$D$13,Q17*(1+'Buy Vs Rent Calculator'!$H$9),0)</f>
        <v>0</v>
      </c>
      <c r="R18" s="92">
        <f>Table_1[[#This Row],[Column11]]-Table_1[[#This Row],[Column3]]</f>
        <v>0</v>
      </c>
      <c r="S18" s="92">
        <f>IF(Table_1[[#This Row],[Column12]]&lt;='Buy Vs Rent Calculator'!$D$13,R18*(1+'Buy Vs Rent Calculator'!$K$9)^('Buy Vs Rent Calculator'!$D$13-Table_1[[#This Row],[Column12]]),0)</f>
        <v>0</v>
      </c>
      <c r="T18" s="94">
        <f>IF(Table_1[[#This Row],[Column12]]&lt;='Buy Vs Rent Calculator'!$D$13,((Table_1[[#This Row],[Column3]])-Table_1[[#This Row],[Column19]])*'Buy Vs Rent Calculator'!$D$6*0.8,0)</f>
        <v>0</v>
      </c>
      <c r="U18" s="92">
        <f>T18*(1+'Buy Vs Rent Calculator'!$K$9)^('Buy Vs Rent Calculator'!$D$13-Table_1[[#This Row],[Column12]])</f>
        <v>0</v>
      </c>
    </row>
    <row r="19" spans="2:21" ht="14.25" customHeight="1" x14ac:dyDescent="0.2">
      <c r="B19" s="91">
        <v>15</v>
      </c>
      <c r="C19" s="92">
        <f>IF(Table_1[[#This Row],[Column1]]&lt;='Buy Vs Rent Calculator'!$D$13*12,'Buy Vs Rent Calculator'!$D$22,0)</f>
        <v>0</v>
      </c>
      <c r="D19" s="92">
        <f>IF(Table_1[[#This Row],[Column1]]&lt;='Buy Vs Rent Calculator'!$D$13*12,-PPMT('Buy Vs Rent Calculator'!$D$12/12,Table_1[[#This Row],[Column1]],'Buy Vs Rent Calculator'!$D$13*12,'Buy Vs Rent Calculator'!$D$21),0)</f>
        <v>0</v>
      </c>
      <c r="E19" s="92">
        <f>IF(Table_1[[#This Row],[Column1]]&lt;='Buy Vs Rent Calculator'!$D$13*12,-IPMT('Buy Vs Rent Calculator'!$D$12/12,Table_1[[#This Row],[Column1]],'Buy Vs Rent Calculator'!$D$13*12,'Buy Vs Rent Calculator'!$D$21),0)</f>
        <v>0</v>
      </c>
      <c r="F19" s="6"/>
      <c r="G19" s="91">
        <v>15</v>
      </c>
      <c r="H19" s="92">
        <f>SUM(D173:D184)</f>
        <v>0</v>
      </c>
      <c r="I19" s="92">
        <f>SUM(E173:E184)</f>
        <v>0</v>
      </c>
      <c r="J19" s="92">
        <f>SUM(Table_1[[#This Row],[Column14]:[Column13]])</f>
        <v>0</v>
      </c>
      <c r="K19" s="92">
        <f>IF('Buy Vs Rent Calculator'!$D$14=1,IF(Table_1[[#This Row],[Column13]]&lt;200000,'Buy Vs Rent Calculator'!$D$6*Table_1[[#This Row],[Column13]],'Buy Vs Rent Calculator'!$D$6*200000),IF(Table_1[[#This Row],[Column13]]&lt;400000,'Buy Vs Rent Calculator'!$D$6*Table_1[[#This Row],[Column13]],'Buy Vs Rent Calculator'!$D$6*400000))</f>
        <v>0</v>
      </c>
      <c r="L19" s="92">
        <f>IF('Buy Vs Rent Calculator'!$D$14=1,IF(Table_1[[#This Row],[Column14]]&lt;'Buy Vs Rent Calculator'!$K$14,'Buy Vs Rent Calculator'!$D$6*Table_1[[#This Row],[Column14]],'Buy Vs Rent Calculator'!$D$6*'Buy Vs Rent Calculator'!$K$14),IF(Table_1[[#This Row],[Column14]]&lt;'Buy Vs Rent Calculator'!$K$14,'Buy Vs Rent Calculator'!$D$6*Table_1[[#This Row],[Column14]],'Buy Vs Rent Calculator'!$D$6*'Buy Vs Rent Calculator'!$K$14))</f>
        <v>0</v>
      </c>
      <c r="M19" s="92">
        <f>SUM(Table_1[[#This Row],[Column15]:[Column16]])</f>
        <v>0</v>
      </c>
      <c r="N19" s="92">
        <f>Table_1[[#This Row],[Column17]]*(1+'Buy Vs Rent Calculator'!$K$9)^('Buy Vs Rent Calculator'!$D$13-Table_1[[#This Row],[Column12]])</f>
        <v>0</v>
      </c>
      <c r="O19" s="92">
        <f>IF(G19&lt;='Buy Vs Rent Calculator'!$D$13,O18*(1+'Buy Vs Rent Calculator'!$H$11),0)</f>
        <v>0</v>
      </c>
      <c r="P19" s="93"/>
      <c r="Q19" s="92">
        <f>IF(Table_1[[#This Row],[Column12]]&lt;='Buy Vs Rent Calculator'!$D$13,Q18*(1+'Buy Vs Rent Calculator'!$H$9),0)</f>
        <v>0</v>
      </c>
      <c r="R19" s="92">
        <f>Table_1[[#This Row],[Column11]]-Table_1[[#This Row],[Column3]]</f>
        <v>0</v>
      </c>
      <c r="S19" s="92">
        <f>IF(Table_1[[#This Row],[Column12]]&lt;='Buy Vs Rent Calculator'!$D$13,R19*(1+'Buy Vs Rent Calculator'!$K$9)^('Buy Vs Rent Calculator'!$D$13-Table_1[[#This Row],[Column12]]),0)</f>
        <v>0</v>
      </c>
      <c r="T19" s="94">
        <f>IF(Table_1[[#This Row],[Column12]]&lt;='Buy Vs Rent Calculator'!$D$13,((Table_1[[#This Row],[Column3]])-Table_1[[#This Row],[Column19]])*'Buy Vs Rent Calculator'!$D$6*0.8,0)</f>
        <v>0</v>
      </c>
      <c r="U19" s="92">
        <f>T19*(1+'Buy Vs Rent Calculator'!$K$9)^('Buy Vs Rent Calculator'!$D$13-Table_1[[#This Row],[Column12]])</f>
        <v>0</v>
      </c>
    </row>
    <row r="20" spans="2:21" ht="14.25" customHeight="1" x14ac:dyDescent="0.2">
      <c r="B20" s="91">
        <v>16</v>
      </c>
      <c r="C20" s="92">
        <f>IF(Table_1[[#This Row],[Column1]]&lt;='Buy Vs Rent Calculator'!$D$13*12,'Buy Vs Rent Calculator'!$D$22,0)</f>
        <v>0</v>
      </c>
      <c r="D20" s="92">
        <f>IF(Table_1[[#This Row],[Column1]]&lt;='Buy Vs Rent Calculator'!$D$13*12,-PPMT('Buy Vs Rent Calculator'!$D$12/12,Table_1[[#This Row],[Column1]],'Buy Vs Rent Calculator'!$D$13*12,'Buy Vs Rent Calculator'!$D$21),0)</f>
        <v>0</v>
      </c>
      <c r="E20" s="92">
        <f>IF(Table_1[[#This Row],[Column1]]&lt;='Buy Vs Rent Calculator'!$D$13*12,-IPMT('Buy Vs Rent Calculator'!$D$12/12,Table_1[[#This Row],[Column1]],'Buy Vs Rent Calculator'!$D$13*12,'Buy Vs Rent Calculator'!$D$21),0)</f>
        <v>0</v>
      </c>
      <c r="F20" s="6"/>
      <c r="G20" s="91">
        <v>16</v>
      </c>
      <c r="H20" s="92">
        <f>SUM(D185:D196)</f>
        <v>0</v>
      </c>
      <c r="I20" s="92">
        <f>SUM(E185:E196)</f>
        <v>0</v>
      </c>
      <c r="J20" s="92">
        <f>SUM(Table_1[[#This Row],[Column14]:[Column13]])</f>
        <v>0</v>
      </c>
      <c r="K20" s="92">
        <f>IF('Buy Vs Rent Calculator'!$D$14=1,IF(Table_1[[#This Row],[Column13]]&lt;200000,'Buy Vs Rent Calculator'!$D$6*Table_1[[#This Row],[Column13]],'Buy Vs Rent Calculator'!$D$6*200000),IF(Table_1[[#This Row],[Column13]]&lt;400000,'Buy Vs Rent Calculator'!$D$6*Table_1[[#This Row],[Column13]],'Buy Vs Rent Calculator'!$D$6*400000))</f>
        <v>0</v>
      </c>
      <c r="L20" s="92">
        <f>IF('Buy Vs Rent Calculator'!$D$14=1,IF(Table_1[[#This Row],[Column14]]&lt;'Buy Vs Rent Calculator'!$K$14,'Buy Vs Rent Calculator'!$D$6*Table_1[[#This Row],[Column14]],'Buy Vs Rent Calculator'!$D$6*'Buy Vs Rent Calculator'!$K$14),IF(Table_1[[#This Row],[Column14]]&lt;'Buy Vs Rent Calculator'!$K$14,'Buy Vs Rent Calculator'!$D$6*Table_1[[#This Row],[Column14]],'Buy Vs Rent Calculator'!$D$6*'Buy Vs Rent Calculator'!$K$14))</f>
        <v>0</v>
      </c>
      <c r="M20" s="92">
        <f>SUM(Table_1[[#This Row],[Column15]:[Column16]])</f>
        <v>0</v>
      </c>
      <c r="N20" s="92">
        <f>Table_1[[#This Row],[Column17]]*(1+'Buy Vs Rent Calculator'!$K$9)^('Buy Vs Rent Calculator'!$D$13-Table_1[[#This Row],[Column12]])</f>
        <v>0</v>
      </c>
      <c r="O20" s="92">
        <f>IF(G20&lt;='Buy Vs Rent Calculator'!$D$13,O19*(1+'Buy Vs Rent Calculator'!$H$11),0)</f>
        <v>0</v>
      </c>
      <c r="P20" s="93"/>
      <c r="Q20" s="92">
        <f>IF(Table_1[[#This Row],[Column12]]&lt;='Buy Vs Rent Calculator'!$D$13,Q19*(1+'Buy Vs Rent Calculator'!$H$9),0)</f>
        <v>0</v>
      </c>
      <c r="R20" s="92">
        <f>Table_1[[#This Row],[Column11]]-Table_1[[#This Row],[Column3]]</f>
        <v>0</v>
      </c>
      <c r="S20" s="92">
        <f>IF(Table_1[[#This Row],[Column12]]&lt;='Buy Vs Rent Calculator'!$D$13,R20*(1+'Buy Vs Rent Calculator'!$K$9)^('Buy Vs Rent Calculator'!$D$13-Table_1[[#This Row],[Column12]]),0)</f>
        <v>0</v>
      </c>
      <c r="T20" s="94">
        <f>IF(Table_1[[#This Row],[Column12]]&lt;='Buy Vs Rent Calculator'!$D$13,((Table_1[[#This Row],[Column3]])-Table_1[[#This Row],[Column19]])*'Buy Vs Rent Calculator'!$D$6*0.8,0)</f>
        <v>0</v>
      </c>
      <c r="U20" s="92">
        <f>T20*(1+'Buy Vs Rent Calculator'!$K$9)^('Buy Vs Rent Calculator'!$D$13-Table_1[[#This Row],[Column12]])</f>
        <v>0</v>
      </c>
    </row>
    <row r="21" spans="2:21" ht="14.25" customHeight="1" x14ac:dyDescent="0.2">
      <c r="B21" s="91">
        <v>17</v>
      </c>
      <c r="C21" s="92">
        <f>IF(Table_1[[#This Row],[Column1]]&lt;='Buy Vs Rent Calculator'!$D$13*12,'Buy Vs Rent Calculator'!$D$22,0)</f>
        <v>0</v>
      </c>
      <c r="D21" s="92">
        <f>IF(Table_1[[#This Row],[Column1]]&lt;='Buy Vs Rent Calculator'!$D$13*12,-PPMT('Buy Vs Rent Calculator'!$D$12/12,Table_1[[#This Row],[Column1]],'Buy Vs Rent Calculator'!$D$13*12,'Buy Vs Rent Calculator'!$D$21),0)</f>
        <v>0</v>
      </c>
      <c r="E21" s="92">
        <f>IF(Table_1[[#This Row],[Column1]]&lt;='Buy Vs Rent Calculator'!$D$13*12,-IPMT('Buy Vs Rent Calculator'!$D$12/12,Table_1[[#This Row],[Column1]],'Buy Vs Rent Calculator'!$D$13*12,'Buy Vs Rent Calculator'!$D$21),0)</f>
        <v>0</v>
      </c>
      <c r="F21" s="6"/>
      <c r="G21" s="91">
        <v>17</v>
      </c>
      <c r="H21" s="92">
        <f>SUM(D197:D208)</f>
        <v>0</v>
      </c>
      <c r="I21" s="92">
        <f>SUM(E197:E208)</f>
        <v>0</v>
      </c>
      <c r="J21" s="92">
        <f>SUM(Table_1[[#This Row],[Column14]:[Column13]])</f>
        <v>0</v>
      </c>
      <c r="K21" s="92">
        <f>IF('Buy Vs Rent Calculator'!$D$14=1,IF(Table_1[[#This Row],[Column13]]&lt;200000,'Buy Vs Rent Calculator'!$D$6*Table_1[[#This Row],[Column13]],'Buy Vs Rent Calculator'!$D$6*200000),IF(Table_1[[#This Row],[Column13]]&lt;400000,'Buy Vs Rent Calculator'!$D$6*Table_1[[#This Row],[Column13]],'Buy Vs Rent Calculator'!$D$6*400000))</f>
        <v>0</v>
      </c>
      <c r="L21" s="92">
        <f>IF('Buy Vs Rent Calculator'!$D$14=1,IF(Table_1[[#This Row],[Column14]]&lt;'Buy Vs Rent Calculator'!$K$14,'Buy Vs Rent Calculator'!$D$6*Table_1[[#This Row],[Column14]],'Buy Vs Rent Calculator'!$D$6*'Buy Vs Rent Calculator'!$K$14),IF(Table_1[[#This Row],[Column14]]&lt;'Buy Vs Rent Calculator'!$K$14,'Buy Vs Rent Calculator'!$D$6*Table_1[[#This Row],[Column14]],'Buy Vs Rent Calculator'!$D$6*'Buy Vs Rent Calculator'!$K$14))</f>
        <v>0</v>
      </c>
      <c r="M21" s="92">
        <f>SUM(Table_1[[#This Row],[Column15]:[Column16]])</f>
        <v>0</v>
      </c>
      <c r="N21" s="92">
        <f>Table_1[[#This Row],[Column17]]*(1+'Buy Vs Rent Calculator'!$K$9)^('Buy Vs Rent Calculator'!$D$13-Table_1[[#This Row],[Column12]])</f>
        <v>0</v>
      </c>
      <c r="O21" s="92">
        <f>IF(G21&lt;='Buy Vs Rent Calculator'!$D$13,O20*(1+'Buy Vs Rent Calculator'!$H$11),0)</f>
        <v>0</v>
      </c>
      <c r="P21" s="93"/>
      <c r="Q21" s="92">
        <f>IF(Table_1[[#This Row],[Column12]]&lt;='Buy Vs Rent Calculator'!$D$13,Q20*(1+'Buy Vs Rent Calculator'!$H$9),0)</f>
        <v>0</v>
      </c>
      <c r="R21" s="92">
        <f>Table_1[[#This Row],[Column11]]-Table_1[[#This Row],[Column3]]</f>
        <v>0</v>
      </c>
      <c r="S21" s="92">
        <f>IF(Table_1[[#This Row],[Column12]]&lt;='Buy Vs Rent Calculator'!$D$13,R21*(1+'Buy Vs Rent Calculator'!$K$9)^('Buy Vs Rent Calculator'!$D$13-Table_1[[#This Row],[Column12]]),0)</f>
        <v>0</v>
      </c>
      <c r="T21" s="94">
        <f>IF(Table_1[[#This Row],[Column12]]&lt;='Buy Vs Rent Calculator'!$D$13,((Table_1[[#This Row],[Column3]])-Table_1[[#This Row],[Column19]])*'Buy Vs Rent Calculator'!$D$6*0.8,0)</f>
        <v>0</v>
      </c>
      <c r="U21" s="92">
        <f>T21*(1+'Buy Vs Rent Calculator'!$K$9)^('Buy Vs Rent Calculator'!$D$13-Table_1[[#This Row],[Column12]])</f>
        <v>0</v>
      </c>
    </row>
    <row r="22" spans="2:21" ht="14.25" customHeight="1" x14ac:dyDescent="0.2">
      <c r="B22" s="91">
        <v>18</v>
      </c>
      <c r="C22" s="92">
        <f>IF(Table_1[[#This Row],[Column1]]&lt;='Buy Vs Rent Calculator'!$D$13*12,'Buy Vs Rent Calculator'!$D$22,0)</f>
        <v>0</v>
      </c>
      <c r="D22" s="92">
        <f>IF(Table_1[[#This Row],[Column1]]&lt;='Buy Vs Rent Calculator'!$D$13*12,-PPMT('Buy Vs Rent Calculator'!$D$12/12,Table_1[[#This Row],[Column1]],'Buy Vs Rent Calculator'!$D$13*12,'Buy Vs Rent Calculator'!$D$21),0)</f>
        <v>0</v>
      </c>
      <c r="E22" s="92">
        <f>IF(Table_1[[#This Row],[Column1]]&lt;='Buy Vs Rent Calculator'!$D$13*12,-IPMT('Buy Vs Rent Calculator'!$D$12/12,Table_1[[#This Row],[Column1]],'Buy Vs Rent Calculator'!$D$13*12,'Buy Vs Rent Calculator'!$D$21),0)</f>
        <v>0</v>
      </c>
      <c r="F22" s="6"/>
      <c r="G22" s="91">
        <v>18</v>
      </c>
      <c r="H22" s="92">
        <f>SUM(D209:D220)</f>
        <v>0</v>
      </c>
      <c r="I22" s="92">
        <f>SUM(E209:E220)</f>
        <v>0</v>
      </c>
      <c r="J22" s="92">
        <f>SUM(Table_1[[#This Row],[Column14]:[Column13]])</f>
        <v>0</v>
      </c>
      <c r="K22" s="92">
        <f>IF('Buy Vs Rent Calculator'!$D$14=1,IF(Table_1[[#This Row],[Column13]]&lt;200000,'Buy Vs Rent Calculator'!$D$6*Table_1[[#This Row],[Column13]],'Buy Vs Rent Calculator'!$D$6*200000),IF(Table_1[[#This Row],[Column13]]&lt;400000,'Buy Vs Rent Calculator'!$D$6*Table_1[[#This Row],[Column13]],'Buy Vs Rent Calculator'!$D$6*400000))</f>
        <v>0</v>
      </c>
      <c r="L22" s="92">
        <f>IF('Buy Vs Rent Calculator'!$D$14=1,IF(Table_1[[#This Row],[Column14]]&lt;'Buy Vs Rent Calculator'!$K$14,'Buy Vs Rent Calculator'!$D$6*Table_1[[#This Row],[Column14]],'Buy Vs Rent Calculator'!$D$6*'Buy Vs Rent Calculator'!$K$14),IF(Table_1[[#This Row],[Column14]]&lt;'Buy Vs Rent Calculator'!$K$14,'Buy Vs Rent Calculator'!$D$6*Table_1[[#This Row],[Column14]],'Buy Vs Rent Calculator'!$D$6*'Buy Vs Rent Calculator'!$K$14))</f>
        <v>0</v>
      </c>
      <c r="M22" s="92">
        <f>SUM(Table_1[[#This Row],[Column15]:[Column16]])</f>
        <v>0</v>
      </c>
      <c r="N22" s="92">
        <f>Table_1[[#This Row],[Column17]]*(1+'Buy Vs Rent Calculator'!$K$9)^('Buy Vs Rent Calculator'!$D$13-Table_1[[#This Row],[Column12]])</f>
        <v>0</v>
      </c>
      <c r="O22" s="92">
        <f>IF(G22&lt;='Buy Vs Rent Calculator'!$D$13,O21*(1+'Buy Vs Rent Calculator'!$H$11),0)</f>
        <v>0</v>
      </c>
      <c r="P22" s="93"/>
      <c r="Q22" s="92">
        <f>IF(Table_1[[#This Row],[Column12]]&lt;='Buy Vs Rent Calculator'!$D$13,Q21*(1+'Buy Vs Rent Calculator'!$H$9),0)</f>
        <v>0</v>
      </c>
      <c r="R22" s="92">
        <f>Table_1[[#This Row],[Column11]]-Table_1[[#This Row],[Column3]]</f>
        <v>0</v>
      </c>
      <c r="S22" s="92">
        <f>IF(Table_1[[#This Row],[Column12]]&lt;='Buy Vs Rent Calculator'!$D$13,R22*(1+'Buy Vs Rent Calculator'!$K$9)^('Buy Vs Rent Calculator'!$D$13-Table_1[[#This Row],[Column12]]),0)</f>
        <v>0</v>
      </c>
      <c r="T22" s="94">
        <f>IF(Table_1[[#This Row],[Column12]]&lt;='Buy Vs Rent Calculator'!$D$13,((Table_1[[#This Row],[Column3]])-Table_1[[#This Row],[Column19]])*'Buy Vs Rent Calculator'!$D$6*0.8,0)</f>
        <v>0</v>
      </c>
      <c r="U22" s="92">
        <f>T22*(1+'Buy Vs Rent Calculator'!$K$9)^('Buy Vs Rent Calculator'!$D$13-Table_1[[#This Row],[Column12]])</f>
        <v>0</v>
      </c>
    </row>
    <row r="23" spans="2:21" ht="14.25" customHeight="1" x14ac:dyDescent="0.2">
      <c r="B23" s="91">
        <v>19</v>
      </c>
      <c r="C23" s="92">
        <f>IF(Table_1[[#This Row],[Column1]]&lt;='Buy Vs Rent Calculator'!$D$13*12,'Buy Vs Rent Calculator'!$D$22,0)</f>
        <v>0</v>
      </c>
      <c r="D23" s="92">
        <f>IF(Table_1[[#This Row],[Column1]]&lt;='Buy Vs Rent Calculator'!$D$13*12,-PPMT('Buy Vs Rent Calculator'!$D$12/12,Table_1[[#This Row],[Column1]],'Buy Vs Rent Calculator'!$D$13*12,'Buy Vs Rent Calculator'!$D$21),0)</f>
        <v>0</v>
      </c>
      <c r="E23" s="92">
        <f>IF(Table_1[[#This Row],[Column1]]&lt;='Buy Vs Rent Calculator'!$D$13*12,-IPMT('Buy Vs Rent Calculator'!$D$12/12,Table_1[[#This Row],[Column1]],'Buy Vs Rent Calculator'!$D$13*12,'Buy Vs Rent Calculator'!$D$21),0)</f>
        <v>0</v>
      </c>
      <c r="F23" s="6"/>
      <c r="G23" s="91">
        <v>19</v>
      </c>
      <c r="H23" s="92">
        <f>SUM(D221:D232)</f>
        <v>0</v>
      </c>
      <c r="I23" s="92">
        <f>SUM(E221:E232)</f>
        <v>0</v>
      </c>
      <c r="J23" s="92">
        <f>SUM(Table_1[[#This Row],[Column14]:[Column13]])</f>
        <v>0</v>
      </c>
      <c r="K23" s="92">
        <f>IF('Buy Vs Rent Calculator'!$D$14=1,IF(Table_1[[#This Row],[Column13]]&lt;200000,'Buy Vs Rent Calculator'!$D$6*Table_1[[#This Row],[Column13]],'Buy Vs Rent Calculator'!$D$6*200000),IF(Table_1[[#This Row],[Column13]]&lt;400000,'Buy Vs Rent Calculator'!$D$6*Table_1[[#This Row],[Column13]],'Buy Vs Rent Calculator'!$D$6*400000))</f>
        <v>0</v>
      </c>
      <c r="L23" s="92">
        <f>IF('Buy Vs Rent Calculator'!$D$14=1,IF(Table_1[[#This Row],[Column14]]&lt;'Buy Vs Rent Calculator'!$K$14,'Buy Vs Rent Calculator'!$D$6*Table_1[[#This Row],[Column14]],'Buy Vs Rent Calculator'!$D$6*'Buy Vs Rent Calculator'!$K$14),IF(Table_1[[#This Row],[Column14]]&lt;'Buy Vs Rent Calculator'!$K$14,'Buy Vs Rent Calculator'!$D$6*Table_1[[#This Row],[Column14]],'Buy Vs Rent Calculator'!$D$6*'Buy Vs Rent Calculator'!$K$14))</f>
        <v>0</v>
      </c>
      <c r="M23" s="92">
        <f>SUM(Table_1[[#This Row],[Column15]:[Column16]])</f>
        <v>0</v>
      </c>
      <c r="N23" s="92">
        <f>Table_1[[#This Row],[Column17]]*(1+'Buy Vs Rent Calculator'!$K$9)^('Buy Vs Rent Calculator'!$D$13-Table_1[[#This Row],[Column12]])</f>
        <v>0</v>
      </c>
      <c r="O23" s="92">
        <f>IF(G23&lt;='Buy Vs Rent Calculator'!$D$13,O22*(1+'Buy Vs Rent Calculator'!$H$11),0)</f>
        <v>0</v>
      </c>
      <c r="P23" s="93"/>
      <c r="Q23" s="92">
        <f>IF(Table_1[[#This Row],[Column12]]&lt;='Buy Vs Rent Calculator'!$D$13,Q22*(1+'Buy Vs Rent Calculator'!$H$9),0)</f>
        <v>0</v>
      </c>
      <c r="R23" s="92">
        <f>Table_1[[#This Row],[Column11]]-Table_1[[#This Row],[Column3]]</f>
        <v>0</v>
      </c>
      <c r="S23" s="92">
        <f>IF(Table_1[[#This Row],[Column12]]&lt;='Buy Vs Rent Calculator'!$D$13,R23*(1+'Buy Vs Rent Calculator'!$K$9)^('Buy Vs Rent Calculator'!$D$13-Table_1[[#This Row],[Column12]]),0)</f>
        <v>0</v>
      </c>
      <c r="T23" s="94">
        <f>IF(Table_1[[#This Row],[Column12]]&lt;='Buy Vs Rent Calculator'!$D$13,((Table_1[[#This Row],[Column3]])-Table_1[[#This Row],[Column19]])*'Buy Vs Rent Calculator'!$D$6*0.8,0)</f>
        <v>0</v>
      </c>
      <c r="U23" s="92">
        <f>T23*(1+'Buy Vs Rent Calculator'!$K$9)^('Buy Vs Rent Calculator'!$D$13-Table_1[[#This Row],[Column12]])</f>
        <v>0</v>
      </c>
    </row>
    <row r="24" spans="2:21" ht="14.25" customHeight="1" x14ac:dyDescent="0.2">
      <c r="B24" s="91">
        <v>20</v>
      </c>
      <c r="C24" s="92">
        <f>IF(Table_1[[#This Row],[Column1]]&lt;='Buy Vs Rent Calculator'!$D$13*12,'Buy Vs Rent Calculator'!$D$22,0)</f>
        <v>0</v>
      </c>
      <c r="D24" s="92">
        <f>IF(Table_1[[#This Row],[Column1]]&lt;='Buy Vs Rent Calculator'!$D$13*12,-PPMT('Buy Vs Rent Calculator'!$D$12/12,Table_1[[#This Row],[Column1]],'Buy Vs Rent Calculator'!$D$13*12,'Buy Vs Rent Calculator'!$D$21),0)</f>
        <v>0</v>
      </c>
      <c r="E24" s="92">
        <f>IF(Table_1[[#This Row],[Column1]]&lt;='Buy Vs Rent Calculator'!$D$13*12,-IPMT('Buy Vs Rent Calculator'!$D$12/12,Table_1[[#This Row],[Column1]],'Buy Vs Rent Calculator'!$D$13*12,'Buy Vs Rent Calculator'!$D$21),0)</f>
        <v>0</v>
      </c>
      <c r="F24" s="6"/>
      <c r="G24" s="91">
        <v>20</v>
      </c>
      <c r="H24" s="92">
        <f>SUM(D233:D244)</f>
        <v>0</v>
      </c>
      <c r="I24" s="92">
        <f>SUM(E233:E244)</f>
        <v>0</v>
      </c>
      <c r="J24" s="92">
        <f>SUM(Table_1[[#This Row],[Column14]:[Column13]])</f>
        <v>0</v>
      </c>
      <c r="K24" s="92">
        <f>IF('Buy Vs Rent Calculator'!$D$14=1,IF(Table_1[[#This Row],[Column13]]&lt;200000,'Buy Vs Rent Calculator'!$D$6*Table_1[[#This Row],[Column13]],'Buy Vs Rent Calculator'!$D$6*200000),IF(Table_1[[#This Row],[Column13]]&lt;400000,'Buy Vs Rent Calculator'!$D$6*Table_1[[#This Row],[Column13]],'Buy Vs Rent Calculator'!$D$6*400000))</f>
        <v>0</v>
      </c>
      <c r="L24" s="92">
        <f>IF('Buy Vs Rent Calculator'!$D$14=1,IF(Table_1[[#This Row],[Column14]]&lt;'Buy Vs Rent Calculator'!$K$14,'Buy Vs Rent Calculator'!$D$6*Table_1[[#This Row],[Column14]],'Buy Vs Rent Calculator'!$D$6*'Buy Vs Rent Calculator'!$K$14),IF(Table_1[[#This Row],[Column14]]&lt;'Buy Vs Rent Calculator'!$K$14,'Buy Vs Rent Calculator'!$D$6*Table_1[[#This Row],[Column14]],'Buy Vs Rent Calculator'!$D$6*'Buy Vs Rent Calculator'!$K$14))</f>
        <v>0</v>
      </c>
      <c r="M24" s="92">
        <f>SUM(Table_1[[#This Row],[Column15]:[Column16]])</f>
        <v>0</v>
      </c>
      <c r="N24" s="92">
        <f>Table_1[[#This Row],[Column17]]*(1+'Buy Vs Rent Calculator'!$K$9)^('Buy Vs Rent Calculator'!$D$13-Table_1[[#This Row],[Column12]])</f>
        <v>0</v>
      </c>
      <c r="O24" s="92">
        <f>IF(G24&lt;='Buy Vs Rent Calculator'!$D$13,O23*(1+'Buy Vs Rent Calculator'!$H$11),0)</f>
        <v>0</v>
      </c>
      <c r="P24" s="93"/>
      <c r="Q24" s="92">
        <f>IF(Table_1[[#This Row],[Column12]]&lt;='Buy Vs Rent Calculator'!$D$13,Q23*(1+'Buy Vs Rent Calculator'!$H$9),0)</f>
        <v>0</v>
      </c>
      <c r="R24" s="92">
        <f>Table_1[[#This Row],[Column11]]-Table_1[[#This Row],[Column3]]</f>
        <v>0</v>
      </c>
      <c r="S24" s="92">
        <f>IF(Table_1[[#This Row],[Column12]]&lt;='Buy Vs Rent Calculator'!$D$13,R24*(1+'Buy Vs Rent Calculator'!$K$9)^('Buy Vs Rent Calculator'!$D$13-Table_1[[#This Row],[Column12]]),0)</f>
        <v>0</v>
      </c>
      <c r="T24" s="94">
        <f>IF(Table_1[[#This Row],[Column12]]&lt;='Buy Vs Rent Calculator'!$D$13,((Table_1[[#This Row],[Column3]])-Table_1[[#This Row],[Column19]])*'Buy Vs Rent Calculator'!$D$6*0.8,0)</f>
        <v>0</v>
      </c>
      <c r="U24" s="92">
        <f>T24*(1+'Buy Vs Rent Calculator'!$K$9)^('Buy Vs Rent Calculator'!$D$13-Table_1[[#This Row],[Column12]])</f>
        <v>0</v>
      </c>
    </row>
    <row r="25" spans="2:21" ht="14.25" customHeight="1" x14ac:dyDescent="0.2">
      <c r="B25" s="91">
        <v>21</v>
      </c>
      <c r="C25" s="92">
        <f>IF(Table_1[[#This Row],[Column1]]&lt;='Buy Vs Rent Calculator'!$D$13*12,'Buy Vs Rent Calculator'!$D$22,0)</f>
        <v>0</v>
      </c>
      <c r="D25" s="92">
        <f>IF(Table_1[[#This Row],[Column1]]&lt;='Buy Vs Rent Calculator'!$D$13*12,-PPMT('Buy Vs Rent Calculator'!$D$12/12,Table_1[[#This Row],[Column1]],'Buy Vs Rent Calculator'!$D$13*12,'Buy Vs Rent Calculator'!$D$21),0)</f>
        <v>0</v>
      </c>
      <c r="E25" s="92">
        <f>IF(Table_1[[#This Row],[Column1]]&lt;='Buy Vs Rent Calculator'!$D$13*12,-IPMT('Buy Vs Rent Calculator'!$D$12/12,Table_1[[#This Row],[Column1]],'Buy Vs Rent Calculator'!$D$13*12,'Buy Vs Rent Calculator'!$D$21),0)</f>
        <v>0</v>
      </c>
      <c r="F25" s="6"/>
      <c r="G25" s="91">
        <v>21</v>
      </c>
      <c r="H25" s="92">
        <f>SUM(D245:D256)</f>
        <v>0</v>
      </c>
      <c r="I25" s="92">
        <f>SUM(E245:E256)</f>
        <v>0</v>
      </c>
      <c r="J25" s="92">
        <f>SUM(Table_1[[#This Row],[Column14]:[Column13]])</f>
        <v>0</v>
      </c>
      <c r="K25" s="92">
        <f>IF('Buy Vs Rent Calculator'!$D$14=1,IF(Table_1[[#This Row],[Column13]]&lt;200000,'Buy Vs Rent Calculator'!$D$6*Table_1[[#This Row],[Column13]],'Buy Vs Rent Calculator'!$D$6*200000),IF(Table_1[[#This Row],[Column13]]&lt;400000,'Buy Vs Rent Calculator'!$D$6*Table_1[[#This Row],[Column13]],'Buy Vs Rent Calculator'!$D$6*400000))</f>
        <v>0</v>
      </c>
      <c r="L25" s="92">
        <f>IF('Buy Vs Rent Calculator'!$D$14=1,IF(Table_1[[#This Row],[Column14]]&lt;'Buy Vs Rent Calculator'!$K$14,'Buy Vs Rent Calculator'!$D$6*Table_1[[#This Row],[Column14]],'Buy Vs Rent Calculator'!$D$6*'Buy Vs Rent Calculator'!$K$14),IF(Table_1[[#This Row],[Column14]]&lt;'Buy Vs Rent Calculator'!$K$14,'Buy Vs Rent Calculator'!$D$6*Table_1[[#This Row],[Column14]],'Buy Vs Rent Calculator'!$D$6*'Buy Vs Rent Calculator'!$K$14))</f>
        <v>0</v>
      </c>
      <c r="M25" s="92">
        <f>SUM(Table_1[[#This Row],[Column15]:[Column16]])</f>
        <v>0</v>
      </c>
      <c r="N25" s="92">
        <f>Table_1[[#This Row],[Column17]]*(1+'Buy Vs Rent Calculator'!$K$9)^('Buy Vs Rent Calculator'!$D$13-Table_1[[#This Row],[Column12]])</f>
        <v>0</v>
      </c>
      <c r="O25" s="92">
        <f>IF(G25&lt;='Buy Vs Rent Calculator'!$D$13,O24*(1+'Buy Vs Rent Calculator'!$H$11),0)</f>
        <v>0</v>
      </c>
      <c r="P25" s="93"/>
      <c r="Q25" s="92">
        <f>IF(Table_1[[#This Row],[Column12]]&lt;='Buy Vs Rent Calculator'!$D$13,Q24*(1+'Buy Vs Rent Calculator'!$H$9),0)</f>
        <v>0</v>
      </c>
      <c r="R25" s="92">
        <f>Table_1[[#This Row],[Column11]]-Table_1[[#This Row],[Column3]]</f>
        <v>0</v>
      </c>
      <c r="S25" s="92">
        <f>IF(Table_1[[#This Row],[Column12]]&lt;='Buy Vs Rent Calculator'!$D$13,R25*(1+'Buy Vs Rent Calculator'!$K$9)^('Buy Vs Rent Calculator'!$D$13-Table_1[[#This Row],[Column12]]),0)</f>
        <v>0</v>
      </c>
      <c r="T25" s="94">
        <f>IF(Table_1[[#This Row],[Column12]]&lt;='Buy Vs Rent Calculator'!$D$13,((Table_1[[#This Row],[Column3]])-Table_1[[#This Row],[Column19]])*'Buy Vs Rent Calculator'!$D$6*0.8,0)</f>
        <v>0</v>
      </c>
      <c r="U25" s="92">
        <f>T25*(1+'Buy Vs Rent Calculator'!$K$9)^('Buy Vs Rent Calculator'!$D$13-Table_1[[#This Row],[Column12]])</f>
        <v>0</v>
      </c>
    </row>
    <row r="26" spans="2:21" ht="14.25" customHeight="1" x14ac:dyDescent="0.2">
      <c r="B26" s="91">
        <v>22</v>
      </c>
      <c r="C26" s="92">
        <f>IF(Table_1[[#This Row],[Column1]]&lt;='Buy Vs Rent Calculator'!$D$13*12,'Buy Vs Rent Calculator'!$D$22,0)</f>
        <v>0</v>
      </c>
      <c r="D26" s="92">
        <f>IF(Table_1[[#This Row],[Column1]]&lt;='Buy Vs Rent Calculator'!$D$13*12,-PPMT('Buy Vs Rent Calculator'!$D$12/12,Table_1[[#This Row],[Column1]],'Buy Vs Rent Calculator'!$D$13*12,'Buy Vs Rent Calculator'!$D$21),0)</f>
        <v>0</v>
      </c>
      <c r="E26" s="92">
        <f>IF(Table_1[[#This Row],[Column1]]&lt;='Buy Vs Rent Calculator'!$D$13*12,-IPMT('Buy Vs Rent Calculator'!$D$12/12,Table_1[[#This Row],[Column1]],'Buy Vs Rent Calculator'!$D$13*12,'Buy Vs Rent Calculator'!$D$21),0)</f>
        <v>0</v>
      </c>
      <c r="F26" s="6"/>
      <c r="G26" s="91">
        <v>22</v>
      </c>
      <c r="H26" s="92">
        <f>SUM(D257:D268)</f>
        <v>0</v>
      </c>
      <c r="I26" s="92">
        <f>SUM(E257:E268)</f>
        <v>0</v>
      </c>
      <c r="J26" s="92">
        <f>SUM(Table_1[[#This Row],[Column14]:[Column13]])</f>
        <v>0</v>
      </c>
      <c r="K26" s="92">
        <f>IF('Buy Vs Rent Calculator'!$D$14=1,IF(Table_1[[#This Row],[Column13]]&lt;200000,'Buy Vs Rent Calculator'!$D$6*Table_1[[#This Row],[Column13]],'Buy Vs Rent Calculator'!$D$6*200000),IF(Table_1[[#This Row],[Column13]]&lt;400000,'Buy Vs Rent Calculator'!$D$6*Table_1[[#This Row],[Column13]],'Buy Vs Rent Calculator'!$D$6*400000))</f>
        <v>0</v>
      </c>
      <c r="L26" s="92">
        <f>IF('Buy Vs Rent Calculator'!$D$14=1,IF(Table_1[[#This Row],[Column14]]&lt;'Buy Vs Rent Calculator'!$K$14,'Buy Vs Rent Calculator'!$D$6*Table_1[[#This Row],[Column14]],'Buy Vs Rent Calculator'!$D$6*'Buy Vs Rent Calculator'!$K$14),IF(Table_1[[#This Row],[Column14]]&lt;'Buy Vs Rent Calculator'!$K$14,'Buy Vs Rent Calculator'!$D$6*Table_1[[#This Row],[Column14]],'Buy Vs Rent Calculator'!$D$6*'Buy Vs Rent Calculator'!$K$14))</f>
        <v>0</v>
      </c>
      <c r="M26" s="92">
        <f>SUM(Table_1[[#This Row],[Column15]:[Column16]])</f>
        <v>0</v>
      </c>
      <c r="N26" s="92">
        <f>Table_1[[#This Row],[Column17]]*(1+'Buy Vs Rent Calculator'!$K$9)^('Buy Vs Rent Calculator'!$D$13-Table_1[[#This Row],[Column12]])</f>
        <v>0</v>
      </c>
      <c r="O26" s="92">
        <f>IF(G26&lt;='Buy Vs Rent Calculator'!$D$13,O25*(1+'Buy Vs Rent Calculator'!$H$11),0)</f>
        <v>0</v>
      </c>
      <c r="P26" s="93"/>
      <c r="Q26" s="92">
        <f>IF(Table_1[[#This Row],[Column12]]&lt;='Buy Vs Rent Calculator'!$D$13,Q25*(1+'Buy Vs Rent Calculator'!$H$9),0)</f>
        <v>0</v>
      </c>
      <c r="R26" s="92">
        <f>Table_1[[#This Row],[Column11]]-Table_1[[#This Row],[Column3]]</f>
        <v>0</v>
      </c>
      <c r="S26" s="92">
        <f>IF(Table_1[[#This Row],[Column12]]&lt;='Buy Vs Rent Calculator'!$D$13,R26*(1+'Buy Vs Rent Calculator'!$K$9)^('Buy Vs Rent Calculator'!$D$13-Table_1[[#This Row],[Column12]]),0)</f>
        <v>0</v>
      </c>
      <c r="T26" s="94">
        <f>IF(Table_1[[#This Row],[Column12]]&lt;='Buy Vs Rent Calculator'!$D$13,((Table_1[[#This Row],[Column3]])-Table_1[[#This Row],[Column19]])*'Buy Vs Rent Calculator'!$D$6*0.8,0)</f>
        <v>0</v>
      </c>
      <c r="U26" s="92">
        <f>T26*(1+'Buy Vs Rent Calculator'!$K$9)^('Buy Vs Rent Calculator'!$D$13-Table_1[[#This Row],[Column12]])</f>
        <v>0</v>
      </c>
    </row>
    <row r="27" spans="2:21" ht="14.25" customHeight="1" x14ac:dyDescent="0.2">
      <c r="B27" s="91">
        <v>23</v>
      </c>
      <c r="C27" s="92">
        <f>IF(Table_1[[#This Row],[Column1]]&lt;='Buy Vs Rent Calculator'!$D$13*12,'Buy Vs Rent Calculator'!$D$22,0)</f>
        <v>0</v>
      </c>
      <c r="D27" s="92">
        <f>IF(Table_1[[#This Row],[Column1]]&lt;='Buy Vs Rent Calculator'!$D$13*12,-PPMT('Buy Vs Rent Calculator'!$D$12/12,Table_1[[#This Row],[Column1]],'Buy Vs Rent Calculator'!$D$13*12,'Buy Vs Rent Calculator'!$D$21),0)</f>
        <v>0</v>
      </c>
      <c r="E27" s="92">
        <f>IF(Table_1[[#This Row],[Column1]]&lt;='Buy Vs Rent Calculator'!$D$13*12,-IPMT('Buy Vs Rent Calculator'!$D$12/12,Table_1[[#This Row],[Column1]],'Buy Vs Rent Calculator'!$D$13*12,'Buy Vs Rent Calculator'!$D$21),0)</f>
        <v>0</v>
      </c>
      <c r="F27" s="6"/>
      <c r="G27" s="91">
        <v>23</v>
      </c>
      <c r="H27" s="92">
        <f>SUM(D269:D280)</f>
        <v>0</v>
      </c>
      <c r="I27" s="92">
        <f>SUM(E269:E280)</f>
        <v>0</v>
      </c>
      <c r="J27" s="92">
        <f>SUM(Table_1[[#This Row],[Column14]:[Column13]])</f>
        <v>0</v>
      </c>
      <c r="K27" s="92">
        <f>IF('Buy Vs Rent Calculator'!$D$14=1,IF(Table_1[[#This Row],[Column13]]&lt;200000,'Buy Vs Rent Calculator'!$D$6*Table_1[[#This Row],[Column13]],'Buy Vs Rent Calculator'!$D$6*200000),IF(Table_1[[#This Row],[Column13]]&lt;400000,'Buy Vs Rent Calculator'!$D$6*Table_1[[#This Row],[Column13]],'Buy Vs Rent Calculator'!$D$6*400000))</f>
        <v>0</v>
      </c>
      <c r="L27" s="92">
        <f>IF('Buy Vs Rent Calculator'!$D$14=1,IF(Table_1[[#This Row],[Column14]]&lt;'Buy Vs Rent Calculator'!$K$14,'Buy Vs Rent Calculator'!$D$6*Table_1[[#This Row],[Column14]],'Buy Vs Rent Calculator'!$D$6*'Buy Vs Rent Calculator'!$K$14),IF(Table_1[[#This Row],[Column14]]&lt;'Buy Vs Rent Calculator'!$K$14,'Buy Vs Rent Calculator'!$D$6*Table_1[[#This Row],[Column14]],'Buy Vs Rent Calculator'!$D$6*'Buy Vs Rent Calculator'!$K$14))</f>
        <v>0</v>
      </c>
      <c r="M27" s="92">
        <f>SUM(Table_1[[#This Row],[Column15]:[Column16]])</f>
        <v>0</v>
      </c>
      <c r="N27" s="92">
        <f>Table_1[[#This Row],[Column17]]*(1+'Buy Vs Rent Calculator'!$K$9)^('Buy Vs Rent Calculator'!$D$13-Table_1[[#This Row],[Column12]])</f>
        <v>0</v>
      </c>
      <c r="O27" s="92">
        <f>IF(G27&lt;='Buy Vs Rent Calculator'!$D$13,O26*(1+'Buy Vs Rent Calculator'!$H$11),0)</f>
        <v>0</v>
      </c>
      <c r="P27" s="93"/>
      <c r="Q27" s="92">
        <f>IF(Table_1[[#This Row],[Column12]]&lt;='Buy Vs Rent Calculator'!$D$13,Q26*(1+'Buy Vs Rent Calculator'!$H$9),0)</f>
        <v>0</v>
      </c>
      <c r="R27" s="92">
        <f>Table_1[[#This Row],[Column11]]-Table_1[[#This Row],[Column3]]</f>
        <v>0</v>
      </c>
      <c r="S27" s="92">
        <f>IF(Table_1[[#This Row],[Column12]]&lt;='Buy Vs Rent Calculator'!$D$13,R27*(1+'Buy Vs Rent Calculator'!$K$9)^('Buy Vs Rent Calculator'!$D$13-Table_1[[#This Row],[Column12]]),0)</f>
        <v>0</v>
      </c>
      <c r="T27" s="94">
        <f>IF(Table_1[[#This Row],[Column12]]&lt;='Buy Vs Rent Calculator'!$D$13,((Table_1[[#This Row],[Column3]])-Table_1[[#This Row],[Column19]])*'Buy Vs Rent Calculator'!$D$6*0.8,0)</f>
        <v>0</v>
      </c>
      <c r="U27" s="92">
        <f>T27*(1+'Buy Vs Rent Calculator'!$K$9)^('Buy Vs Rent Calculator'!$D$13-Table_1[[#This Row],[Column12]])</f>
        <v>0</v>
      </c>
    </row>
    <row r="28" spans="2:21" ht="14.25" customHeight="1" x14ac:dyDescent="0.2">
      <c r="B28" s="91">
        <v>24</v>
      </c>
      <c r="C28" s="92">
        <f>IF(Table_1[[#This Row],[Column1]]&lt;='Buy Vs Rent Calculator'!$D$13*12,'Buy Vs Rent Calculator'!$D$22,0)</f>
        <v>0</v>
      </c>
      <c r="D28" s="92">
        <f>IF(Table_1[[#This Row],[Column1]]&lt;='Buy Vs Rent Calculator'!$D$13*12,-PPMT('Buy Vs Rent Calculator'!$D$12/12,Table_1[[#This Row],[Column1]],'Buy Vs Rent Calculator'!$D$13*12,'Buy Vs Rent Calculator'!$D$21),0)</f>
        <v>0</v>
      </c>
      <c r="E28" s="92">
        <f>IF(Table_1[[#This Row],[Column1]]&lt;='Buy Vs Rent Calculator'!$D$13*12,-IPMT('Buy Vs Rent Calculator'!$D$12/12,Table_1[[#This Row],[Column1]],'Buy Vs Rent Calculator'!$D$13*12,'Buy Vs Rent Calculator'!$D$21),0)</f>
        <v>0</v>
      </c>
      <c r="F28" s="6"/>
      <c r="G28" s="91">
        <v>24</v>
      </c>
      <c r="H28" s="92">
        <f>SUM(D281:D292)</f>
        <v>0</v>
      </c>
      <c r="I28" s="92">
        <f>SUM(E281:E292)</f>
        <v>0</v>
      </c>
      <c r="J28" s="92">
        <f>SUM(Table_1[[#This Row],[Column14]:[Column13]])</f>
        <v>0</v>
      </c>
      <c r="K28" s="92">
        <f>IF('Buy Vs Rent Calculator'!$D$14=1,IF(Table_1[[#This Row],[Column13]]&lt;200000,'Buy Vs Rent Calculator'!$D$6*Table_1[[#This Row],[Column13]],'Buy Vs Rent Calculator'!$D$6*200000),IF(Table_1[[#This Row],[Column13]]&lt;400000,'Buy Vs Rent Calculator'!$D$6*Table_1[[#This Row],[Column13]],'Buy Vs Rent Calculator'!$D$6*400000))</f>
        <v>0</v>
      </c>
      <c r="L28" s="92">
        <f>IF('Buy Vs Rent Calculator'!$D$14=1,IF(Table_1[[#This Row],[Column14]]&lt;'Buy Vs Rent Calculator'!$K$14,'Buy Vs Rent Calculator'!$D$6*Table_1[[#This Row],[Column14]],'Buy Vs Rent Calculator'!$D$6*'Buy Vs Rent Calculator'!$K$14),IF(Table_1[[#This Row],[Column14]]&lt;'Buy Vs Rent Calculator'!$K$14,'Buy Vs Rent Calculator'!$D$6*Table_1[[#This Row],[Column14]],'Buy Vs Rent Calculator'!$D$6*'Buy Vs Rent Calculator'!$K$14))</f>
        <v>0</v>
      </c>
      <c r="M28" s="92">
        <f>SUM(Table_1[[#This Row],[Column15]:[Column16]])</f>
        <v>0</v>
      </c>
      <c r="N28" s="92">
        <f>Table_1[[#This Row],[Column17]]*(1+'Buy Vs Rent Calculator'!$K$9)^('Buy Vs Rent Calculator'!$D$13-Table_1[[#This Row],[Column12]])</f>
        <v>0</v>
      </c>
      <c r="O28" s="92">
        <f>IF(G28&lt;='Buy Vs Rent Calculator'!$D$13,O27*(1+'Buy Vs Rent Calculator'!$H$11),0)</f>
        <v>0</v>
      </c>
      <c r="P28" s="93"/>
      <c r="Q28" s="92">
        <f>IF(Table_1[[#This Row],[Column12]]&lt;='Buy Vs Rent Calculator'!$D$13,Q27*(1+'Buy Vs Rent Calculator'!$H$9),0)</f>
        <v>0</v>
      </c>
      <c r="R28" s="92">
        <f>Table_1[[#This Row],[Column11]]-Table_1[[#This Row],[Column3]]</f>
        <v>0</v>
      </c>
      <c r="S28" s="92">
        <f>IF(Table_1[[#This Row],[Column12]]&lt;='Buy Vs Rent Calculator'!$D$13,R28*(1+'Buy Vs Rent Calculator'!$K$9)^('Buy Vs Rent Calculator'!$D$13-Table_1[[#This Row],[Column12]]),0)</f>
        <v>0</v>
      </c>
      <c r="T28" s="94">
        <f>IF(Table_1[[#This Row],[Column12]]&lt;='Buy Vs Rent Calculator'!$D$13,((Table_1[[#This Row],[Column3]])-Table_1[[#This Row],[Column19]])*'Buy Vs Rent Calculator'!$D$6*0.8,0)</f>
        <v>0</v>
      </c>
      <c r="U28" s="92">
        <f>T28*(1+'Buy Vs Rent Calculator'!$K$9)^('Buy Vs Rent Calculator'!$D$13-Table_1[[#This Row],[Column12]])</f>
        <v>0</v>
      </c>
    </row>
    <row r="29" spans="2:21" ht="14.25" customHeight="1" x14ac:dyDescent="0.2">
      <c r="B29" s="91">
        <v>25</v>
      </c>
      <c r="C29" s="92">
        <f>IF(Table_1[[#This Row],[Column1]]&lt;='Buy Vs Rent Calculator'!$D$13*12,'Buy Vs Rent Calculator'!$D$22,0)</f>
        <v>0</v>
      </c>
      <c r="D29" s="92">
        <f>IF(Table_1[[#This Row],[Column1]]&lt;='Buy Vs Rent Calculator'!$D$13*12,-PPMT('Buy Vs Rent Calculator'!$D$12/12,Table_1[[#This Row],[Column1]],'Buy Vs Rent Calculator'!$D$13*12,'Buy Vs Rent Calculator'!$D$21),0)</f>
        <v>0</v>
      </c>
      <c r="E29" s="92">
        <f>IF(Table_1[[#This Row],[Column1]]&lt;='Buy Vs Rent Calculator'!$D$13*12,-IPMT('Buy Vs Rent Calculator'!$D$12/12,Table_1[[#This Row],[Column1]],'Buy Vs Rent Calculator'!$D$13*12,'Buy Vs Rent Calculator'!$D$21),0)</f>
        <v>0</v>
      </c>
      <c r="F29" s="6"/>
      <c r="G29" s="91">
        <v>25</v>
      </c>
      <c r="H29" s="92">
        <f>SUM(D293:D304)</f>
        <v>0</v>
      </c>
      <c r="I29" s="92">
        <f>SUM(E293:E304)</f>
        <v>0</v>
      </c>
      <c r="J29" s="92">
        <f>SUM(Table_1[[#This Row],[Column14]:[Column13]])</f>
        <v>0</v>
      </c>
      <c r="K29" s="92">
        <f>IF('Buy Vs Rent Calculator'!$D$14=1,IF(Table_1[[#This Row],[Column13]]&lt;200000,'Buy Vs Rent Calculator'!$D$6*Table_1[[#This Row],[Column13]],'Buy Vs Rent Calculator'!$D$6*200000),IF(Table_1[[#This Row],[Column13]]&lt;400000,'Buy Vs Rent Calculator'!$D$6*Table_1[[#This Row],[Column13]],'Buy Vs Rent Calculator'!$D$6*400000))</f>
        <v>0</v>
      </c>
      <c r="L29" s="92">
        <f>IF('Buy Vs Rent Calculator'!$D$14=1,IF(Table_1[[#This Row],[Column14]]&lt;'Buy Vs Rent Calculator'!$K$14,'Buy Vs Rent Calculator'!$D$6*Table_1[[#This Row],[Column14]],'Buy Vs Rent Calculator'!$D$6*'Buy Vs Rent Calculator'!$K$14),IF(Table_1[[#This Row],[Column14]]&lt;'Buy Vs Rent Calculator'!$K$14,'Buy Vs Rent Calculator'!$D$6*Table_1[[#This Row],[Column14]],'Buy Vs Rent Calculator'!$D$6*'Buy Vs Rent Calculator'!$K$14))</f>
        <v>0</v>
      </c>
      <c r="M29" s="92">
        <f>SUM(Table_1[[#This Row],[Column15]:[Column16]])</f>
        <v>0</v>
      </c>
      <c r="N29" s="92">
        <f>Table_1[[#This Row],[Column17]]*(1+'Buy Vs Rent Calculator'!$K$9)^('Buy Vs Rent Calculator'!$D$13-Table_1[[#This Row],[Column12]])</f>
        <v>0</v>
      </c>
      <c r="O29" s="92">
        <f>IF(G29&lt;='Buy Vs Rent Calculator'!$D$13,O28*(1+'Buy Vs Rent Calculator'!$H$11),0)</f>
        <v>0</v>
      </c>
      <c r="P29" s="93"/>
      <c r="Q29" s="92">
        <f>IF(Table_1[[#This Row],[Column12]]&lt;='Buy Vs Rent Calculator'!$D$13,Q28*(1+'Buy Vs Rent Calculator'!$H$9),0)</f>
        <v>0</v>
      </c>
      <c r="R29" s="92">
        <f>Table_1[[#This Row],[Column11]]-Table_1[[#This Row],[Column3]]</f>
        <v>0</v>
      </c>
      <c r="S29" s="92">
        <f>IF(Table_1[[#This Row],[Column12]]&lt;='Buy Vs Rent Calculator'!$D$13,R29*(1+'Buy Vs Rent Calculator'!$K$9)^('Buy Vs Rent Calculator'!$D$13-Table_1[[#This Row],[Column12]]),0)</f>
        <v>0</v>
      </c>
      <c r="T29" s="94">
        <f>IF(Table_1[[#This Row],[Column12]]&lt;='Buy Vs Rent Calculator'!$D$13,((Table_1[[#This Row],[Column3]])-Table_1[[#This Row],[Column19]])*'Buy Vs Rent Calculator'!$D$6*0.8,0)</f>
        <v>0</v>
      </c>
      <c r="U29" s="92">
        <f>T29*(1+'Buy Vs Rent Calculator'!$K$9)^('Buy Vs Rent Calculator'!$D$13-Table_1[[#This Row],[Column12]])</f>
        <v>0</v>
      </c>
    </row>
    <row r="30" spans="2:21" ht="14.25" customHeight="1" x14ac:dyDescent="0.2">
      <c r="B30" s="91">
        <v>26</v>
      </c>
      <c r="C30" s="92">
        <f>IF(Table_1[[#This Row],[Column1]]&lt;='Buy Vs Rent Calculator'!$D$13*12,'Buy Vs Rent Calculator'!$D$22,0)</f>
        <v>0</v>
      </c>
      <c r="D30" s="92">
        <f>IF(Table_1[[#This Row],[Column1]]&lt;='Buy Vs Rent Calculator'!$D$13*12,-PPMT('Buy Vs Rent Calculator'!$D$12/12,Table_1[[#This Row],[Column1]],'Buy Vs Rent Calculator'!$D$13*12,'Buy Vs Rent Calculator'!$D$21),0)</f>
        <v>0</v>
      </c>
      <c r="E30" s="92">
        <f>IF(Table_1[[#This Row],[Column1]]&lt;='Buy Vs Rent Calculator'!$D$13*12,-IPMT('Buy Vs Rent Calculator'!$D$12/12,Table_1[[#This Row],[Column1]],'Buy Vs Rent Calculator'!$D$13*12,'Buy Vs Rent Calculator'!$D$21),0)</f>
        <v>0</v>
      </c>
      <c r="F30" s="6"/>
      <c r="G30" s="91">
        <v>26</v>
      </c>
      <c r="H30" s="92">
        <f>SUM(D305:D316)</f>
        <v>0</v>
      </c>
      <c r="I30" s="92">
        <f>SUM(E305:E316)</f>
        <v>0</v>
      </c>
      <c r="J30" s="92">
        <f>SUM(Table_1[[#This Row],[Column14]:[Column13]])</f>
        <v>0</v>
      </c>
      <c r="K30" s="92">
        <f>IF('Buy Vs Rent Calculator'!$D$14=1,IF(Table_1[[#This Row],[Column13]]&lt;200000,'Buy Vs Rent Calculator'!$D$6*Table_1[[#This Row],[Column13]],'Buy Vs Rent Calculator'!$D$6*200000),IF(Table_1[[#This Row],[Column13]]&lt;400000,'Buy Vs Rent Calculator'!$D$6*Table_1[[#This Row],[Column13]],'Buy Vs Rent Calculator'!$D$6*400000))</f>
        <v>0</v>
      </c>
      <c r="L30" s="92">
        <f>IF('Buy Vs Rent Calculator'!$D$14=1,IF(Table_1[[#This Row],[Column14]]&lt;'Buy Vs Rent Calculator'!$K$14,'Buy Vs Rent Calculator'!$D$6*Table_1[[#This Row],[Column14]],'Buy Vs Rent Calculator'!$D$6*'Buy Vs Rent Calculator'!$K$14),IF(Table_1[[#This Row],[Column14]]&lt;'Buy Vs Rent Calculator'!$K$14,'Buy Vs Rent Calculator'!$D$6*Table_1[[#This Row],[Column14]],'Buy Vs Rent Calculator'!$D$6*'Buy Vs Rent Calculator'!$K$14))</f>
        <v>0</v>
      </c>
      <c r="M30" s="92">
        <f>SUM(Table_1[[#This Row],[Column15]:[Column16]])</f>
        <v>0</v>
      </c>
      <c r="N30" s="92">
        <f>Table_1[[#This Row],[Column17]]*(1+'Buy Vs Rent Calculator'!$K$9)^('Buy Vs Rent Calculator'!$D$13-Table_1[[#This Row],[Column12]])</f>
        <v>0</v>
      </c>
      <c r="O30" s="92">
        <f>IF(G30&lt;='Buy Vs Rent Calculator'!$D$13,O29*(1+'Buy Vs Rent Calculator'!$H$11),0)</f>
        <v>0</v>
      </c>
      <c r="P30" s="93"/>
      <c r="Q30" s="92">
        <f>IF(Table_1[[#This Row],[Column12]]&lt;='Buy Vs Rent Calculator'!$D$13,Q29*(1+'Buy Vs Rent Calculator'!$H$9),0)</f>
        <v>0</v>
      </c>
      <c r="R30" s="92">
        <f>Table_1[[#This Row],[Column11]]-Table_1[[#This Row],[Column3]]</f>
        <v>0</v>
      </c>
      <c r="S30" s="92">
        <f>IF(Table_1[[#This Row],[Column12]]&lt;='Buy Vs Rent Calculator'!$D$13,R30*(1+'Buy Vs Rent Calculator'!$K$9)^('Buy Vs Rent Calculator'!$D$13-Table_1[[#This Row],[Column12]]),0)</f>
        <v>0</v>
      </c>
      <c r="T30" s="94">
        <f>IF(Table_1[[#This Row],[Column12]]&lt;='Buy Vs Rent Calculator'!$D$13,((Table_1[[#This Row],[Column3]])-Table_1[[#This Row],[Column19]])*'Buy Vs Rent Calculator'!$D$6*0.8,0)</f>
        <v>0</v>
      </c>
      <c r="U30" s="92">
        <f>T30*(1+'Buy Vs Rent Calculator'!$K$9)^('Buy Vs Rent Calculator'!$D$13-Table_1[[#This Row],[Column12]])</f>
        <v>0</v>
      </c>
    </row>
    <row r="31" spans="2:21" ht="14.25" customHeight="1" x14ac:dyDescent="0.2">
      <c r="B31" s="91">
        <v>27</v>
      </c>
      <c r="C31" s="92">
        <f>IF(Table_1[[#This Row],[Column1]]&lt;='Buy Vs Rent Calculator'!$D$13*12,'Buy Vs Rent Calculator'!$D$22,0)</f>
        <v>0</v>
      </c>
      <c r="D31" s="92">
        <f>IF(Table_1[[#This Row],[Column1]]&lt;='Buy Vs Rent Calculator'!$D$13*12,-PPMT('Buy Vs Rent Calculator'!$D$12/12,Table_1[[#This Row],[Column1]],'Buy Vs Rent Calculator'!$D$13*12,'Buy Vs Rent Calculator'!$D$21),0)</f>
        <v>0</v>
      </c>
      <c r="E31" s="92">
        <f>IF(Table_1[[#This Row],[Column1]]&lt;='Buy Vs Rent Calculator'!$D$13*12,-IPMT('Buy Vs Rent Calculator'!$D$12/12,Table_1[[#This Row],[Column1]],'Buy Vs Rent Calculator'!$D$13*12,'Buy Vs Rent Calculator'!$D$21),0)</f>
        <v>0</v>
      </c>
      <c r="F31" s="6"/>
      <c r="G31" s="91">
        <v>27</v>
      </c>
      <c r="H31" s="92">
        <f>SUM(D317:D328)</f>
        <v>0</v>
      </c>
      <c r="I31" s="92">
        <f>SUM(E317:E328)</f>
        <v>0</v>
      </c>
      <c r="J31" s="92">
        <f>SUM(Table_1[[#This Row],[Column14]:[Column13]])</f>
        <v>0</v>
      </c>
      <c r="K31" s="92">
        <f>IF('Buy Vs Rent Calculator'!$D$14=1,IF(Table_1[[#This Row],[Column13]]&lt;200000,'Buy Vs Rent Calculator'!$D$6*Table_1[[#This Row],[Column13]],'Buy Vs Rent Calculator'!$D$6*200000),IF(Table_1[[#This Row],[Column13]]&lt;400000,'Buy Vs Rent Calculator'!$D$6*Table_1[[#This Row],[Column13]],'Buy Vs Rent Calculator'!$D$6*400000))</f>
        <v>0</v>
      </c>
      <c r="L31" s="92">
        <f>IF('Buy Vs Rent Calculator'!$D$14=1,IF(Table_1[[#This Row],[Column14]]&lt;'Buy Vs Rent Calculator'!$K$14,'Buy Vs Rent Calculator'!$D$6*Table_1[[#This Row],[Column14]],'Buy Vs Rent Calculator'!$D$6*'Buy Vs Rent Calculator'!$K$14),IF(Table_1[[#This Row],[Column14]]&lt;'Buy Vs Rent Calculator'!$K$14,'Buy Vs Rent Calculator'!$D$6*Table_1[[#This Row],[Column14]],'Buy Vs Rent Calculator'!$D$6*'Buy Vs Rent Calculator'!$K$14))</f>
        <v>0</v>
      </c>
      <c r="M31" s="92">
        <f>SUM(Table_1[[#This Row],[Column15]:[Column16]])</f>
        <v>0</v>
      </c>
      <c r="N31" s="92">
        <f>Table_1[[#This Row],[Column17]]*(1+'Buy Vs Rent Calculator'!$K$9)^('Buy Vs Rent Calculator'!$D$13-Table_1[[#This Row],[Column12]])</f>
        <v>0</v>
      </c>
      <c r="O31" s="92">
        <f>IF(G31&lt;='Buy Vs Rent Calculator'!$D$13,O30*(1+'Buy Vs Rent Calculator'!$H$11),0)</f>
        <v>0</v>
      </c>
      <c r="P31" s="93"/>
      <c r="Q31" s="92">
        <f>IF(Table_1[[#This Row],[Column12]]&lt;='Buy Vs Rent Calculator'!$D$13,Q30*(1+'Buy Vs Rent Calculator'!$H$9),0)</f>
        <v>0</v>
      </c>
      <c r="R31" s="92">
        <f>Table_1[[#This Row],[Column11]]-Table_1[[#This Row],[Column3]]</f>
        <v>0</v>
      </c>
      <c r="S31" s="92">
        <f>IF(Table_1[[#This Row],[Column12]]&lt;='Buy Vs Rent Calculator'!$D$13,R31*(1+'Buy Vs Rent Calculator'!$K$9)^('Buy Vs Rent Calculator'!$D$13-Table_1[[#This Row],[Column12]]),0)</f>
        <v>0</v>
      </c>
      <c r="T31" s="94">
        <f>IF(Table_1[[#This Row],[Column12]]&lt;='Buy Vs Rent Calculator'!$D$13,((Table_1[[#This Row],[Column3]])-Table_1[[#This Row],[Column19]])*'Buy Vs Rent Calculator'!$D$6*0.8,0)</f>
        <v>0</v>
      </c>
      <c r="U31" s="92">
        <f>T31*(1+'Buy Vs Rent Calculator'!$K$9)^('Buy Vs Rent Calculator'!$D$13-Table_1[[#This Row],[Column12]])</f>
        <v>0</v>
      </c>
    </row>
    <row r="32" spans="2:21" ht="14.25" customHeight="1" x14ac:dyDescent="0.2">
      <c r="B32" s="91">
        <v>28</v>
      </c>
      <c r="C32" s="92">
        <f>IF(Table_1[[#This Row],[Column1]]&lt;='Buy Vs Rent Calculator'!$D$13*12,'Buy Vs Rent Calculator'!$D$22,0)</f>
        <v>0</v>
      </c>
      <c r="D32" s="92">
        <f>IF(Table_1[[#This Row],[Column1]]&lt;='Buy Vs Rent Calculator'!$D$13*12,-PPMT('Buy Vs Rent Calculator'!$D$12/12,Table_1[[#This Row],[Column1]],'Buy Vs Rent Calculator'!$D$13*12,'Buy Vs Rent Calculator'!$D$21),0)</f>
        <v>0</v>
      </c>
      <c r="E32" s="92">
        <f>IF(Table_1[[#This Row],[Column1]]&lt;='Buy Vs Rent Calculator'!$D$13*12,-IPMT('Buy Vs Rent Calculator'!$D$12/12,Table_1[[#This Row],[Column1]],'Buy Vs Rent Calculator'!$D$13*12,'Buy Vs Rent Calculator'!$D$21),0)</f>
        <v>0</v>
      </c>
      <c r="F32" s="6"/>
      <c r="G32" s="91">
        <v>28</v>
      </c>
      <c r="H32" s="92">
        <f>SUM(D329:D340)</f>
        <v>0</v>
      </c>
      <c r="I32" s="92">
        <f>SUM(E329:E340)</f>
        <v>0</v>
      </c>
      <c r="J32" s="92">
        <f>SUM(Table_1[[#This Row],[Column14]:[Column13]])</f>
        <v>0</v>
      </c>
      <c r="K32" s="92">
        <f>IF('Buy Vs Rent Calculator'!$D$14=1,IF(Table_1[[#This Row],[Column13]]&lt;200000,'Buy Vs Rent Calculator'!$D$6*Table_1[[#This Row],[Column13]],'Buy Vs Rent Calculator'!$D$6*200000),IF(Table_1[[#This Row],[Column13]]&lt;400000,'Buy Vs Rent Calculator'!$D$6*Table_1[[#This Row],[Column13]],'Buy Vs Rent Calculator'!$D$6*400000))</f>
        <v>0</v>
      </c>
      <c r="L32" s="92">
        <f>IF('Buy Vs Rent Calculator'!$D$14=1,IF(Table_1[[#This Row],[Column14]]&lt;'Buy Vs Rent Calculator'!$K$14,'Buy Vs Rent Calculator'!$D$6*Table_1[[#This Row],[Column14]],'Buy Vs Rent Calculator'!$D$6*'Buy Vs Rent Calculator'!$K$14),IF(Table_1[[#This Row],[Column14]]&lt;'Buy Vs Rent Calculator'!$K$14,'Buy Vs Rent Calculator'!$D$6*Table_1[[#This Row],[Column14]],'Buy Vs Rent Calculator'!$D$6*'Buy Vs Rent Calculator'!$K$14))</f>
        <v>0</v>
      </c>
      <c r="M32" s="92">
        <f>SUM(Table_1[[#This Row],[Column15]:[Column16]])</f>
        <v>0</v>
      </c>
      <c r="N32" s="92">
        <f>Table_1[[#This Row],[Column17]]*(1+'Buy Vs Rent Calculator'!$K$9)^('Buy Vs Rent Calculator'!$D$13-Table_1[[#This Row],[Column12]])</f>
        <v>0</v>
      </c>
      <c r="O32" s="92">
        <f>IF(G32&lt;='Buy Vs Rent Calculator'!$D$13,O31*(1+'Buy Vs Rent Calculator'!$H$11),0)</f>
        <v>0</v>
      </c>
      <c r="P32" s="93"/>
      <c r="Q32" s="92">
        <f>IF(Table_1[[#This Row],[Column12]]&lt;='Buy Vs Rent Calculator'!$D$13,Q31*(1+'Buy Vs Rent Calculator'!$H$9),0)</f>
        <v>0</v>
      </c>
      <c r="R32" s="92">
        <f>Table_1[[#This Row],[Column11]]-Table_1[[#This Row],[Column3]]</f>
        <v>0</v>
      </c>
      <c r="S32" s="92">
        <f>IF(Table_1[[#This Row],[Column12]]&lt;='Buy Vs Rent Calculator'!$D$13,R32*(1+'Buy Vs Rent Calculator'!$K$9)^('Buy Vs Rent Calculator'!$D$13-Table_1[[#This Row],[Column12]]),0)</f>
        <v>0</v>
      </c>
      <c r="T32" s="94">
        <f>IF(Table_1[[#This Row],[Column12]]&lt;='Buy Vs Rent Calculator'!$D$13,((Table_1[[#This Row],[Column3]])-Table_1[[#This Row],[Column19]])*'Buy Vs Rent Calculator'!$D$6*0.8,0)</f>
        <v>0</v>
      </c>
      <c r="U32" s="92">
        <f>T32*(1+'Buy Vs Rent Calculator'!$K$9)^('Buy Vs Rent Calculator'!$D$13-Table_1[[#This Row],[Column12]])</f>
        <v>0</v>
      </c>
    </row>
    <row r="33" spans="2:21" ht="14.25" customHeight="1" x14ac:dyDescent="0.2">
      <c r="B33" s="91">
        <v>29</v>
      </c>
      <c r="C33" s="92">
        <f>IF(Table_1[[#This Row],[Column1]]&lt;='Buy Vs Rent Calculator'!$D$13*12,'Buy Vs Rent Calculator'!$D$22,0)</f>
        <v>0</v>
      </c>
      <c r="D33" s="92">
        <f>IF(Table_1[[#This Row],[Column1]]&lt;='Buy Vs Rent Calculator'!$D$13*12,-PPMT('Buy Vs Rent Calculator'!$D$12/12,Table_1[[#This Row],[Column1]],'Buy Vs Rent Calculator'!$D$13*12,'Buy Vs Rent Calculator'!$D$21),0)</f>
        <v>0</v>
      </c>
      <c r="E33" s="92">
        <f>IF(Table_1[[#This Row],[Column1]]&lt;='Buy Vs Rent Calculator'!$D$13*12,-IPMT('Buy Vs Rent Calculator'!$D$12/12,Table_1[[#This Row],[Column1]],'Buy Vs Rent Calculator'!$D$13*12,'Buy Vs Rent Calculator'!$D$21),0)</f>
        <v>0</v>
      </c>
      <c r="F33" s="6"/>
      <c r="G33" s="91">
        <v>29</v>
      </c>
      <c r="H33" s="92">
        <f>SUM(D341:D352)</f>
        <v>0</v>
      </c>
      <c r="I33" s="92">
        <f>SUM(E341:E352)</f>
        <v>0</v>
      </c>
      <c r="J33" s="92">
        <f>SUM(Table_1[[#This Row],[Column14]:[Column13]])</f>
        <v>0</v>
      </c>
      <c r="K33" s="92">
        <f>IF('Buy Vs Rent Calculator'!$D$14=1,IF(Table_1[[#This Row],[Column13]]&lt;200000,'Buy Vs Rent Calculator'!$D$6*Table_1[[#This Row],[Column13]],'Buy Vs Rent Calculator'!$D$6*200000),IF(Table_1[[#This Row],[Column13]]&lt;400000,'Buy Vs Rent Calculator'!$D$6*Table_1[[#This Row],[Column13]],'Buy Vs Rent Calculator'!$D$6*400000))</f>
        <v>0</v>
      </c>
      <c r="L33" s="92">
        <f>IF('Buy Vs Rent Calculator'!$D$14=1,IF(Table_1[[#This Row],[Column14]]&lt;'Buy Vs Rent Calculator'!$K$14,'Buy Vs Rent Calculator'!$D$6*Table_1[[#This Row],[Column14]],'Buy Vs Rent Calculator'!$D$6*'Buy Vs Rent Calculator'!$K$14),IF(Table_1[[#This Row],[Column14]]&lt;'Buy Vs Rent Calculator'!$K$14,'Buy Vs Rent Calculator'!$D$6*Table_1[[#This Row],[Column14]],'Buy Vs Rent Calculator'!$D$6*'Buy Vs Rent Calculator'!$K$14))</f>
        <v>0</v>
      </c>
      <c r="M33" s="92">
        <f>SUM(Table_1[[#This Row],[Column15]:[Column16]])</f>
        <v>0</v>
      </c>
      <c r="N33" s="92">
        <f>Table_1[[#This Row],[Column17]]*(1+'Buy Vs Rent Calculator'!$K$9)^('Buy Vs Rent Calculator'!$D$13-Table_1[[#This Row],[Column12]])</f>
        <v>0</v>
      </c>
      <c r="O33" s="92">
        <f>IF(G33&lt;='Buy Vs Rent Calculator'!$D$13,O32*(1+'Buy Vs Rent Calculator'!$H$11),0)</f>
        <v>0</v>
      </c>
      <c r="P33" s="93"/>
      <c r="Q33" s="92">
        <f>IF(Table_1[[#This Row],[Column12]]&lt;='Buy Vs Rent Calculator'!$D$13,Q32*(1+'Buy Vs Rent Calculator'!$H$9),0)</f>
        <v>0</v>
      </c>
      <c r="R33" s="92">
        <f>Table_1[[#This Row],[Column11]]-Table_1[[#This Row],[Column3]]</f>
        <v>0</v>
      </c>
      <c r="S33" s="92">
        <f>IF(Table_1[[#This Row],[Column12]]&lt;='Buy Vs Rent Calculator'!$D$13,R33*(1+'Buy Vs Rent Calculator'!$K$9)^('Buy Vs Rent Calculator'!$D$13-Table_1[[#This Row],[Column12]]),0)</f>
        <v>0</v>
      </c>
      <c r="T33" s="94">
        <f>IF(Table_1[[#This Row],[Column12]]&lt;='Buy Vs Rent Calculator'!$D$13,((Table_1[[#This Row],[Column3]])-Table_1[[#This Row],[Column19]])*'Buy Vs Rent Calculator'!$D$6*0.8,0)</f>
        <v>0</v>
      </c>
      <c r="U33" s="92">
        <f>T33*(1+'Buy Vs Rent Calculator'!$K$9)^('Buy Vs Rent Calculator'!$D$13-Table_1[[#This Row],[Column12]])</f>
        <v>0</v>
      </c>
    </row>
    <row r="34" spans="2:21" ht="14.25" customHeight="1" x14ac:dyDescent="0.2">
      <c r="B34" s="91">
        <v>30</v>
      </c>
      <c r="C34" s="92">
        <f>IF(Table_1[[#This Row],[Column1]]&lt;='Buy Vs Rent Calculator'!$D$13*12,'Buy Vs Rent Calculator'!$D$22,0)</f>
        <v>0</v>
      </c>
      <c r="D34" s="92">
        <f>IF(Table_1[[#This Row],[Column1]]&lt;='Buy Vs Rent Calculator'!$D$13*12,-PPMT('Buy Vs Rent Calculator'!$D$12/12,Table_1[[#This Row],[Column1]],'Buy Vs Rent Calculator'!$D$13*12,'Buy Vs Rent Calculator'!$D$21),0)</f>
        <v>0</v>
      </c>
      <c r="E34" s="92">
        <f>IF(Table_1[[#This Row],[Column1]]&lt;='Buy Vs Rent Calculator'!$D$13*12,-IPMT('Buy Vs Rent Calculator'!$D$12/12,Table_1[[#This Row],[Column1]],'Buy Vs Rent Calculator'!$D$13*12,'Buy Vs Rent Calculator'!$D$21),0)</f>
        <v>0</v>
      </c>
      <c r="F34" s="6"/>
      <c r="G34" s="91">
        <v>30</v>
      </c>
      <c r="H34" s="92">
        <f>SUM(D353:D364)</f>
        <v>0</v>
      </c>
      <c r="I34" s="92">
        <f>SUM(E353:E364)</f>
        <v>0</v>
      </c>
      <c r="J34" s="92">
        <f>SUM(Table_1[[#This Row],[Column14]:[Column13]])</f>
        <v>0</v>
      </c>
      <c r="K34" s="92">
        <f>IF('Buy Vs Rent Calculator'!$D$14=1,IF(Table_1[[#This Row],[Column13]]&lt;200000,'Buy Vs Rent Calculator'!$D$6*Table_1[[#This Row],[Column13]],'Buy Vs Rent Calculator'!$D$6*200000),IF(Table_1[[#This Row],[Column13]]&lt;400000,'Buy Vs Rent Calculator'!$D$6*Table_1[[#This Row],[Column13]],'Buy Vs Rent Calculator'!$D$6*400000))</f>
        <v>0</v>
      </c>
      <c r="L34" s="92">
        <f>IF('Buy Vs Rent Calculator'!$D$14=1,IF(Table_1[[#This Row],[Column14]]&lt;'Buy Vs Rent Calculator'!$K$14,'Buy Vs Rent Calculator'!$D$6*Table_1[[#This Row],[Column14]],'Buy Vs Rent Calculator'!$D$6*'Buy Vs Rent Calculator'!$K$14),IF(Table_1[[#This Row],[Column14]]&lt;'Buy Vs Rent Calculator'!$K$14,'Buy Vs Rent Calculator'!$D$6*Table_1[[#This Row],[Column14]],'Buy Vs Rent Calculator'!$D$6*'Buy Vs Rent Calculator'!$K$14))</f>
        <v>0</v>
      </c>
      <c r="M34" s="92">
        <f>SUM(Table_1[[#This Row],[Column15]:[Column16]])</f>
        <v>0</v>
      </c>
      <c r="N34" s="92">
        <f>Table_1[[#This Row],[Column17]]*(1+'Buy Vs Rent Calculator'!$K$9)^('Buy Vs Rent Calculator'!$D$13-Table_1[[#This Row],[Column12]])</f>
        <v>0</v>
      </c>
      <c r="O34" s="92">
        <f>IF(G34&lt;='Buy Vs Rent Calculator'!$D$13,O33*(1+'Buy Vs Rent Calculator'!$H$11),0)</f>
        <v>0</v>
      </c>
      <c r="P34" s="93"/>
      <c r="Q34" s="92">
        <f>IF(Table_1[[#This Row],[Column12]]&lt;='Buy Vs Rent Calculator'!$D$13,Q33*(1+'Buy Vs Rent Calculator'!$H$9),0)</f>
        <v>0</v>
      </c>
      <c r="R34" s="92">
        <f>Table_1[[#This Row],[Column11]]-Table_1[[#This Row],[Column3]]</f>
        <v>0</v>
      </c>
      <c r="S34" s="92">
        <f>IF(Table_1[[#This Row],[Column12]]&lt;='Buy Vs Rent Calculator'!$D$13,R34*(1+'Buy Vs Rent Calculator'!$K$9)^('Buy Vs Rent Calculator'!$D$13-Table_1[[#This Row],[Column12]]),0)</f>
        <v>0</v>
      </c>
      <c r="T34" s="94">
        <f>IF(Table_1[[#This Row],[Column12]]&lt;='Buy Vs Rent Calculator'!$D$13,((Table_1[[#This Row],[Column3]])-Table_1[[#This Row],[Column19]])*'Buy Vs Rent Calculator'!$D$6*0.8,0)</f>
        <v>0</v>
      </c>
      <c r="U34" s="92">
        <f>T34*(1+'Buy Vs Rent Calculator'!$K$9)^('Buy Vs Rent Calculator'!$D$13-Table_1[[#This Row],[Column12]])</f>
        <v>0</v>
      </c>
    </row>
    <row r="35" spans="2:21" ht="14.25" customHeight="1" x14ac:dyDescent="0.2">
      <c r="B35" s="91">
        <v>31</v>
      </c>
      <c r="C35" s="92">
        <f>IF(Table_1[[#This Row],[Column1]]&lt;='Buy Vs Rent Calculator'!$D$13*12,'Buy Vs Rent Calculator'!$D$22,0)</f>
        <v>0</v>
      </c>
      <c r="D35" s="92">
        <f>IF(Table_1[[#This Row],[Column1]]&lt;='Buy Vs Rent Calculator'!$D$13*12,-PPMT('Buy Vs Rent Calculator'!$D$12/12,Table_1[[#This Row],[Column1]],'Buy Vs Rent Calculator'!$D$13*12,'Buy Vs Rent Calculator'!$D$21),0)</f>
        <v>0</v>
      </c>
      <c r="E35" s="92">
        <f>IF(Table_1[[#This Row],[Column1]]&lt;='Buy Vs Rent Calculator'!$D$13*12,-IPMT('Buy Vs Rent Calculator'!$D$12/12,Table_1[[#This Row],[Column1]],'Buy Vs Rent Calculator'!$D$13*12,'Buy Vs Rent Calculator'!$D$21),0)</f>
        <v>0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2:21" ht="14.25" customHeight="1" x14ac:dyDescent="0.2">
      <c r="B36" s="91">
        <v>32</v>
      </c>
      <c r="C36" s="92">
        <f>IF(Table_1[[#This Row],[Column1]]&lt;='Buy Vs Rent Calculator'!$D$13*12,'Buy Vs Rent Calculator'!$D$22,0)</f>
        <v>0</v>
      </c>
      <c r="D36" s="92">
        <f>IF(Table_1[[#This Row],[Column1]]&lt;='Buy Vs Rent Calculator'!$D$13*12,-PPMT('Buy Vs Rent Calculator'!$D$12/12,Table_1[[#This Row],[Column1]],'Buy Vs Rent Calculator'!$D$13*12,'Buy Vs Rent Calculator'!$D$21),0)</f>
        <v>0</v>
      </c>
      <c r="E36" s="92">
        <f>IF(Table_1[[#This Row],[Column1]]&lt;='Buy Vs Rent Calculator'!$D$13*12,-IPMT('Buy Vs Rent Calculator'!$D$12/12,Table_1[[#This Row],[Column1]],'Buy Vs Rent Calculator'!$D$13*12,'Buy Vs Rent Calculator'!$D$21),0)</f>
        <v>0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2:21" ht="14.25" customHeight="1" x14ac:dyDescent="0.2">
      <c r="B37" s="91">
        <v>33</v>
      </c>
      <c r="C37" s="92">
        <f>IF(Table_1[[#This Row],[Column1]]&lt;='Buy Vs Rent Calculator'!$D$13*12,'Buy Vs Rent Calculator'!$D$22,0)</f>
        <v>0</v>
      </c>
      <c r="D37" s="92">
        <f>IF(Table_1[[#This Row],[Column1]]&lt;='Buy Vs Rent Calculator'!$D$13*12,-PPMT('Buy Vs Rent Calculator'!$D$12/12,Table_1[[#This Row],[Column1]],'Buy Vs Rent Calculator'!$D$13*12,'Buy Vs Rent Calculator'!$D$21),0)</f>
        <v>0</v>
      </c>
      <c r="E37" s="92">
        <f>IF(Table_1[[#This Row],[Column1]]&lt;='Buy Vs Rent Calculator'!$D$13*12,-IPMT('Buy Vs Rent Calculator'!$D$12/12,Table_1[[#This Row],[Column1]],'Buy Vs Rent Calculator'!$D$13*12,'Buy Vs Rent Calculator'!$D$21),0)</f>
        <v>0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2:21" ht="14.25" customHeight="1" x14ac:dyDescent="0.2">
      <c r="B38" s="91">
        <v>34</v>
      </c>
      <c r="C38" s="92">
        <f>IF(Table_1[[#This Row],[Column1]]&lt;='Buy Vs Rent Calculator'!$D$13*12,'Buy Vs Rent Calculator'!$D$22,0)</f>
        <v>0</v>
      </c>
      <c r="D38" s="92">
        <f>IF(Table_1[[#This Row],[Column1]]&lt;='Buy Vs Rent Calculator'!$D$13*12,-PPMT('Buy Vs Rent Calculator'!$D$12/12,Table_1[[#This Row],[Column1]],'Buy Vs Rent Calculator'!$D$13*12,'Buy Vs Rent Calculator'!$D$21),0)</f>
        <v>0</v>
      </c>
      <c r="E38" s="92">
        <f>IF(Table_1[[#This Row],[Column1]]&lt;='Buy Vs Rent Calculator'!$D$13*12,-IPMT('Buy Vs Rent Calculator'!$D$12/12,Table_1[[#This Row],[Column1]],'Buy Vs Rent Calculator'!$D$13*12,'Buy Vs Rent Calculator'!$D$21),0)</f>
        <v>0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2:21" ht="14.25" customHeight="1" x14ac:dyDescent="0.2">
      <c r="B39" s="91">
        <v>35</v>
      </c>
      <c r="C39" s="92">
        <f>IF(Table_1[[#This Row],[Column1]]&lt;='Buy Vs Rent Calculator'!$D$13*12,'Buy Vs Rent Calculator'!$D$22,0)</f>
        <v>0</v>
      </c>
      <c r="D39" s="92">
        <f>IF(Table_1[[#This Row],[Column1]]&lt;='Buy Vs Rent Calculator'!$D$13*12,-PPMT('Buy Vs Rent Calculator'!$D$12/12,Table_1[[#This Row],[Column1]],'Buy Vs Rent Calculator'!$D$13*12,'Buy Vs Rent Calculator'!$D$21),0)</f>
        <v>0</v>
      </c>
      <c r="E39" s="92">
        <f>IF(Table_1[[#This Row],[Column1]]&lt;='Buy Vs Rent Calculator'!$D$13*12,-IPMT('Buy Vs Rent Calculator'!$D$12/12,Table_1[[#This Row],[Column1]],'Buy Vs Rent Calculator'!$D$13*12,'Buy Vs Rent Calculator'!$D$21),0)</f>
        <v>0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2:21" ht="14.25" customHeight="1" x14ac:dyDescent="0.2">
      <c r="B40" s="91">
        <v>36</v>
      </c>
      <c r="C40" s="92">
        <f>IF(Table_1[[#This Row],[Column1]]&lt;='Buy Vs Rent Calculator'!$D$13*12,'Buy Vs Rent Calculator'!$D$22,0)</f>
        <v>0</v>
      </c>
      <c r="D40" s="92">
        <f>IF(Table_1[[#This Row],[Column1]]&lt;='Buy Vs Rent Calculator'!$D$13*12,-PPMT('Buy Vs Rent Calculator'!$D$12/12,Table_1[[#This Row],[Column1]],'Buy Vs Rent Calculator'!$D$13*12,'Buy Vs Rent Calculator'!$D$21),0)</f>
        <v>0</v>
      </c>
      <c r="E40" s="92">
        <f>IF(Table_1[[#This Row],[Column1]]&lt;='Buy Vs Rent Calculator'!$D$13*12,-IPMT('Buy Vs Rent Calculator'!$D$12/12,Table_1[[#This Row],[Column1]],'Buy Vs Rent Calculator'!$D$13*12,'Buy Vs Rent Calculator'!$D$21),0)</f>
        <v>0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2:21" ht="14.25" customHeight="1" x14ac:dyDescent="0.2">
      <c r="B41" s="91">
        <v>37</v>
      </c>
      <c r="C41" s="92">
        <f>IF(Table_1[[#This Row],[Column1]]&lt;='Buy Vs Rent Calculator'!$D$13*12,'Buy Vs Rent Calculator'!$D$22,0)</f>
        <v>0</v>
      </c>
      <c r="D41" s="92">
        <f>IF(Table_1[[#This Row],[Column1]]&lt;='Buy Vs Rent Calculator'!$D$13*12,-PPMT('Buy Vs Rent Calculator'!$D$12/12,Table_1[[#This Row],[Column1]],'Buy Vs Rent Calculator'!$D$13*12,'Buy Vs Rent Calculator'!$D$21),0)</f>
        <v>0</v>
      </c>
      <c r="E41" s="92">
        <f>IF(Table_1[[#This Row],[Column1]]&lt;='Buy Vs Rent Calculator'!$D$13*12,-IPMT('Buy Vs Rent Calculator'!$D$12/12,Table_1[[#This Row],[Column1]],'Buy Vs Rent Calculator'!$D$13*12,'Buy Vs Rent Calculator'!$D$21),0)</f>
        <v>0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2:21" ht="14.25" customHeight="1" x14ac:dyDescent="0.2">
      <c r="B42" s="91">
        <v>38</v>
      </c>
      <c r="C42" s="92">
        <f>IF(Table_1[[#This Row],[Column1]]&lt;='Buy Vs Rent Calculator'!$D$13*12,'Buy Vs Rent Calculator'!$D$22,0)</f>
        <v>0</v>
      </c>
      <c r="D42" s="92">
        <f>IF(Table_1[[#This Row],[Column1]]&lt;='Buy Vs Rent Calculator'!$D$13*12,-PPMT('Buy Vs Rent Calculator'!$D$12/12,Table_1[[#This Row],[Column1]],'Buy Vs Rent Calculator'!$D$13*12,'Buy Vs Rent Calculator'!$D$21),0)</f>
        <v>0</v>
      </c>
      <c r="E42" s="92">
        <f>IF(Table_1[[#This Row],[Column1]]&lt;='Buy Vs Rent Calculator'!$D$13*12,-IPMT('Buy Vs Rent Calculator'!$D$12/12,Table_1[[#This Row],[Column1]],'Buy Vs Rent Calculator'!$D$13*12,'Buy Vs Rent Calculator'!$D$21),0)</f>
        <v>0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2:21" ht="14.25" customHeight="1" x14ac:dyDescent="0.2">
      <c r="B43" s="91">
        <v>39</v>
      </c>
      <c r="C43" s="92">
        <f>IF(Table_1[[#This Row],[Column1]]&lt;='Buy Vs Rent Calculator'!$D$13*12,'Buy Vs Rent Calculator'!$D$22,0)</f>
        <v>0</v>
      </c>
      <c r="D43" s="92">
        <f>IF(Table_1[[#This Row],[Column1]]&lt;='Buy Vs Rent Calculator'!$D$13*12,-PPMT('Buy Vs Rent Calculator'!$D$12/12,Table_1[[#This Row],[Column1]],'Buy Vs Rent Calculator'!$D$13*12,'Buy Vs Rent Calculator'!$D$21),0)</f>
        <v>0</v>
      </c>
      <c r="E43" s="92">
        <f>IF(Table_1[[#This Row],[Column1]]&lt;='Buy Vs Rent Calculator'!$D$13*12,-IPMT('Buy Vs Rent Calculator'!$D$12/12,Table_1[[#This Row],[Column1]],'Buy Vs Rent Calculator'!$D$13*12,'Buy Vs Rent Calculator'!$D$21),0)</f>
        <v>0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2:21" ht="14.25" customHeight="1" x14ac:dyDescent="0.2">
      <c r="B44" s="91">
        <v>40</v>
      </c>
      <c r="C44" s="92">
        <f>IF(Table_1[[#This Row],[Column1]]&lt;='Buy Vs Rent Calculator'!$D$13*12,'Buy Vs Rent Calculator'!$D$22,0)</f>
        <v>0</v>
      </c>
      <c r="D44" s="92">
        <f>IF(Table_1[[#This Row],[Column1]]&lt;='Buy Vs Rent Calculator'!$D$13*12,-PPMT('Buy Vs Rent Calculator'!$D$12/12,Table_1[[#This Row],[Column1]],'Buy Vs Rent Calculator'!$D$13*12,'Buy Vs Rent Calculator'!$D$21),0)</f>
        <v>0</v>
      </c>
      <c r="E44" s="92">
        <f>IF(Table_1[[#This Row],[Column1]]&lt;='Buy Vs Rent Calculator'!$D$13*12,-IPMT('Buy Vs Rent Calculator'!$D$12/12,Table_1[[#This Row],[Column1]],'Buy Vs Rent Calculator'!$D$13*12,'Buy Vs Rent Calculator'!$D$21),0)</f>
        <v>0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2:21" ht="14.25" customHeight="1" x14ac:dyDescent="0.2">
      <c r="B45" s="91">
        <v>41</v>
      </c>
      <c r="C45" s="92">
        <f>IF(Table_1[[#This Row],[Column1]]&lt;='Buy Vs Rent Calculator'!$D$13*12,'Buy Vs Rent Calculator'!$D$22,0)</f>
        <v>0</v>
      </c>
      <c r="D45" s="92">
        <f>IF(Table_1[[#This Row],[Column1]]&lt;='Buy Vs Rent Calculator'!$D$13*12,-PPMT('Buy Vs Rent Calculator'!$D$12/12,Table_1[[#This Row],[Column1]],'Buy Vs Rent Calculator'!$D$13*12,'Buy Vs Rent Calculator'!$D$21),0)</f>
        <v>0</v>
      </c>
      <c r="E45" s="92">
        <f>IF(Table_1[[#This Row],[Column1]]&lt;='Buy Vs Rent Calculator'!$D$13*12,-IPMT('Buy Vs Rent Calculator'!$D$12/12,Table_1[[#This Row],[Column1]],'Buy Vs Rent Calculator'!$D$13*12,'Buy Vs Rent Calculator'!$D$21),0)</f>
        <v>0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2:21" ht="14.25" customHeight="1" x14ac:dyDescent="0.2">
      <c r="B46" s="91">
        <v>42</v>
      </c>
      <c r="C46" s="92">
        <f>IF(Table_1[[#This Row],[Column1]]&lt;='Buy Vs Rent Calculator'!$D$13*12,'Buy Vs Rent Calculator'!$D$22,0)</f>
        <v>0</v>
      </c>
      <c r="D46" s="92">
        <f>IF(Table_1[[#This Row],[Column1]]&lt;='Buy Vs Rent Calculator'!$D$13*12,-PPMT('Buy Vs Rent Calculator'!$D$12/12,Table_1[[#This Row],[Column1]],'Buy Vs Rent Calculator'!$D$13*12,'Buy Vs Rent Calculator'!$D$21),0)</f>
        <v>0</v>
      </c>
      <c r="E46" s="92">
        <f>IF(Table_1[[#This Row],[Column1]]&lt;='Buy Vs Rent Calculator'!$D$13*12,-IPMT('Buy Vs Rent Calculator'!$D$12/12,Table_1[[#This Row],[Column1]],'Buy Vs Rent Calculator'!$D$13*12,'Buy Vs Rent Calculator'!$D$21),0)</f>
        <v>0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2:21" ht="14.25" customHeight="1" x14ac:dyDescent="0.2">
      <c r="B47" s="91">
        <v>43</v>
      </c>
      <c r="C47" s="92">
        <f>IF(Table_1[[#This Row],[Column1]]&lt;='Buy Vs Rent Calculator'!$D$13*12,'Buy Vs Rent Calculator'!$D$22,0)</f>
        <v>0</v>
      </c>
      <c r="D47" s="92">
        <f>IF(Table_1[[#This Row],[Column1]]&lt;='Buy Vs Rent Calculator'!$D$13*12,-PPMT('Buy Vs Rent Calculator'!$D$12/12,Table_1[[#This Row],[Column1]],'Buy Vs Rent Calculator'!$D$13*12,'Buy Vs Rent Calculator'!$D$21),0)</f>
        <v>0</v>
      </c>
      <c r="E47" s="92">
        <f>IF(Table_1[[#This Row],[Column1]]&lt;='Buy Vs Rent Calculator'!$D$13*12,-IPMT('Buy Vs Rent Calculator'!$D$12/12,Table_1[[#This Row],[Column1]],'Buy Vs Rent Calculator'!$D$13*12,'Buy Vs Rent Calculator'!$D$21),0)</f>
        <v>0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2:21" ht="14.25" customHeight="1" x14ac:dyDescent="0.2">
      <c r="B48" s="91">
        <v>44</v>
      </c>
      <c r="C48" s="92">
        <f>IF(Table_1[[#This Row],[Column1]]&lt;='Buy Vs Rent Calculator'!$D$13*12,'Buy Vs Rent Calculator'!$D$22,0)</f>
        <v>0</v>
      </c>
      <c r="D48" s="92">
        <f>IF(Table_1[[#This Row],[Column1]]&lt;='Buy Vs Rent Calculator'!$D$13*12,-PPMT('Buy Vs Rent Calculator'!$D$12/12,Table_1[[#This Row],[Column1]],'Buy Vs Rent Calculator'!$D$13*12,'Buy Vs Rent Calculator'!$D$21),0)</f>
        <v>0</v>
      </c>
      <c r="E48" s="92">
        <f>IF(Table_1[[#This Row],[Column1]]&lt;='Buy Vs Rent Calculator'!$D$13*12,-IPMT('Buy Vs Rent Calculator'!$D$12/12,Table_1[[#This Row],[Column1]],'Buy Vs Rent Calculator'!$D$13*12,'Buy Vs Rent Calculator'!$D$21),0)</f>
        <v>0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2:16" ht="14.25" customHeight="1" x14ac:dyDescent="0.2">
      <c r="B49" s="91">
        <v>45</v>
      </c>
      <c r="C49" s="92">
        <f>IF(Table_1[[#This Row],[Column1]]&lt;='Buy Vs Rent Calculator'!$D$13*12,'Buy Vs Rent Calculator'!$D$22,0)</f>
        <v>0</v>
      </c>
      <c r="D49" s="92">
        <f>IF(Table_1[[#This Row],[Column1]]&lt;='Buy Vs Rent Calculator'!$D$13*12,-PPMT('Buy Vs Rent Calculator'!$D$12/12,Table_1[[#This Row],[Column1]],'Buy Vs Rent Calculator'!$D$13*12,'Buy Vs Rent Calculator'!$D$21),0)</f>
        <v>0</v>
      </c>
      <c r="E49" s="92">
        <f>IF(Table_1[[#This Row],[Column1]]&lt;='Buy Vs Rent Calculator'!$D$13*12,-IPMT('Buy Vs Rent Calculator'!$D$12/12,Table_1[[#This Row],[Column1]],'Buy Vs Rent Calculator'!$D$13*12,'Buy Vs Rent Calculator'!$D$21),0)</f>
        <v>0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2:16" ht="14.25" customHeight="1" x14ac:dyDescent="0.2">
      <c r="B50" s="91">
        <v>46</v>
      </c>
      <c r="C50" s="92">
        <f>IF(Table_1[[#This Row],[Column1]]&lt;='Buy Vs Rent Calculator'!$D$13*12,'Buy Vs Rent Calculator'!$D$22,0)</f>
        <v>0</v>
      </c>
      <c r="D50" s="92">
        <f>IF(Table_1[[#This Row],[Column1]]&lt;='Buy Vs Rent Calculator'!$D$13*12,-PPMT('Buy Vs Rent Calculator'!$D$12/12,Table_1[[#This Row],[Column1]],'Buy Vs Rent Calculator'!$D$13*12,'Buy Vs Rent Calculator'!$D$21),0)</f>
        <v>0</v>
      </c>
      <c r="E50" s="92">
        <f>IF(Table_1[[#This Row],[Column1]]&lt;='Buy Vs Rent Calculator'!$D$13*12,-IPMT('Buy Vs Rent Calculator'!$D$12/12,Table_1[[#This Row],[Column1]],'Buy Vs Rent Calculator'!$D$13*12,'Buy Vs Rent Calculator'!$D$21),0)</f>
        <v>0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2:16" ht="14.25" customHeight="1" x14ac:dyDescent="0.2">
      <c r="B51" s="91">
        <v>47</v>
      </c>
      <c r="C51" s="92">
        <f>IF(Table_1[[#This Row],[Column1]]&lt;='Buy Vs Rent Calculator'!$D$13*12,'Buy Vs Rent Calculator'!$D$22,0)</f>
        <v>0</v>
      </c>
      <c r="D51" s="92">
        <f>IF(Table_1[[#This Row],[Column1]]&lt;='Buy Vs Rent Calculator'!$D$13*12,-PPMT('Buy Vs Rent Calculator'!$D$12/12,Table_1[[#This Row],[Column1]],'Buy Vs Rent Calculator'!$D$13*12,'Buy Vs Rent Calculator'!$D$21),0)</f>
        <v>0</v>
      </c>
      <c r="E51" s="92">
        <f>IF(Table_1[[#This Row],[Column1]]&lt;='Buy Vs Rent Calculator'!$D$13*12,-IPMT('Buy Vs Rent Calculator'!$D$12/12,Table_1[[#This Row],[Column1]],'Buy Vs Rent Calculator'!$D$13*12,'Buy Vs Rent Calculator'!$D$21),0)</f>
        <v>0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2:16" ht="14.25" customHeight="1" x14ac:dyDescent="0.2">
      <c r="B52" s="91">
        <v>48</v>
      </c>
      <c r="C52" s="92">
        <f>IF(Table_1[[#This Row],[Column1]]&lt;='Buy Vs Rent Calculator'!$D$13*12,'Buy Vs Rent Calculator'!$D$22,0)</f>
        <v>0</v>
      </c>
      <c r="D52" s="92">
        <f>IF(Table_1[[#This Row],[Column1]]&lt;='Buy Vs Rent Calculator'!$D$13*12,-PPMT('Buy Vs Rent Calculator'!$D$12/12,Table_1[[#This Row],[Column1]],'Buy Vs Rent Calculator'!$D$13*12,'Buy Vs Rent Calculator'!$D$21),0)</f>
        <v>0</v>
      </c>
      <c r="E52" s="92">
        <f>IF(Table_1[[#This Row],[Column1]]&lt;='Buy Vs Rent Calculator'!$D$13*12,-IPMT('Buy Vs Rent Calculator'!$D$12/12,Table_1[[#This Row],[Column1]],'Buy Vs Rent Calculator'!$D$13*12,'Buy Vs Rent Calculator'!$D$21),0)</f>
        <v>0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2:16" ht="14.25" customHeight="1" x14ac:dyDescent="0.2">
      <c r="B53" s="91">
        <v>49</v>
      </c>
      <c r="C53" s="92">
        <f>IF(Table_1[[#This Row],[Column1]]&lt;='Buy Vs Rent Calculator'!$D$13*12,'Buy Vs Rent Calculator'!$D$22,0)</f>
        <v>0</v>
      </c>
      <c r="D53" s="92">
        <f>IF(Table_1[[#This Row],[Column1]]&lt;='Buy Vs Rent Calculator'!$D$13*12,-PPMT('Buy Vs Rent Calculator'!$D$12/12,Table_1[[#This Row],[Column1]],'Buy Vs Rent Calculator'!$D$13*12,'Buy Vs Rent Calculator'!$D$21),0)</f>
        <v>0</v>
      </c>
      <c r="E53" s="92">
        <f>IF(Table_1[[#This Row],[Column1]]&lt;='Buy Vs Rent Calculator'!$D$13*12,-IPMT('Buy Vs Rent Calculator'!$D$12/12,Table_1[[#This Row],[Column1]],'Buy Vs Rent Calculator'!$D$13*12,'Buy Vs Rent Calculator'!$D$21),0)</f>
        <v>0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2:16" ht="14.25" customHeight="1" x14ac:dyDescent="0.2">
      <c r="B54" s="91">
        <v>50</v>
      </c>
      <c r="C54" s="92">
        <f>IF(Table_1[[#This Row],[Column1]]&lt;='Buy Vs Rent Calculator'!$D$13*12,'Buy Vs Rent Calculator'!$D$22,0)</f>
        <v>0</v>
      </c>
      <c r="D54" s="92">
        <f>IF(Table_1[[#This Row],[Column1]]&lt;='Buy Vs Rent Calculator'!$D$13*12,-PPMT('Buy Vs Rent Calculator'!$D$12/12,Table_1[[#This Row],[Column1]],'Buy Vs Rent Calculator'!$D$13*12,'Buy Vs Rent Calculator'!$D$21),0)</f>
        <v>0</v>
      </c>
      <c r="E54" s="92">
        <f>IF(Table_1[[#This Row],[Column1]]&lt;='Buy Vs Rent Calculator'!$D$13*12,-IPMT('Buy Vs Rent Calculator'!$D$12/12,Table_1[[#This Row],[Column1]],'Buy Vs Rent Calculator'!$D$13*12,'Buy Vs Rent Calculator'!$D$21),0)</f>
        <v>0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2:16" ht="14.25" customHeight="1" x14ac:dyDescent="0.2">
      <c r="B55" s="91">
        <v>51</v>
      </c>
      <c r="C55" s="92">
        <f>IF(Table_1[[#This Row],[Column1]]&lt;='Buy Vs Rent Calculator'!$D$13*12,'Buy Vs Rent Calculator'!$D$22,0)</f>
        <v>0</v>
      </c>
      <c r="D55" s="92">
        <f>IF(Table_1[[#This Row],[Column1]]&lt;='Buy Vs Rent Calculator'!$D$13*12,-PPMT('Buy Vs Rent Calculator'!$D$12/12,Table_1[[#This Row],[Column1]],'Buy Vs Rent Calculator'!$D$13*12,'Buy Vs Rent Calculator'!$D$21),0)</f>
        <v>0</v>
      </c>
      <c r="E55" s="92">
        <f>IF(Table_1[[#This Row],[Column1]]&lt;='Buy Vs Rent Calculator'!$D$13*12,-IPMT('Buy Vs Rent Calculator'!$D$12/12,Table_1[[#This Row],[Column1]],'Buy Vs Rent Calculator'!$D$13*12,'Buy Vs Rent Calculator'!$D$21),0)</f>
        <v>0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2:16" ht="14.25" customHeight="1" x14ac:dyDescent="0.2">
      <c r="B56" s="91">
        <v>52</v>
      </c>
      <c r="C56" s="92">
        <f>IF(Table_1[[#This Row],[Column1]]&lt;='Buy Vs Rent Calculator'!$D$13*12,'Buy Vs Rent Calculator'!$D$22,0)</f>
        <v>0</v>
      </c>
      <c r="D56" s="92">
        <f>IF(Table_1[[#This Row],[Column1]]&lt;='Buy Vs Rent Calculator'!$D$13*12,-PPMT('Buy Vs Rent Calculator'!$D$12/12,Table_1[[#This Row],[Column1]],'Buy Vs Rent Calculator'!$D$13*12,'Buy Vs Rent Calculator'!$D$21),0)</f>
        <v>0</v>
      </c>
      <c r="E56" s="92">
        <f>IF(Table_1[[#This Row],[Column1]]&lt;='Buy Vs Rent Calculator'!$D$13*12,-IPMT('Buy Vs Rent Calculator'!$D$12/12,Table_1[[#This Row],[Column1]],'Buy Vs Rent Calculator'!$D$13*12,'Buy Vs Rent Calculator'!$D$21),0)</f>
        <v>0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2:16" ht="14.25" customHeight="1" x14ac:dyDescent="0.2">
      <c r="B57" s="91">
        <v>53</v>
      </c>
      <c r="C57" s="92">
        <f>IF(Table_1[[#This Row],[Column1]]&lt;='Buy Vs Rent Calculator'!$D$13*12,'Buy Vs Rent Calculator'!$D$22,0)</f>
        <v>0</v>
      </c>
      <c r="D57" s="92">
        <f>IF(Table_1[[#This Row],[Column1]]&lt;='Buy Vs Rent Calculator'!$D$13*12,-PPMT('Buy Vs Rent Calculator'!$D$12/12,Table_1[[#This Row],[Column1]],'Buy Vs Rent Calculator'!$D$13*12,'Buy Vs Rent Calculator'!$D$21),0)</f>
        <v>0</v>
      </c>
      <c r="E57" s="92">
        <f>IF(Table_1[[#This Row],[Column1]]&lt;='Buy Vs Rent Calculator'!$D$13*12,-IPMT('Buy Vs Rent Calculator'!$D$12/12,Table_1[[#This Row],[Column1]],'Buy Vs Rent Calculator'!$D$13*12,'Buy Vs Rent Calculator'!$D$21),0)</f>
        <v>0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2:16" ht="14.25" customHeight="1" x14ac:dyDescent="0.2">
      <c r="B58" s="91">
        <v>54</v>
      </c>
      <c r="C58" s="92">
        <f>IF(Table_1[[#This Row],[Column1]]&lt;='Buy Vs Rent Calculator'!$D$13*12,'Buy Vs Rent Calculator'!$D$22,0)</f>
        <v>0</v>
      </c>
      <c r="D58" s="92">
        <f>IF(Table_1[[#This Row],[Column1]]&lt;='Buy Vs Rent Calculator'!$D$13*12,-PPMT('Buy Vs Rent Calculator'!$D$12/12,Table_1[[#This Row],[Column1]],'Buy Vs Rent Calculator'!$D$13*12,'Buy Vs Rent Calculator'!$D$21),0)</f>
        <v>0</v>
      </c>
      <c r="E58" s="92">
        <f>IF(Table_1[[#This Row],[Column1]]&lt;='Buy Vs Rent Calculator'!$D$13*12,-IPMT('Buy Vs Rent Calculator'!$D$12/12,Table_1[[#This Row],[Column1]],'Buy Vs Rent Calculator'!$D$13*12,'Buy Vs Rent Calculator'!$D$21),0)</f>
        <v>0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2:16" ht="14.25" customHeight="1" x14ac:dyDescent="0.2">
      <c r="B59" s="91">
        <v>55</v>
      </c>
      <c r="C59" s="92">
        <f>IF(Table_1[[#This Row],[Column1]]&lt;='Buy Vs Rent Calculator'!$D$13*12,'Buy Vs Rent Calculator'!$D$22,0)</f>
        <v>0</v>
      </c>
      <c r="D59" s="92">
        <f>IF(Table_1[[#This Row],[Column1]]&lt;='Buy Vs Rent Calculator'!$D$13*12,-PPMT('Buy Vs Rent Calculator'!$D$12/12,Table_1[[#This Row],[Column1]],'Buy Vs Rent Calculator'!$D$13*12,'Buy Vs Rent Calculator'!$D$21),0)</f>
        <v>0</v>
      </c>
      <c r="E59" s="92">
        <f>IF(Table_1[[#This Row],[Column1]]&lt;='Buy Vs Rent Calculator'!$D$13*12,-IPMT('Buy Vs Rent Calculator'!$D$12/12,Table_1[[#This Row],[Column1]],'Buy Vs Rent Calculator'!$D$13*12,'Buy Vs Rent Calculator'!$D$21),0)</f>
        <v>0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2:16" ht="14.25" customHeight="1" x14ac:dyDescent="0.2">
      <c r="B60" s="91">
        <v>56</v>
      </c>
      <c r="C60" s="92">
        <f>IF(Table_1[[#This Row],[Column1]]&lt;='Buy Vs Rent Calculator'!$D$13*12,'Buy Vs Rent Calculator'!$D$22,0)</f>
        <v>0</v>
      </c>
      <c r="D60" s="92">
        <f>IF(Table_1[[#This Row],[Column1]]&lt;='Buy Vs Rent Calculator'!$D$13*12,-PPMT('Buy Vs Rent Calculator'!$D$12/12,Table_1[[#This Row],[Column1]],'Buy Vs Rent Calculator'!$D$13*12,'Buy Vs Rent Calculator'!$D$21),0)</f>
        <v>0</v>
      </c>
      <c r="E60" s="92">
        <f>IF(Table_1[[#This Row],[Column1]]&lt;='Buy Vs Rent Calculator'!$D$13*12,-IPMT('Buy Vs Rent Calculator'!$D$12/12,Table_1[[#This Row],[Column1]],'Buy Vs Rent Calculator'!$D$13*12,'Buy Vs Rent Calculator'!$D$21),0)</f>
        <v>0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2:16" ht="14.25" customHeight="1" x14ac:dyDescent="0.2">
      <c r="B61" s="91">
        <v>57</v>
      </c>
      <c r="C61" s="92">
        <f>IF(Table_1[[#This Row],[Column1]]&lt;='Buy Vs Rent Calculator'!$D$13*12,'Buy Vs Rent Calculator'!$D$22,0)</f>
        <v>0</v>
      </c>
      <c r="D61" s="92">
        <f>IF(Table_1[[#This Row],[Column1]]&lt;='Buy Vs Rent Calculator'!$D$13*12,-PPMT('Buy Vs Rent Calculator'!$D$12/12,Table_1[[#This Row],[Column1]],'Buy Vs Rent Calculator'!$D$13*12,'Buy Vs Rent Calculator'!$D$21),0)</f>
        <v>0</v>
      </c>
      <c r="E61" s="92">
        <f>IF(Table_1[[#This Row],[Column1]]&lt;='Buy Vs Rent Calculator'!$D$13*12,-IPMT('Buy Vs Rent Calculator'!$D$12/12,Table_1[[#This Row],[Column1]],'Buy Vs Rent Calculator'!$D$13*12,'Buy Vs Rent Calculator'!$D$21),0)</f>
        <v>0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2:16" ht="14.25" customHeight="1" x14ac:dyDescent="0.2">
      <c r="B62" s="91">
        <v>58</v>
      </c>
      <c r="C62" s="92">
        <f>IF(Table_1[[#This Row],[Column1]]&lt;='Buy Vs Rent Calculator'!$D$13*12,'Buy Vs Rent Calculator'!$D$22,0)</f>
        <v>0</v>
      </c>
      <c r="D62" s="92">
        <f>IF(Table_1[[#This Row],[Column1]]&lt;='Buy Vs Rent Calculator'!$D$13*12,-PPMT('Buy Vs Rent Calculator'!$D$12/12,Table_1[[#This Row],[Column1]],'Buy Vs Rent Calculator'!$D$13*12,'Buy Vs Rent Calculator'!$D$21),0)</f>
        <v>0</v>
      </c>
      <c r="E62" s="92">
        <f>IF(Table_1[[#This Row],[Column1]]&lt;='Buy Vs Rent Calculator'!$D$13*12,-IPMT('Buy Vs Rent Calculator'!$D$12/12,Table_1[[#This Row],[Column1]],'Buy Vs Rent Calculator'!$D$13*12,'Buy Vs Rent Calculator'!$D$21),0)</f>
        <v>0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2:16" ht="14.25" customHeight="1" x14ac:dyDescent="0.2">
      <c r="B63" s="91">
        <v>59</v>
      </c>
      <c r="C63" s="92">
        <f>IF(Table_1[[#This Row],[Column1]]&lt;='Buy Vs Rent Calculator'!$D$13*12,'Buy Vs Rent Calculator'!$D$22,0)</f>
        <v>0</v>
      </c>
      <c r="D63" s="92">
        <f>IF(Table_1[[#This Row],[Column1]]&lt;='Buy Vs Rent Calculator'!$D$13*12,-PPMT('Buy Vs Rent Calculator'!$D$12/12,Table_1[[#This Row],[Column1]],'Buy Vs Rent Calculator'!$D$13*12,'Buy Vs Rent Calculator'!$D$21),0)</f>
        <v>0</v>
      </c>
      <c r="E63" s="92">
        <f>IF(Table_1[[#This Row],[Column1]]&lt;='Buy Vs Rent Calculator'!$D$13*12,-IPMT('Buy Vs Rent Calculator'!$D$12/12,Table_1[[#This Row],[Column1]],'Buy Vs Rent Calculator'!$D$13*12,'Buy Vs Rent Calculator'!$D$21),0)</f>
        <v>0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2:16" ht="14.25" customHeight="1" x14ac:dyDescent="0.2">
      <c r="B64" s="91">
        <v>60</v>
      </c>
      <c r="C64" s="92">
        <f>IF(Table_1[[#This Row],[Column1]]&lt;='Buy Vs Rent Calculator'!$D$13*12,'Buy Vs Rent Calculator'!$D$22,0)</f>
        <v>0</v>
      </c>
      <c r="D64" s="92">
        <f>IF(Table_1[[#This Row],[Column1]]&lt;='Buy Vs Rent Calculator'!$D$13*12,-PPMT('Buy Vs Rent Calculator'!$D$12/12,Table_1[[#This Row],[Column1]],'Buy Vs Rent Calculator'!$D$13*12,'Buy Vs Rent Calculator'!$D$21),0)</f>
        <v>0</v>
      </c>
      <c r="E64" s="92">
        <f>IF(Table_1[[#This Row],[Column1]]&lt;='Buy Vs Rent Calculator'!$D$13*12,-IPMT('Buy Vs Rent Calculator'!$D$12/12,Table_1[[#This Row],[Column1]],'Buy Vs Rent Calculator'!$D$13*12,'Buy Vs Rent Calculator'!$D$21),0)</f>
        <v>0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2:16" ht="14.25" customHeight="1" x14ac:dyDescent="0.2">
      <c r="B65" s="91">
        <v>61</v>
      </c>
      <c r="C65" s="92">
        <f>IF(Table_1[[#This Row],[Column1]]&lt;='Buy Vs Rent Calculator'!$D$13*12,'Buy Vs Rent Calculator'!$D$22,0)</f>
        <v>0</v>
      </c>
      <c r="D65" s="92">
        <f>IF(Table_1[[#This Row],[Column1]]&lt;='Buy Vs Rent Calculator'!$D$13*12,-PPMT('Buy Vs Rent Calculator'!$D$12/12,Table_1[[#This Row],[Column1]],'Buy Vs Rent Calculator'!$D$13*12,'Buy Vs Rent Calculator'!$D$21),0)</f>
        <v>0</v>
      </c>
      <c r="E65" s="92">
        <f>IF(Table_1[[#This Row],[Column1]]&lt;='Buy Vs Rent Calculator'!$D$13*12,-IPMT('Buy Vs Rent Calculator'!$D$12/12,Table_1[[#This Row],[Column1]],'Buy Vs Rent Calculator'!$D$13*12,'Buy Vs Rent Calculator'!$D$21),0)</f>
        <v>0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2:16" ht="14.25" customHeight="1" x14ac:dyDescent="0.2">
      <c r="B66" s="91">
        <v>62</v>
      </c>
      <c r="C66" s="92">
        <f>IF(Table_1[[#This Row],[Column1]]&lt;='Buy Vs Rent Calculator'!$D$13*12,'Buy Vs Rent Calculator'!$D$22,0)</f>
        <v>0</v>
      </c>
      <c r="D66" s="92">
        <f>IF(Table_1[[#This Row],[Column1]]&lt;='Buy Vs Rent Calculator'!$D$13*12,-PPMT('Buy Vs Rent Calculator'!$D$12/12,Table_1[[#This Row],[Column1]],'Buy Vs Rent Calculator'!$D$13*12,'Buy Vs Rent Calculator'!$D$21),0)</f>
        <v>0</v>
      </c>
      <c r="E66" s="92">
        <f>IF(Table_1[[#This Row],[Column1]]&lt;='Buy Vs Rent Calculator'!$D$13*12,-IPMT('Buy Vs Rent Calculator'!$D$12/12,Table_1[[#This Row],[Column1]],'Buy Vs Rent Calculator'!$D$13*12,'Buy Vs Rent Calculator'!$D$21),0)</f>
        <v>0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2:16" ht="14.25" customHeight="1" x14ac:dyDescent="0.2">
      <c r="B67" s="91">
        <v>63</v>
      </c>
      <c r="C67" s="92">
        <f>IF(Table_1[[#This Row],[Column1]]&lt;='Buy Vs Rent Calculator'!$D$13*12,'Buy Vs Rent Calculator'!$D$22,0)</f>
        <v>0</v>
      </c>
      <c r="D67" s="92">
        <f>IF(Table_1[[#This Row],[Column1]]&lt;='Buy Vs Rent Calculator'!$D$13*12,-PPMT('Buy Vs Rent Calculator'!$D$12/12,Table_1[[#This Row],[Column1]],'Buy Vs Rent Calculator'!$D$13*12,'Buy Vs Rent Calculator'!$D$21),0)</f>
        <v>0</v>
      </c>
      <c r="E67" s="92">
        <f>IF(Table_1[[#This Row],[Column1]]&lt;='Buy Vs Rent Calculator'!$D$13*12,-IPMT('Buy Vs Rent Calculator'!$D$12/12,Table_1[[#This Row],[Column1]],'Buy Vs Rent Calculator'!$D$13*12,'Buy Vs Rent Calculator'!$D$21),0)</f>
        <v>0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2:16" ht="14.25" customHeight="1" x14ac:dyDescent="0.2">
      <c r="B68" s="91">
        <v>64</v>
      </c>
      <c r="C68" s="92">
        <f>IF(Table_1[[#This Row],[Column1]]&lt;='Buy Vs Rent Calculator'!$D$13*12,'Buy Vs Rent Calculator'!$D$22,0)</f>
        <v>0</v>
      </c>
      <c r="D68" s="92">
        <f>IF(Table_1[[#This Row],[Column1]]&lt;='Buy Vs Rent Calculator'!$D$13*12,-PPMT('Buy Vs Rent Calculator'!$D$12/12,Table_1[[#This Row],[Column1]],'Buy Vs Rent Calculator'!$D$13*12,'Buy Vs Rent Calculator'!$D$21),0)</f>
        <v>0</v>
      </c>
      <c r="E68" s="92">
        <f>IF(Table_1[[#This Row],[Column1]]&lt;='Buy Vs Rent Calculator'!$D$13*12,-IPMT('Buy Vs Rent Calculator'!$D$12/12,Table_1[[#This Row],[Column1]],'Buy Vs Rent Calculator'!$D$13*12,'Buy Vs Rent Calculator'!$D$21),0)</f>
        <v>0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2:16" ht="14.25" customHeight="1" x14ac:dyDescent="0.2">
      <c r="B69" s="91">
        <v>65</v>
      </c>
      <c r="C69" s="92">
        <f>IF(Table_1[[#This Row],[Column1]]&lt;='Buy Vs Rent Calculator'!$D$13*12,'Buy Vs Rent Calculator'!$D$22,0)</f>
        <v>0</v>
      </c>
      <c r="D69" s="92">
        <f>IF(Table_1[[#This Row],[Column1]]&lt;='Buy Vs Rent Calculator'!$D$13*12,-PPMT('Buy Vs Rent Calculator'!$D$12/12,Table_1[[#This Row],[Column1]],'Buy Vs Rent Calculator'!$D$13*12,'Buy Vs Rent Calculator'!$D$21),0)</f>
        <v>0</v>
      </c>
      <c r="E69" s="92">
        <f>IF(Table_1[[#This Row],[Column1]]&lt;='Buy Vs Rent Calculator'!$D$13*12,-IPMT('Buy Vs Rent Calculator'!$D$12/12,Table_1[[#This Row],[Column1]],'Buy Vs Rent Calculator'!$D$13*12,'Buy Vs Rent Calculator'!$D$21),0)</f>
        <v>0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2:16" ht="14.25" customHeight="1" x14ac:dyDescent="0.2">
      <c r="B70" s="91">
        <v>66</v>
      </c>
      <c r="C70" s="92">
        <f>IF(Table_1[[#This Row],[Column1]]&lt;='Buy Vs Rent Calculator'!$D$13*12,'Buy Vs Rent Calculator'!$D$22,0)</f>
        <v>0</v>
      </c>
      <c r="D70" s="92">
        <f>IF(Table_1[[#This Row],[Column1]]&lt;='Buy Vs Rent Calculator'!$D$13*12,-PPMT('Buy Vs Rent Calculator'!$D$12/12,Table_1[[#This Row],[Column1]],'Buy Vs Rent Calculator'!$D$13*12,'Buy Vs Rent Calculator'!$D$21),0)</f>
        <v>0</v>
      </c>
      <c r="E70" s="92">
        <f>IF(Table_1[[#This Row],[Column1]]&lt;='Buy Vs Rent Calculator'!$D$13*12,-IPMT('Buy Vs Rent Calculator'!$D$12/12,Table_1[[#This Row],[Column1]],'Buy Vs Rent Calculator'!$D$13*12,'Buy Vs Rent Calculator'!$D$21),0)</f>
        <v>0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2:16" ht="14.25" customHeight="1" x14ac:dyDescent="0.2">
      <c r="B71" s="91">
        <v>67</v>
      </c>
      <c r="C71" s="92">
        <f>IF(Table_1[[#This Row],[Column1]]&lt;='Buy Vs Rent Calculator'!$D$13*12,'Buy Vs Rent Calculator'!$D$22,0)</f>
        <v>0</v>
      </c>
      <c r="D71" s="92">
        <f>IF(Table_1[[#This Row],[Column1]]&lt;='Buy Vs Rent Calculator'!$D$13*12,-PPMT('Buy Vs Rent Calculator'!$D$12/12,Table_1[[#This Row],[Column1]],'Buy Vs Rent Calculator'!$D$13*12,'Buy Vs Rent Calculator'!$D$21),0)</f>
        <v>0</v>
      </c>
      <c r="E71" s="92">
        <f>IF(Table_1[[#This Row],[Column1]]&lt;='Buy Vs Rent Calculator'!$D$13*12,-IPMT('Buy Vs Rent Calculator'!$D$12/12,Table_1[[#This Row],[Column1]],'Buy Vs Rent Calculator'!$D$13*12,'Buy Vs Rent Calculator'!$D$21),0)</f>
        <v>0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2:16" ht="14.25" customHeight="1" x14ac:dyDescent="0.2">
      <c r="B72" s="91">
        <v>68</v>
      </c>
      <c r="C72" s="92">
        <f>IF(Table_1[[#This Row],[Column1]]&lt;='Buy Vs Rent Calculator'!$D$13*12,'Buy Vs Rent Calculator'!$D$22,0)</f>
        <v>0</v>
      </c>
      <c r="D72" s="92">
        <f>IF(Table_1[[#This Row],[Column1]]&lt;='Buy Vs Rent Calculator'!$D$13*12,-PPMT('Buy Vs Rent Calculator'!$D$12/12,Table_1[[#This Row],[Column1]],'Buy Vs Rent Calculator'!$D$13*12,'Buy Vs Rent Calculator'!$D$21),0)</f>
        <v>0</v>
      </c>
      <c r="E72" s="92">
        <f>IF(Table_1[[#This Row],[Column1]]&lt;='Buy Vs Rent Calculator'!$D$13*12,-IPMT('Buy Vs Rent Calculator'!$D$12/12,Table_1[[#This Row],[Column1]],'Buy Vs Rent Calculator'!$D$13*12,'Buy Vs Rent Calculator'!$D$21),0)</f>
        <v>0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2:16" ht="14.25" customHeight="1" x14ac:dyDescent="0.2">
      <c r="B73" s="91">
        <v>69</v>
      </c>
      <c r="C73" s="92">
        <f>IF(Table_1[[#This Row],[Column1]]&lt;='Buy Vs Rent Calculator'!$D$13*12,'Buy Vs Rent Calculator'!$D$22,0)</f>
        <v>0</v>
      </c>
      <c r="D73" s="92">
        <f>IF(Table_1[[#This Row],[Column1]]&lt;='Buy Vs Rent Calculator'!$D$13*12,-PPMT('Buy Vs Rent Calculator'!$D$12/12,Table_1[[#This Row],[Column1]],'Buy Vs Rent Calculator'!$D$13*12,'Buy Vs Rent Calculator'!$D$21),0)</f>
        <v>0</v>
      </c>
      <c r="E73" s="92">
        <f>IF(Table_1[[#This Row],[Column1]]&lt;='Buy Vs Rent Calculator'!$D$13*12,-IPMT('Buy Vs Rent Calculator'!$D$12/12,Table_1[[#This Row],[Column1]],'Buy Vs Rent Calculator'!$D$13*12,'Buy Vs Rent Calculator'!$D$21),0)</f>
        <v>0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2:16" ht="14.25" customHeight="1" x14ac:dyDescent="0.2">
      <c r="B74" s="91">
        <v>70</v>
      </c>
      <c r="C74" s="92">
        <f>IF(Table_1[[#This Row],[Column1]]&lt;='Buy Vs Rent Calculator'!$D$13*12,'Buy Vs Rent Calculator'!$D$22,0)</f>
        <v>0</v>
      </c>
      <c r="D74" s="92">
        <f>IF(Table_1[[#This Row],[Column1]]&lt;='Buy Vs Rent Calculator'!$D$13*12,-PPMT('Buy Vs Rent Calculator'!$D$12/12,Table_1[[#This Row],[Column1]],'Buy Vs Rent Calculator'!$D$13*12,'Buy Vs Rent Calculator'!$D$21),0)</f>
        <v>0</v>
      </c>
      <c r="E74" s="92">
        <f>IF(Table_1[[#This Row],[Column1]]&lt;='Buy Vs Rent Calculator'!$D$13*12,-IPMT('Buy Vs Rent Calculator'!$D$12/12,Table_1[[#This Row],[Column1]],'Buy Vs Rent Calculator'!$D$13*12,'Buy Vs Rent Calculator'!$D$21),0)</f>
        <v>0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2:16" ht="14.25" customHeight="1" x14ac:dyDescent="0.2">
      <c r="B75" s="91">
        <v>71</v>
      </c>
      <c r="C75" s="92">
        <f>IF(Table_1[[#This Row],[Column1]]&lt;='Buy Vs Rent Calculator'!$D$13*12,'Buy Vs Rent Calculator'!$D$22,0)</f>
        <v>0</v>
      </c>
      <c r="D75" s="92">
        <f>IF(Table_1[[#This Row],[Column1]]&lt;='Buy Vs Rent Calculator'!$D$13*12,-PPMT('Buy Vs Rent Calculator'!$D$12/12,Table_1[[#This Row],[Column1]],'Buy Vs Rent Calculator'!$D$13*12,'Buy Vs Rent Calculator'!$D$21),0)</f>
        <v>0</v>
      </c>
      <c r="E75" s="92">
        <f>IF(Table_1[[#This Row],[Column1]]&lt;='Buy Vs Rent Calculator'!$D$13*12,-IPMT('Buy Vs Rent Calculator'!$D$12/12,Table_1[[#This Row],[Column1]],'Buy Vs Rent Calculator'!$D$13*12,'Buy Vs Rent Calculator'!$D$21),0)</f>
        <v>0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2:16" ht="14.25" customHeight="1" x14ac:dyDescent="0.2">
      <c r="B76" s="91">
        <v>72</v>
      </c>
      <c r="C76" s="92">
        <f>IF(Table_1[[#This Row],[Column1]]&lt;='Buy Vs Rent Calculator'!$D$13*12,'Buy Vs Rent Calculator'!$D$22,0)</f>
        <v>0</v>
      </c>
      <c r="D76" s="92">
        <f>IF(Table_1[[#This Row],[Column1]]&lt;='Buy Vs Rent Calculator'!$D$13*12,-PPMT('Buy Vs Rent Calculator'!$D$12/12,Table_1[[#This Row],[Column1]],'Buy Vs Rent Calculator'!$D$13*12,'Buy Vs Rent Calculator'!$D$21),0)</f>
        <v>0</v>
      </c>
      <c r="E76" s="92">
        <f>IF(Table_1[[#This Row],[Column1]]&lt;='Buy Vs Rent Calculator'!$D$13*12,-IPMT('Buy Vs Rent Calculator'!$D$12/12,Table_1[[#This Row],[Column1]],'Buy Vs Rent Calculator'!$D$13*12,'Buy Vs Rent Calculator'!$D$21),0)</f>
        <v>0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2:16" ht="14.25" customHeight="1" x14ac:dyDescent="0.2">
      <c r="B77" s="91">
        <v>73</v>
      </c>
      <c r="C77" s="92">
        <f>IF(Table_1[[#This Row],[Column1]]&lt;='Buy Vs Rent Calculator'!$D$13*12,'Buy Vs Rent Calculator'!$D$22,0)</f>
        <v>0</v>
      </c>
      <c r="D77" s="92">
        <f>IF(Table_1[[#This Row],[Column1]]&lt;='Buy Vs Rent Calculator'!$D$13*12,-PPMT('Buy Vs Rent Calculator'!$D$12/12,Table_1[[#This Row],[Column1]],'Buy Vs Rent Calculator'!$D$13*12,'Buy Vs Rent Calculator'!$D$21),0)</f>
        <v>0</v>
      </c>
      <c r="E77" s="92">
        <f>IF(Table_1[[#This Row],[Column1]]&lt;='Buy Vs Rent Calculator'!$D$13*12,-IPMT('Buy Vs Rent Calculator'!$D$12/12,Table_1[[#This Row],[Column1]],'Buy Vs Rent Calculator'!$D$13*12,'Buy Vs Rent Calculator'!$D$21),0)</f>
        <v>0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2:16" ht="14.25" customHeight="1" x14ac:dyDescent="0.2">
      <c r="B78" s="91">
        <v>74</v>
      </c>
      <c r="C78" s="92">
        <f>IF(Table_1[[#This Row],[Column1]]&lt;='Buy Vs Rent Calculator'!$D$13*12,'Buy Vs Rent Calculator'!$D$22,0)</f>
        <v>0</v>
      </c>
      <c r="D78" s="92">
        <f>IF(Table_1[[#This Row],[Column1]]&lt;='Buy Vs Rent Calculator'!$D$13*12,-PPMT('Buy Vs Rent Calculator'!$D$12/12,Table_1[[#This Row],[Column1]],'Buy Vs Rent Calculator'!$D$13*12,'Buy Vs Rent Calculator'!$D$21),0)</f>
        <v>0</v>
      </c>
      <c r="E78" s="92">
        <f>IF(Table_1[[#This Row],[Column1]]&lt;='Buy Vs Rent Calculator'!$D$13*12,-IPMT('Buy Vs Rent Calculator'!$D$12/12,Table_1[[#This Row],[Column1]],'Buy Vs Rent Calculator'!$D$13*12,'Buy Vs Rent Calculator'!$D$21),0)</f>
        <v>0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2:16" ht="14.25" customHeight="1" x14ac:dyDescent="0.2">
      <c r="B79" s="91">
        <v>75</v>
      </c>
      <c r="C79" s="92">
        <f>IF(Table_1[[#This Row],[Column1]]&lt;='Buy Vs Rent Calculator'!$D$13*12,'Buy Vs Rent Calculator'!$D$22,0)</f>
        <v>0</v>
      </c>
      <c r="D79" s="92">
        <f>IF(Table_1[[#This Row],[Column1]]&lt;='Buy Vs Rent Calculator'!$D$13*12,-PPMT('Buy Vs Rent Calculator'!$D$12/12,Table_1[[#This Row],[Column1]],'Buy Vs Rent Calculator'!$D$13*12,'Buy Vs Rent Calculator'!$D$21),0)</f>
        <v>0</v>
      </c>
      <c r="E79" s="92">
        <f>IF(Table_1[[#This Row],[Column1]]&lt;='Buy Vs Rent Calculator'!$D$13*12,-IPMT('Buy Vs Rent Calculator'!$D$12/12,Table_1[[#This Row],[Column1]],'Buy Vs Rent Calculator'!$D$13*12,'Buy Vs Rent Calculator'!$D$21),0)</f>
        <v>0</v>
      </c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2:16" ht="14.25" customHeight="1" x14ac:dyDescent="0.2">
      <c r="B80" s="91">
        <v>76</v>
      </c>
      <c r="C80" s="92">
        <f>IF(Table_1[[#This Row],[Column1]]&lt;='Buy Vs Rent Calculator'!$D$13*12,'Buy Vs Rent Calculator'!$D$22,0)</f>
        <v>0</v>
      </c>
      <c r="D80" s="92">
        <f>IF(Table_1[[#This Row],[Column1]]&lt;='Buy Vs Rent Calculator'!$D$13*12,-PPMT('Buy Vs Rent Calculator'!$D$12/12,Table_1[[#This Row],[Column1]],'Buy Vs Rent Calculator'!$D$13*12,'Buy Vs Rent Calculator'!$D$21),0)</f>
        <v>0</v>
      </c>
      <c r="E80" s="92">
        <f>IF(Table_1[[#This Row],[Column1]]&lt;='Buy Vs Rent Calculator'!$D$13*12,-IPMT('Buy Vs Rent Calculator'!$D$12/12,Table_1[[#This Row],[Column1]],'Buy Vs Rent Calculator'!$D$13*12,'Buy Vs Rent Calculator'!$D$21),0)</f>
        <v>0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pans="2:16" ht="14.25" customHeight="1" x14ac:dyDescent="0.2">
      <c r="B81" s="91">
        <v>77</v>
      </c>
      <c r="C81" s="92">
        <f>IF(Table_1[[#This Row],[Column1]]&lt;='Buy Vs Rent Calculator'!$D$13*12,'Buy Vs Rent Calculator'!$D$22,0)</f>
        <v>0</v>
      </c>
      <c r="D81" s="92">
        <f>IF(Table_1[[#This Row],[Column1]]&lt;='Buy Vs Rent Calculator'!$D$13*12,-PPMT('Buy Vs Rent Calculator'!$D$12/12,Table_1[[#This Row],[Column1]],'Buy Vs Rent Calculator'!$D$13*12,'Buy Vs Rent Calculator'!$D$21),0)</f>
        <v>0</v>
      </c>
      <c r="E81" s="92">
        <f>IF(Table_1[[#This Row],[Column1]]&lt;='Buy Vs Rent Calculator'!$D$13*12,-IPMT('Buy Vs Rent Calculator'!$D$12/12,Table_1[[#This Row],[Column1]],'Buy Vs Rent Calculator'!$D$13*12,'Buy Vs Rent Calculator'!$D$21),0)</f>
        <v>0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2:16" ht="14.25" customHeight="1" x14ac:dyDescent="0.2">
      <c r="B82" s="91">
        <v>78</v>
      </c>
      <c r="C82" s="92">
        <f>IF(Table_1[[#This Row],[Column1]]&lt;='Buy Vs Rent Calculator'!$D$13*12,'Buy Vs Rent Calculator'!$D$22,0)</f>
        <v>0</v>
      </c>
      <c r="D82" s="92">
        <f>IF(Table_1[[#This Row],[Column1]]&lt;='Buy Vs Rent Calculator'!$D$13*12,-PPMT('Buy Vs Rent Calculator'!$D$12/12,Table_1[[#This Row],[Column1]],'Buy Vs Rent Calculator'!$D$13*12,'Buy Vs Rent Calculator'!$D$21),0)</f>
        <v>0</v>
      </c>
      <c r="E82" s="92">
        <f>IF(Table_1[[#This Row],[Column1]]&lt;='Buy Vs Rent Calculator'!$D$13*12,-IPMT('Buy Vs Rent Calculator'!$D$12/12,Table_1[[#This Row],[Column1]],'Buy Vs Rent Calculator'!$D$13*12,'Buy Vs Rent Calculator'!$D$21),0)</f>
        <v>0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2:16" ht="14.25" customHeight="1" x14ac:dyDescent="0.2">
      <c r="B83" s="91">
        <v>79</v>
      </c>
      <c r="C83" s="92">
        <f>IF(Table_1[[#This Row],[Column1]]&lt;='Buy Vs Rent Calculator'!$D$13*12,'Buy Vs Rent Calculator'!$D$22,0)</f>
        <v>0</v>
      </c>
      <c r="D83" s="92">
        <f>IF(Table_1[[#This Row],[Column1]]&lt;='Buy Vs Rent Calculator'!$D$13*12,-PPMT('Buy Vs Rent Calculator'!$D$12/12,Table_1[[#This Row],[Column1]],'Buy Vs Rent Calculator'!$D$13*12,'Buy Vs Rent Calculator'!$D$21),0)</f>
        <v>0</v>
      </c>
      <c r="E83" s="92">
        <f>IF(Table_1[[#This Row],[Column1]]&lt;='Buy Vs Rent Calculator'!$D$13*12,-IPMT('Buy Vs Rent Calculator'!$D$12/12,Table_1[[#This Row],[Column1]],'Buy Vs Rent Calculator'!$D$13*12,'Buy Vs Rent Calculator'!$D$21),0)</f>
        <v>0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2:16" ht="14.25" customHeight="1" x14ac:dyDescent="0.2">
      <c r="B84" s="91">
        <v>80</v>
      </c>
      <c r="C84" s="92">
        <f>IF(Table_1[[#This Row],[Column1]]&lt;='Buy Vs Rent Calculator'!$D$13*12,'Buy Vs Rent Calculator'!$D$22,0)</f>
        <v>0</v>
      </c>
      <c r="D84" s="92">
        <f>IF(Table_1[[#This Row],[Column1]]&lt;='Buy Vs Rent Calculator'!$D$13*12,-PPMT('Buy Vs Rent Calculator'!$D$12/12,Table_1[[#This Row],[Column1]],'Buy Vs Rent Calculator'!$D$13*12,'Buy Vs Rent Calculator'!$D$21),0)</f>
        <v>0</v>
      </c>
      <c r="E84" s="92">
        <f>IF(Table_1[[#This Row],[Column1]]&lt;='Buy Vs Rent Calculator'!$D$13*12,-IPMT('Buy Vs Rent Calculator'!$D$12/12,Table_1[[#This Row],[Column1]],'Buy Vs Rent Calculator'!$D$13*12,'Buy Vs Rent Calculator'!$D$21),0)</f>
        <v>0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2:16" ht="14.25" customHeight="1" x14ac:dyDescent="0.2">
      <c r="B85" s="91">
        <v>81</v>
      </c>
      <c r="C85" s="92">
        <f>IF(Table_1[[#This Row],[Column1]]&lt;='Buy Vs Rent Calculator'!$D$13*12,'Buy Vs Rent Calculator'!$D$22,0)</f>
        <v>0</v>
      </c>
      <c r="D85" s="92">
        <f>IF(Table_1[[#This Row],[Column1]]&lt;='Buy Vs Rent Calculator'!$D$13*12,-PPMT('Buy Vs Rent Calculator'!$D$12/12,Table_1[[#This Row],[Column1]],'Buy Vs Rent Calculator'!$D$13*12,'Buy Vs Rent Calculator'!$D$21),0)</f>
        <v>0</v>
      </c>
      <c r="E85" s="92">
        <f>IF(Table_1[[#This Row],[Column1]]&lt;='Buy Vs Rent Calculator'!$D$13*12,-IPMT('Buy Vs Rent Calculator'!$D$12/12,Table_1[[#This Row],[Column1]],'Buy Vs Rent Calculator'!$D$13*12,'Buy Vs Rent Calculator'!$D$21),0)</f>
        <v>0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2:16" ht="14.25" customHeight="1" x14ac:dyDescent="0.2">
      <c r="B86" s="91">
        <v>82</v>
      </c>
      <c r="C86" s="92">
        <f>IF(Table_1[[#This Row],[Column1]]&lt;='Buy Vs Rent Calculator'!$D$13*12,'Buy Vs Rent Calculator'!$D$22,0)</f>
        <v>0</v>
      </c>
      <c r="D86" s="92">
        <f>IF(Table_1[[#This Row],[Column1]]&lt;='Buy Vs Rent Calculator'!$D$13*12,-PPMT('Buy Vs Rent Calculator'!$D$12/12,Table_1[[#This Row],[Column1]],'Buy Vs Rent Calculator'!$D$13*12,'Buy Vs Rent Calculator'!$D$21),0)</f>
        <v>0</v>
      </c>
      <c r="E86" s="92">
        <f>IF(Table_1[[#This Row],[Column1]]&lt;='Buy Vs Rent Calculator'!$D$13*12,-IPMT('Buy Vs Rent Calculator'!$D$12/12,Table_1[[#This Row],[Column1]],'Buy Vs Rent Calculator'!$D$13*12,'Buy Vs Rent Calculator'!$D$21),0)</f>
        <v>0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2:16" ht="14.25" customHeight="1" x14ac:dyDescent="0.2">
      <c r="B87" s="91">
        <v>83</v>
      </c>
      <c r="C87" s="92">
        <f>IF(Table_1[[#This Row],[Column1]]&lt;='Buy Vs Rent Calculator'!$D$13*12,'Buy Vs Rent Calculator'!$D$22,0)</f>
        <v>0</v>
      </c>
      <c r="D87" s="92">
        <f>IF(Table_1[[#This Row],[Column1]]&lt;='Buy Vs Rent Calculator'!$D$13*12,-PPMT('Buy Vs Rent Calculator'!$D$12/12,Table_1[[#This Row],[Column1]],'Buy Vs Rent Calculator'!$D$13*12,'Buy Vs Rent Calculator'!$D$21),0)</f>
        <v>0</v>
      </c>
      <c r="E87" s="92">
        <f>IF(Table_1[[#This Row],[Column1]]&lt;='Buy Vs Rent Calculator'!$D$13*12,-IPMT('Buy Vs Rent Calculator'!$D$12/12,Table_1[[#This Row],[Column1]],'Buy Vs Rent Calculator'!$D$13*12,'Buy Vs Rent Calculator'!$D$21),0)</f>
        <v>0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2:16" ht="14.25" customHeight="1" x14ac:dyDescent="0.2">
      <c r="B88" s="91">
        <v>84</v>
      </c>
      <c r="C88" s="92">
        <f>IF(Table_1[[#This Row],[Column1]]&lt;='Buy Vs Rent Calculator'!$D$13*12,'Buy Vs Rent Calculator'!$D$22,0)</f>
        <v>0</v>
      </c>
      <c r="D88" s="92">
        <f>IF(Table_1[[#This Row],[Column1]]&lt;='Buy Vs Rent Calculator'!$D$13*12,-PPMT('Buy Vs Rent Calculator'!$D$12/12,Table_1[[#This Row],[Column1]],'Buy Vs Rent Calculator'!$D$13*12,'Buy Vs Rent Calculator'!$D$21),0)</f>
        <v>0</v>
      </c>
      <c r="E88" s="92">
        <f>IF(Table_1[[#This Row],[Column1]]&lt;='Buy Vs Rent Calculator'!$D$13*12,-IPMT('Buy Vs Rent Calculator'!$D$12/12,Table_1[[#This Row],[Column1]],'Buy Vs Rent Calculator'!$D$13*12,'Buy Vs Rent Calculator'!$D$21),0)</f>
        <v>0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2:16" ht="14.25" customHeight="1" x14ac:dyDescent="0.2">
      <c r="B89" s="91">
        <v>85</v>
      </c>
      <c r="C89" s="92">
        <f>IF(Table_1[[#This Row],[Column1]]&lt;='Buy Vs Rent Calculator'!$D$13*12,'Buy Vs Rent Calculator'!$D$22,0)</f>
        <v>0</v>
      </c>
      <c r="D89" s="92">
        <f>IF(Table_1[[#This Row],[Column1]]&lt;='Buy Vs Rent Calculator'!$D$13*12,-PPMT('Buy Vs Rent Calculator'!$D$12/12,Table_1[[#This Row],[Column1]],'Buy Vs Rent Calculator'!$D$13*12,'Buy Vs Rent Calculator'!$D$21),0)</f>
        <v>0</v>
      </c>
      <c r="E89" s="92">
        <f>IF(Table_1[[#This Row],[Column1]]&lt;='Buy Vs Rent Calculator'!$D$13*12,-IPMT('Buy Vs Rent Calculator'!$D$12/12,Table_1[[#This Row],[Column1]],'Buy Vs Rent Calculator'!$D$13*12,'Buy Vs Rent Calculator'!$D$21),0)</f>
        <v>0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2:16" ht="14.25" customHeight="1" x14ac:dyDescent="0.2">
      <c r="B90" s="91">
        <v>86</v>
      </c>
      <c r="C90" s="92">
        <f>IF(Table_1[[#This Row],[Column1]]&lt;='Buy Vs Rent Calculator'!$D$13*12,'Buy Vs Rent Calculator'!$D$22,0)</f>
        <v>0</v>
      </c>
      <c r="D90" s="92">
        <f>IF(Table_1[[#This Row],[Column1]]&lt;='Buy Vs Rent Calculator'!$D$13*12,-PPMT('Buy Vs Rent Calculator'!$D$12/12,Table_1[[#This Row],[Column1]],'Buy Vs Rent Calculator'!$D$13*12,'Buy Vs Rent Calculator'!$D$21),0)</f>
        <v>0</v>
      </c>
      <c r="E90" s="92">
        <f>IF(Table_1[[#This Row],[Column1]]&lt;='Buy Vs Rent Calculator'!$D$13*12,-IPMT('Buy Vs Rent Calculator'!$D$12/12,Table_1[[#This Row],[Column1]],'Buy Vs Rent Calculator'!$D$13*12,'Buy Vs Rent Calculator'!$D$21),0)</f>
        <v>0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2:16" ht="14.25" customHeight="1" x14ac:dyDescent="0.2">
      <c r="B91" s="91">
        <v>87</v>
      </c>
      <c r="C91" s="92">
        <f>IF(Table_1[[#This Row],[Column1]]&lt;='Buy Vs Rent Calculator'!$D$13*12,'Buy Vs Rent Calculator'!$D$22,0)</f>
        <v>0</v>
      </c>
      <c r="D91" s="92">
        <f>IF(Table_1[[#This Row],[Column1]]&lt;='Buy Vs Rent Calculator'!$D$13*12,-PPMT('Buy Vs Rent Calculator'!$D$12/12,Table_1[[#This Row],[Column1]],'Buy Vs Rent Calculator'!$D$13*12,'Buy Vs Rent Calculator'!$D$21),0)</f>
        <v>0</v>
      </c>
      <c r="E91" s="92">
        <f>IF(Table_1[[#This Row],[Column1]]&lt;='Buy Vs Rent Calculator'!$D$13*12,-IPMT('Buy Vs Rent Calculator'!$D$12/12,Table_1[[#This Row],[Column1]],'Buy Vs Rent Calculator'!$D$13*12,'Buy Vs Rent Calculator'!$D$21),0)</f>
        <v>0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2:16" ht="14.25" customHeight="1" x14ac:dyDescent="0.2">
      <c r="B92" s="91">
        <v>88</v>
      </c>
      <c r="C92" s="92">
        <f>IF(Table_1[[#This Row],[Column1]]&lt;='Buy Vs Rent Calculator'!$D$13*12,'Buy Vs Rent Calculator'!$D$22,0)</f>
        <v>0</v>
      </c>
      <c r="D92" s="92">
        <f>IF(Table_1[[#This Row],[Column1]]&lt;='Buy Vs Rent Calculator'!$D$13*12,-PPMT('Buy Vs Rent Calculator'!$D$12/12,Table_1[[#This Row],[Column1]],'Buy Vs Rent Calculator'!$D$13*12,'Buy Vs Rent Calculator'!$D$21),0)</f>
        <v>0</v>
      </c>
      <c r="E92" s="92">
        <f>IF(Table_1[[#This Row],[Column1]]&lt;='Buy Vs Rent Calculator'!$D$13*12,-IPMT('Buy Vs Rent Calculator'!$D$12/12,Table_1[[#This Row],[Column1]],'Buy Vs Rent Calculator'!$D$13*12,'Buy Vs Rent Calculator'!$D$21),0)</f>
        <v>0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2:16" ht="14.25" customHeight="1" x14ac:dyDescent="0.2">
      <c r="B93" s="91">
        <v>89</v>
      </c>
      <c r="C93" s="92">
        <f>IF(Table_1[[#This Row],[Column1]]&lt;='Buy Vs Rent Calculator'!$D$13*12,'Buy Vs Rent Calculator'!$D$22,0)</f>
        <v>0</v>
      </c>
      <c r="D93" s="92">
        <f>IF(Table_1[[#This Row],[Column1]]&lt;='Buy Vs Rent Calculator'!$D$13*12,-PPMT('Buy Vs Rent Calculator'!$D$12/12,Table_1[[#This Row],[Column1]],'Buy Vs Rent Calculator'!$D$13*12,'Buy Vs Rent Calculator'!$D$21),0)</f>
        <v>0</v>
      </c>
      <c r="E93" s="92">
        <f>IF(Table_1[[#This Row],[Column1]]&lt;='Buy Vs Rent Calculator'!$D$13*12,-IPMT('Buy Vs Rent Calculator'!$D$12/12,Table_1[[#This Row],[Column1]],'Buy Vs Rent Calculator'!$D$13*12,'Buy Vs Rent Calculator'!$D$21),0)</f>
        <v>0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pans="2:16" ht="14.25" customHeight="1" x14ac:dyDescent="0.2">
      <c r="B94" s="91">
        <v>90</v>
      </c>
      <c r="C94" s="92">
        <f>IF(Table_1[[#This Row],[Column1]]&lt;='Buy Vs Rent Calculator'!$D$13*12,'Buy Vs Rent Calculator'!$D$22,0)</f>
        <v>0</v>
      </c>
      <c r="D94" s="92">
        <f>IF(Table_1[[#This Row],[Column1]]&lt;='Buy Vs Rent Calculator'!$D$13*12,-PPMT('Buy Vs Rent Calculator'!$D$12/12,Table_1[[#This Row],[Column1]],'Buy Vs Rent Calculator'!$D$13*12,'Buy Vs Rent Calculator'!$D$21),0)</f>
        <v>0</v>
      </c>
      <c r="E94" s="92">
        <f>IF(Table_1[[#This Row],[Column1]]&lt;='Buy Vs Rent Calculator'!$D$13*12,-IPMT('Buy Vs Rent Calculator'!$D$12/12,Table_1[[#This Row],[Column1]],'Buy Vs Rent Calculator'!$D$13*12,'Buy Vs Rent Calculator'!$D$21),0)</f>
        <v>0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2:16" ht="14.25" customHeight="1" x14ac:dyDescent="0.2">
      <c r="B95" s="91">
        <v>91</v>
      </c>
      <c r="C95" s="92">
        <f>IF(Table_1[[#This Row],[Column1]]&lt;='Buy Vs Rent Calculator'!$D$13*12,'Buy Vs Rent Calculator'!$D$22,0)</f>
        <v>0</v>
      </c>
      <c r="D95" s="92">
        <f>IF(Table_1[[#This Row],[Column1]]&lt;='Buy Vs Rent Calculator'!$D$13*12,-PPMT('Buy Vs Rent Calculator'!$D$12/12,Table_1[[#This Row],[Column1]],'Buy Vs Rent Calculator'!$D$13*12,'Buy Vs Rent Calculator'!$D$21),0)</f>
        <v>0</v>
      </c>
      <c r="E95" s="92">
        <f>IF(Table_1[[#This Row],[Column1]]&lt;='Buy Vs Rent Calculator'!$D$13*12,-IPMT('Buy Vs Rent Calculator'!$D$12/12,Table_1[[#This Row],[Column1]],'Buy Vs Rent Calculator'!$D$13*12,'Buy Vs Rent Calculator'!$D$21),0)</f>
        <v>0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2:16" ht="14.25" customHeight="1" x14ac:dyDescent="0.2">
      <c r="B96" s="91">
        <v>92</v>
      </c>
      <c r="C96" s="92">
        <f>IF(Table_1[[#This Row],[Column1]]&lt;='Buy Vs Rent Calculator'!$D$13*12,'Buy Vs Rent Calculator'!$D$22,0)</f>
        <v>0</v>
      </c>
      <c r="D96" s="92">
        <f>IF(Table_1[[#This Row],[Column1]]&lt;='Buy Vs Rent Calculator'!$D$13*12,-PPMT('Buy Vs Rent Calculator'!$D$12/12,Table_1[[#This Row],[Column1]],'Buy Vs Rent Calculator'!$D$13*12,'Buy Vs Rent Calculator'!$D$21),0)</f>
        <v>0</v>
      </c>
      <c r="E96" s="92">
        <f>IF(Table_1[[#This Row],[Column1]]&lt;='Buy Vs Rent Calculator'!$D$13*12,-IPMT('Buy Vs Rent Calculator'!$D$12/12,Table_1[[#This Row],[Column1]],'Buy Vs Rent Calculator'!$D$13*12,'Buy Vs Rent Calculator'!$D$21),0)</f>
        <v>0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  <row r="97" spans="2:16" ht="14.25" customHeight="1" x14ac:dyDescent="0.2">
      <c r="B97" s="91">
        <v>93</v>
      </c>
      <c r="C97" s="92">
        <f>IF(Table_1[[#This Row],[Column1]]&lt;='Buy Vs Rent Calculator'!$D$13*12,'Buy Vs Rent Calculator'!$D$22,0)</f>
        <v>0</v>
      </c>
      <c r="D97" s="92">
        <f>IF(Table_1[[#This Row],[Column1]]&lt;='Buy Vs Rent Calculator'!$D$13*12,-PPMT('Buy Vs Rent Calculator'!$D$12/12,Table_1[[#This Row],[Column1]],'Buy Vs Rent Calculator'!$D$13*12,'Buy Vs Rent Calculator'!$D$21),0)</f>
        <v>0</v>
      </c>
      <c r="E97" s="92">
        <f>IF(Table_1[[#This Row],[Column1]]&lt;='Buy Vs Rent Calculator'!$D$13*12,-IPMT('Buy Vs Rent Calculator'!$D$12/12,Table_1[[#This Row],[Column1]],'Buy Vs Rent Calculator'!$D$13*12,'Buy Vs Rent Calculator'!$D$21),0)</f>
        <v>0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</row>
    <row r="98" spans="2:16" ht="14.25" customHeight="1" x14ac:dyDescent="0.2">
      <c r="B98" s="91">
        <v>94</v>
      </c>
      <c r="C98" s="92">
        <f>IF(Table_1[[#This Row],[Column1]]&lt;='Buy Vs Rent Calculator'!$D$13*12,'Buy Vs Rent Calculator'!$D$22,0)</f>
        <v>0</v>
      </c>
      <c r="D98" s="92">
        <f>IF(Table_1[[#This Row],[Column1]]&lt;='Buy Vs Rent Calculator'!$D$13*12,-PPMT('Buy Vs Rent Calculator'!$D$12/12,Table_1[[#This Row],[Column1]],'Buy Vs Rent Calculator'!$D$13*12,'Buy Vs Rent Calculator'!$D$21),0)</f>
        <v>0</v>
      </c>
      <c r="E98" s="92">
        <f>IF(Table_1[[#This Row],[Column1]]&lt;='Buy Vs Rent Calculator'!$D$13*12,-IPMT('Buy Vs Rent Calculator'!$D$12/12,Table_1[[#This Row],[Column1]],'Buy Vs Rent Calculator'!$D$13*12,'Buy Vs Rent Calculator'!$D$21),0)</f>
        <v>0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</row>
    <row r="99" spans="2:16" ht="14.25" customHeight="1" x14ac:dyDescent="0.2">
      <c r="B99" s="91">
        <v>95</v>
      </c>
      <c r="C99" s="92">
        <f>IF(Table_1[[#This Row],[Column1]]&lt;='Buy Vs Rent Calculator'!$D$13*12,'Buy Vs Rent Calculator'!$D$22,0)</f>
        <v>0</v>
      </c>
      <c r="D99" s="92">
        <f>IF(Table_1[[#This Row],[Column1]]&lt;='Buy Vs Rent Calculator'!$D$13*12,-PPMT('Buy Vs Rent Calculator'!$D$12/12,Table_1[[#This Row],[Column1]],'Buy Vs Rent Calculator'!$D$13*12,'Buy Vs Rent Calculator'!$D$21),0)</f>
        <v>0</v>
      </c>
      <c r="E99" s="92">
        <f>IF(Table_1[[#This Row],[Column1]]&lt;='Buy Vs Rent Calculator'!$D$13*12,-IPMT('Buy Vs Rent Calculator'!$D$12/12,Table_1[[#This Row],[Column1]],'Buy Vs Rent Calculator'!$D$13*12,'Buy Vs Rent Calculator'!$D$21),0)</f>
        <v>0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</row>
    <row r="100" spans="2:16" ht="14.25" customHeight="1" x14ac:dyDescent="0.2">
      <c r="B100" s="91">
        <v>96</v>
      </c>
      <c r="C100" s="92">
        <f>IF(Table_1[[#This Row],[Column1]]&lt;='Buy Vs Rent Calculator'!$D$13*12,'Buy Vs Rent Calculator'!$D$22,0)</f>
        <v>0</v>
      </c>
      <c r="D100" s="92">
        <f>IF(Table_1[[#This Row],[Column1]]&lt;='Buy Vs Rent Calculator'!$D$13*12,-PPMT('Buy Vs Rent Calculator'!$D$12/12,Table_1[[#This Row],[Column1]],'Buy Vs Rent Calculator'!$D$13*12,'Buy Vs Rent Calculator'!$D$21),0)</f>
        <v>0</v>
      </c>
      <c r="E100" s="92">
        <f>IF(Table_1[[#This Row],[Column1]]&lt;='Buy Vs Rent Calculator'!$D$13*12,-IPMT('Buy Vs Rent Calculator'!$D$12/12,Table_1[[#This Row],[Column1]],'Buy Vs Rent Calculator'!$D$13*12,'Buy Vs Rent Calculator'!$D$21),0)</f>
        <v>0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</row>
    <row r="101" spans="2:16" ht="14.25" customHeight="1" x14ac:dyDescent="0.2">
      <c r="B101" s="91">
        <v>97</v>
      </c>
      <c r="C101" s="92">
        <f>IF(Table_1[[#This Row],[Column1]]&lt;='Buy Vs Rent Calculator'!$D$13*12,'Buy Vs Rent Calculator'!$D$22,0)</f>
        <v>0</v>
      </c>
      <c r="D101" s="92">
        <f>IF(Table_1[[#This Row],[Column1]]&lt;='Buy Vs Rent Calculator'!$D$13*12,-PPMT('Buy Vs Rent Calculator'!$D$12/12,Table_1[[#This Row],[Column1]],'Buy Vs Rent Calculator'!$D$13*12,'Buy Vs Rent Calculator'!$D$21),0)</f>
        <v>0</v>
      </c>
      <c r="E101" s="92">
        <f>IF(Table_1[[#This Row],[Column1]]&lt;='Buy Vs Rent Calculator'!$D$13*12,-IPMT('Buy Vs Rent Calculator'!$D$12/12,Table_1[[#This Row],[Column1]],'Buy Vs Rent Calculator'!$D$13*12,'Buy Vs Rent Calculator'!$D$21),0)</f>
        <v>0</v>
      </c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</row>
    <row r="102" spans="2:16" ht="14.25" customHeight="1" x14ac:dyDescent="0.2">
      <c r="B102" s="91">
        <v>98</v>
      </c>
      <c r="C102" s="92">
        <f>IF(Table_1[[#This Row],[Column1]]&lt;='Buy Vs Rent Calculator'!$D$13*12,'Buy Vs Rent Calculator'!$D$22,0)</f>
        <v>0</v>
      </c>
      <c r="D102" s="92">
        <f>IF(Table_1[[#This Row],[Column1]]&lt;='Buy Vs Rent Calculator'!$D$13*12,-PPMT('Buy Vs Rent Calculator'!$D$12/12,Table_1[[#This Row],[Column1]],'Buy Vs Rent Calculator'!$D$13*12,'Buy Vs Rent Calculator'!$D$21),0)</f>
        <v>0</v>
      </c>
      <c r="E102" s="92">
        <f>IF(Table_1[[#This Row],[Column1]]&lt;='Buy Vs Rent Calculator'!$D$13*12,-IPMT('Buy Vs Rent Calculator'!$D$12/12,Table_1[[#This Row],[Column1]],'Buy Vs Rent Calculator'!$D$13*12,'Buy Vs Rent Calculator'!$D$21),0)</f>
        <v>0</v>
      </c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</row>
    <row r="103" spans="2:16" ht="14.25" customHeight="1" x14ac:dyDescent="0.2">
      <c r="B103" s="91">
        <v>99</v>
      </c>
      <c r="C103" s="92">
        <f>IF(Table_1[[#This Row],[Column1]]&lt;='Buy Vs Rent Calculator'!$D$13*12,'Buy Vs Rent Calculator'!$D$22,0)</f>
        <v>0</v>
      </c>
      <c r="D103" s="92">
        <f>IF(Table_1[[#This Row],[Column1]]&lt;='Buy Vs Rent Calculator'!$D$13*12,-PPMT('Buy Vs Rent Calculator'!$D$12/12,Table_1[[#This Row],[Column1]],'Buy Vs Rent Calculator'!$D$13*12,'Buy Vs Rent Calculator'!$D$21),0)</f>
        <v>0</v>
      </c>
      <c r="E103" s="92">
        <f>IF(Table_1[[#This Row],[Column1]]&lt;='Buy Vs Rent Calculator'!$D$13*12,-IPMT('Buy Vs Rent Calculator'!$D$12/12,Table_1[[#This Row],[Column1]],'Buy Vs Rent Calculator'!$D$13*12,'Buy Vs Rent Calculator'!$D$21),0)</f>
        <v>0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</row>
    <row r="104" spans="2:16" ht="14.25" customHeight="1" x14ac:dyDescent="0.2">
      <c r="B104" s="91">
        <v>100</v>
      </c>
      <c r="C104" s="92">
        <f>IF(Table_1[[#This Row],[Column1]]&lt;='Buy Vs Rent Calculator'!$D$13*12,'Buy Vs Rent Calculator'!$D$22,0)</f>
        <v>0</v>
      </c>
      <c r="D104" s="92">
        <f>IF(Table_1[[#This Row],[Column1]]&lt;='Buy Vs Rent Calculator'!$D$13*12,-PPMT('Buy Vs Rent Calculator'!$D$12/12,Table_1[[#This Row],[Column1]],'Buy Vs Rent Calculator'!$D$13*12,'Buy Vs Rent Calculator'!$D$21),0)</f>
        <v>0</v>
      </c>
      <c r="E104" s="92">
        <f>IF(Table_1[[#This Row],[Column1]]&lt;='Buy Vs Rent Calculator'!$D$13*12,-IPMT('Buy Vs Rent Calculator'!$D$12/12,Table_1[[#This Row],[Column1]],'Buy Vs Rent Calculator'!$D$13*12,'Buy Vs Rent Calculator'!$D$21),0)</f>
        <v>0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</row>
    <row r="105" spans="2:16" ht="14.25" customHeight="1" x14ac:dyDescent="0.2">
      <c r="B105" s="91">
        <v>101</v>
      </c>
      <c r="C105" s="92">
        <f>IF(Table_1[[#This Row],[Column1]]&lt;='Buy Vs Rent Calculator'!$D$13*12,'Buy Vs Rent Calculator'!$D$22,0)</f>
        <v>0</v>
      </c>
      <c r="D105" s="92">
        <f>IF(Table_1[[#This Row],[Column1]]&lt;='Buy Vs Rent Calculator'!$D$13*12,-PPMT('Buy Vs Rent Calculator'!$D$12/12,Table_1[[#This Row],[Column1]],'Buy Vs Rent Calculator'!$D$13*12,'Buy Vs Rent Calculator'!$D$21),0)</f>
        <v>0</v>
      </c>
      <c r="E105" s="92">
        <f>IF(Table_1[[#This Row],[Column1]]&lt;='Buy Vs Rent Calculator'!$D$13*12,-IPMT('Buy Vs Rent Calculator'!$D$12/12,Table_1[[#This Row],[Column1]],'Buy Vs Rent Calculator'!$D$13*12,'Buy Vs Rent Calculator'!$D$21),0)</f>
        <v>0</v>
      </c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</row>
    <row r="106" spans="2:16" ht="14.25" customHeight="1" x14ac:dyDescent="0.2">
      <c r="B106" s="91">
        <v>102</v>
      </c>
      <c r="C106" s="92">
        <f>IF(Table_1[[#This Row],[Column1]]&lt;='Buy Vs Rent Calculator'!$D$13*12,'Buy Vs Rent Calculator'!$D$22,0)</f>
        <v>0</v>
      </c>
      <c r="D106" s="92">
        <f>IF(Table_1[[#This Row],[Column1]]&lt;='Buy Vs Rent Calculator'!$D$13*12,-PPMT('Buy Vs Rent Calculator'!$D$12/12,Table_1[[#This Row],[Column1]],'Buy Vs Rent Calculator'!$D$13*12,'Buy Vs Rent Calculator'!$D$21),0)</f>
        <v>0</v>
      </c>
      <c r="E106" s="92">
        <f>IF(Table_1[[#This Row],[Column1]]&lt;='Buy Vs Rent Calculator'!$D$13*12,-IPMT('Buy Vs Rent Calculator'!$D$12/12,Table_1[[#This Row],[Column1]],'Buy Vs Rent Calculator'!$D$13*12,'Buy Vs Rent Calculator'!$D$21),0)</f>
        <v>0</v>
      </c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</row>
    <row r="107" spans="2:16" ht="14.25" customHeight="1" x14ac:dyDescent="0.2">
      <c r="B107" s="91">
        <v>103</v>
      </c>
      <c r="C107" s="92">
        <f>IF(Table_1[[#This Row],[Column1]]&lt;='Buy Vs Rent Calculator'!$D$13*12,'Buy Vs Rent Calculator'!$D$22,0)</f>
        <v>0</v>
      </c>
      <c r="D107" s="92">
        <f>IF(Table_1[[#This Row],[Column1]]&lt;='Buy Vs Rent Calculator'!$D$13*12,-PPMT('Buy Vs Rent Calculator'!$D$12/12,Table_1[[#This Row],[Column1]],'Buy Vs Rent Calculator'!$D$13*12,'Buy Vs Rent Calculator'!$D$21),0)</f>
        <v>0</v>
      </c>
      <c r="E107" s="92">
        <f>IF(Table_1[[#This Row],[Column1]]&lt;='Buy Vs Rent Calculator'!$D$13*12,-IPMT('Buy Vs Rent Calculator'!$D$12/12,Table_1[[#This Row],[Column1]],'Buy Vs Rent Calculator'!$D$13*12,'Buy Vs Rent Calculator'!$D$21),0)</f>
        <v>0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</row>
    <row r="108" spans="2:16" ht="14.25" customHeight="1" x14ac:dyDescent="0.2">
      <c r="B108" s="91">
        <v>104</v>
      </c>
      <c r="C108" s="92">
        <f>IF(Table_1[[#This Row],[Column1]]&lt;='Buy Vs Rent Calculator'!$D$13*12,'Buy Vs Rent Calculator'!$D$22,0)</f>
        <v>0</v>
      </c>
      <c r="D108" s="92">
        <f>IF(Table_1[[#This Row],[Column1]]&lt;='Buy Vs Rent Calculator'!$D$13*12,-PPMT('Buy Vs Rent Calculator'!$D$12/12,Table_1[[#This Row],[Column1]],'Buy Vs Rent Calculator'!$D$13*12,'Buy Vs Rent Calculator'!$D$21),0)</f>
        <v>0</v>
      </c>
      <c r="E108" s="92">
        <f>IF(Table_1[[#This Row],[Column1]]&lt;='Buy Vs Rent Calculator'!$D$13*12,-IPMT('Buy Vs Rent Calculator'!$D$12/12,Table_1[[#This Row],[Column1]],'Buy Vs Rent Calculator'!$D$13*12,'Buy Vs Rent Calculator'!$D$21),0)</f>
        <v>0</v>
      </c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 spans="2:16" ht="14.25" customHeight="1" x14ac:dyDescent="0.2">
      <c r="B109" s="91">
        <v>105</v>
      </c>
      <c r="C109" s="92">
        <f>IF(Table_1[[#This Row],[Column1]]&lt;='Buy Vs Rent Calculator'!$D$13*12,'Buy Vs Rent Calculator'!$D$22,0)</f>
        <v>0</v>
      </c>
      <c r="D109" s="92">
        <f>IF(Table_1[[#This Row],[Column1]]&lt;='Buy Vs Rent Calculator'!$D$13*12,-PPMT('Buy Vs Rent Calculator'!$D$12/12,Table_1[[#This Row],[Column1]],'Buy Vs Rent Calculator'!$D$13*12,'Buy Vs Rent Calculator'!$D$21),0)</f>
        <v>0</v>
      </c>
      <c r="E109" s="92">
        <f>IF(Table_1[[#This Row],[Column1]]&lt;='Buy Vs Rent Calculator'!$D$13*12,-IPMT('Buy Vs Rent Calculator'!$D$12/12,Table_1[[#This Row],[Column1]],'Buy Vs Rent Calculator'!$D$13*12,'Buy Vs Rent Calculator'!$D$21),0)</f>
        <v>0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spans="2:16" ht="14.25" customHeight="1" x14ac:dyDescent="0.2">
      <c r="B110" s="91">
        <v>106</v>
      </c>
      <c r="C110" s="92">
        <f>IF(Table_1[[#This Row],[Column1]]&lt;='Buy Vs Rent Calculator'!$D$13*12,'Buy Vs Rent Calculator'!$D$22,0)</f>
        <v>0</v>
      </c>
      <c r="D110" s="92">
        <f>IF(Table_1[[#This Row],[Column1]]&lt;='Buy Vs Rent Calculator'!$D$13*12,-PPMT('Buy Vs Rent Calculator'!$D$12/12,Table_1[[#This Row],[Column1]],'Buy Vs Rent Calculator'!$D$13*12,'Buy Vs Rent Calculator'!$D$21),0)</f>
        <v>0</v>
      </c>
      <c r="E110" s="92">
        <f>IF(Table_1[[#This Row],[Column1]]&lt;='Buy Vs Rent Calculator'!$D$13*12,-IPMT('Buy Vs Rent Calculator'!$D$12/12,Table_1[[#This Row],[Column1]],'Buy Vs Rent Calculator'!$D$13*12,'Buy Vs Rent Calculator'!$D$21),0)</f>
        <v>0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spans="2:16" ht="14.25" customHeight="1" x14ac:dyDescent="0.2">
      <c r="B111" s="91">
        <v>107</v>
      </c>
      <c r="C111" s="92">
        <f>IF(Table_1[[#This Row],[Column1]]&lt;='Buy Vs Rent Calculator'!$D$13*12,'Buy Vs Rent Calculator'!$D$22,0)</f>
        <v>0</v>
      </c>
      <c r="D111" s="92">
        <f>IF(Table_1[[#This Row],[Column1]]&lt;='Buy Vs Rent Calculator'!$D$13*12,-PPMT('Buy Vs Rent Calculator'!$D$12/12,Table_1[[#This Row],[Column1]],'Buy Vs Rent Calculator'!$D$13*12,'Buy Vs Rent Calculator'!$D$21),0)</f>
        <v>0</v>
      </c>
      <c r="E111" s="92">
        <f>IF(Table_1[[#This Row],[Column1]]&lt;='Buy Vs Rent Calculator'!$D$13*12,-IPMT('Buy Vs Rent Calculator'!$D$12/12,Table_1[[#This Row],[Column1]],'Buy Vs Rent Calculator'!$D$13*12,'Buy Vs Rent Calculator'!$D$21),0)</f>
        <v>0</v>
      </c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spans="2:16" ht="14.25" customHeight="1" x14ac:dyDescent="0.2">
      <c r="B112" s="91">
        <v>108</v>
      </c>
      <c r="C112" s="92">
        <f>IF(Table_1[[#This Row],[Column1]]&lt;='Buy Vs Rent Calculator'!$D$13*12,'Buy Vs Rent Calculator'!$D$22,0)</f>
        <v>0</v>
      </c>
      <c r="D112" s="92">
        <f>IF(Table_1[[#This Row],[Column1]]&lt;='Buy Vs Rent Calculator'!$D$13*12,-PPMT('Buy Vs Rent Calculator'!$D$12/12,Table_1[[#This Row],[Column1]],'Buy Vs Rent Calculator'!$D$13*12,'Buy Vs Rent Calculator'!$D$21),0)</f>
        <v>0</v>
      </c>
      <c r="E112" s="92">
        <f>IF(Table_1[[#This Row],[Column1]]&lt;='Buy Vs Rent Calculator'!$D$13*12,-IPMT('Buy Vs Rent Calculator'!$D$12/12,Table_1[[#This Row],[Column1]],'Buy Vs Rent Calculator'!$D$13*12,'Buy Vs Rent Calculator'!$D$21),0)</f>
        <v>0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 spans="2:16" ht="14.25" customHeight="1" x14ac:dyDescent="0.2">
      <c r="B113" s="91">
        <v>109</v>
      </c>
      <c r="C113" s="92">
        <f>IF(Table_1[[#This Row],[Column1]]&lt;='Buy Vs Rent Calculator'!$D$13*12,'Buy Vs Rent Calculator'!$D$22,0)</f>
        <v>0</v>
      </c>
      <c r="D113" s="92">
        <f>IF(Table_1[[#This Row],[Column1]]&lt;='Buy Vs Rent Calculator'!$D$13*12,-PPMT('Buy Vs Rent Calculator'!$D$12/12,Table_1[[#This Row],[Column1]],'Buy Vs Rent Calculator'!$D$13*12,'Buy Vs Rent Calculator'!$D$21),0)</f>
        <v>0</v>
      </c>
      <c r="E113" s="92">
        <f>IF(Table_1[[#This Row],[Column1]]&lt;='Buy Vs Rent Calculator'!$D$13*12,-IPMT('Buy Vs Rent Calculator'!$D$12/12,Table_1[[#This Row],[Column1]],'Buy Vs Rent Calculator'!$D$13*12,'Buy Vs Rent Calculator'!$D$21),0)</f>
        <v>0</v>
      </c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</row>
    <row r="114" spans="2:16" ht="14.25" customHeight="1" x14ac:dyDescent="0.2">
      <c r="B114" s="91">
        <v>110</v>
      </c>
      <c r="C114" s="92">
        <f>IF(Table_1[[#This Row],[Column1]]&lt;='Buy Vs Rent Calculator'!$D$13*12,'Buy Vs Rent Calculator'!$D$22,0)</f>
        <v>0</v>
      </c>
      <c r="D114" s="92">
        <f>IF(Table_1[[#This Row],[Column1]]&lt;='Buy Vs Rent Calculator'!$D$13*12,-PPMT('Buy Vs Rent Calculator'!$D$12/12,Table_1[[#This Row],[Column1]],'Buy Vs Rent Calculator'!$D$13*12,'Buy Vs Rent Calculator'!$D$21),0)</f>
        <v>0</v>
      </c>
      <c r="E114" s="92">
        <f>IF(Table_1[[#This Row],[Column1]]&lt;='Buy Vs Rent Calculator'!$D$13*12,-IPMT('Buy Vs Rent Calculator'!$D$12/12,Table_1[[#This Row],[Column1]],'Buy Vs Rent Calculator'!$D$13*12,'Buy Vs Rent Calculator'!$D$21),0)</f>
        <v>0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</row>
    <row r="115" spans="2:16" ht="14.25" customHeight="1" x14ac:dyDescent="0.2">
      <c r="B115" s="91">
        <v>111</v>
      </c>
      <c r="C115" s="92">
        <f>IF(Table_1[[#This Row],[Column1]]&lt;='Buy Vs Rent Calculator'!$D$13*12,'Buy Vs Rent Calculator'!$D$22,0)</f>
        <v>0</v>
      </c>
      <c r="D115" s="92">
        <f>IF(Table_1[[#This Row],[Column1]]&lt;='Buy Vs Rent Calculator'!$D$13*12,-PPMT('Buy Vs Rent Calculator'!$D$12/12,Table_1[[#This Row],[Column1]],'Buy Vs Rent Calculator'!$D$13*12,'Buy Vs Rent Calculator'!$D$21),0)</f>
        <v>0</v>
      </c>
      <c r="E115" s="92">
        <f>IF(Table_1[[#This Row],[Column1]]&lt;='Buy Vs Rent Calculator'!$D$13*12,-IPMT('Buy Vs Rent Calculator'!$D$12/12,Table_1[[#This Row],[Column1]],'Buy Vs Rent Calculator'!$D$13*12,'Buy Vs Rent Calculator'!$D$21),0)</f>
        <v>0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 spans="2:16" ht="14.25" customHeight="1" x14ac:dyDescent="0.2">
      <c r="B116" s="91">
        <v>112</v>
      </c>
      <c r="C116" s="92">
        <f>IF(Table_1[[#This Row],[Column1]]&lt;='Buy Vs Rent Calculator'!$D$13*12,'Buy Vs Rent Calculator'!$D$22,0)</f>
        <v>0</v>
      </c>
      <c r="D116" s="92">
        <f>IF(Table_1[[#This Row],[Column1]]&lt;='Buy Vs Rent Calculator'!$D$13*12,-PPMT('Buy Vs Rent Calculator'!$D$12/12,Table_1[[#This Row],[Column1]],'Buy Vs Rent Calculator'!$D$13*12,'Buy Vs Rent Calculator'!$D$21),0)</f>
        <v>0</v>
      </c>
      <c r="E116" s="92">
        <f>IF(Table_1[[#This Row],[Column1]]&lt;='Buy Vs Rent Calculator'!$D$13*12,-IPMT('Buy Vs Rent Calculator'!$D$12/12,Table_1[[#This Row],[Column1]],'Buy Vs Rent Calculator'!$D$13*12,'Buy Vs Rent Calculator'!$D$21),0)</f>
        <v>0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</row>
    <row r="117" spans="2:16" ht="14.25" customHeight="1" x14ac:dyDescent="0.2">
      <c r="B117" s="91">
        <v>113</v>
      </c>
      <c r="C117" s="92">
        <f>IF(Table_1[[#This Row],[Column1]]&lt;='Buy Vs Rent Calculator'!$D$13*12,'Buy Vs Rent Calculator'!$D$22,0)</f>
        <v>0</v>
      </c>
      <c r="D117" s="92">
        <f>IF(Table_1[[#This Row],[Column1]]&lt;='Buy Vs Rent Calculator'!$D$13*12,-PPMT('Buy Vs Rent Calculator'!$D$12/12,Table_1[[#This Row],[Column1]],'Buy Vs Rent Calculator'!$D$13*12,'Buy Vs Rent Calculator'!$D$21),0)</f>
        <v>0</v>
      </c>
      <c r="E117" s="92">
        <f>IF(Table_1[[#This Row],[Column1]]&lt;='Buy Vs Rent Calculator'!$D$13*12,-IPMT('Buy Vs Rent Calculator'!$D$12/12,Table_1[[#This Row],[Column1]],'Buy Vs Rent Calculator'!$D$13*12,'Buy Vs Rent Calculator'!$D$21),0)</f>
        <v>0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 spans="2:16" ht="14.25" customHeight="1" x14ac:dyDescent="0.2">
      <c r="B118" s="91">
        <v>114</v>
      </c>
      <c r="C118" s="92">
        <f>IF(Table_1[[#This Row],[Column1]]&lt;='Buy Vs Rent Calculator'!$D$13*12,'Buy Vs Rent Calculator'!$D$22,0)</f>
        <v>0</v>
      </c>
      <c r="D118" s="92">
        <f>IF(Table_1[[#This Row],[Column1]]&lt;='Buy Vs Rent Calculator'!$D$13*12,-PPMT('Buy Vs Rent Calculator'!$D$12/12,Table_1[[#This Row],[Column1]],'Buy Vs Rent Calculator'!$D$13*12,'Buy Vs Rent Calculator'!$D$21),0)</f>
        <v>0</v>
      </c>
      <c r="E118" s="92">
        <f>IF(Table_1[[#This Row],[Column1]]&lt;='Buy Vs Rent Calculator'!$D$13*12,-IPMT('Buy Vs Rent Calculator'!$D$12/12,Table_1[[#This Row],[Column1]],'Buy Vs Rent Calculator'!$D$13*12,'Buy Vs Rent Calculator'!$D$21),0)</f>
        <v>0</v>
      </c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</row>
    <row r="119" spans="2:16" ht="14.25" customHeight="1" x14ac:dyDescent="0.2">
      <c r="B119" s="91">
        <v>115</v>
      </c>
      <c r="C119" s="92">
        <f>IF(Table_1[[#This Row],[Column1]]&lt;='Buy Vs Rent Calculator'!$D$13*12,'Buy Vs Rent Calculator'!$D$22,0)</f>
        <v>0</v>
      </c>
      <c r="D119" s="92">
        <f>IF(Table_1[[#This Row],[Column1]]&lt;='Buy Vs Rent Calculator'!$D$13*12,-PPMT('Buy Vs Rent Calculator'!$D$12/12,Table_1[[#This Row],[Column1]],'Buy Vs Rent Calculator'!$D$13*12,'Buy Vs Rent Calculator'!$D$21),0)</f>
        <v>0</v>
      </c>
      <c r="E119" s="92">
        <f>IF(Table_1[[#This Row],[Column1]]&lt;='Buy Vs Rent Calculator'!$D$13*12,-IPMT('Buy Vs Rent Calculator'!$D$12/12,Table_1[[#This Row],[Column1]],'Buy Vs Rent Calculator'!$D$13*12,'Buy Vs Rent Calculator'!$D$21),0)</f>
        <v>0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</row>
    <row r="120" spans="2:16" ht="14.25" customHeight="1" x14ac:dyDescent="0.2">
      <c r="B120" s="91">
        <v>116</v>
      </c>
      <c r="C120" s="92">
        <f>IF(Table_1[[#This Row],[Column1]]&lt;='Buy Vs Rent Calculator'!$D$13*12,'Buy Vs Rent Calculator'!$D$22,0)</f>
        <v>0</v>
      </c>
      <c r="D120" s="92">
        <f>IF(Table_1[[#This Row],[Column1]]&lt;='Buy Vs Rent Calculator'!$D$13*12,-PPMT('Buy Vs Rent Calculator'!$D$12/12,Table_1[[#This Row],[Column1]],'Buy Vs Rent Calculator'!$D$13*12,'Buy Vs Rent Calculator'!$D$21),0)</f>
        <v>0</v>
      </c>
      <c r="E120" s="92">
        <f>IF(Table_1[[#This Row],[Column1]]&lt;='Buy Vs Rent Calculator'!$D$13*12,-IPMT('Buy Vs Rent Calculator'!$D$12/12,Table_1[[#This Row],[Column1]],'Buy Vs Rent Calculator'!$D$13*12,'Buy Vs Rent Calculator'!$D$21),0)</f>
        <v>0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</row>
    <row r="121" spans="2:16" ht="14.25" customHeight="1" x14ac:dyDescent="0.2">
      <c r="B121" s="91">
        <v>117</v>
      </c>
      <c r="C121" s="92">
        <f>IF(Table_1[[#This Row],[Column1]]&lt;='Buy Vs Rent Calculator'!$D$13*12,'Buy Vs Rent Calculator'!$D$22,0)</f>
        <v>0</v>
      </c>
      <c r="D121" s="92">
        <f>IF(Table_1[[#This Row],[Column1]]&lt;='Buy Vs Rent Calculator'!$D$13*12,-PPMT('Buy Vs Rent Calculator'!$D$12/12,Table_1[[#This Row],[Column1]],'Buy Vs Rent Calculator'!$D$13*12,'Buy Vs Rent Calculator'!$D$21),0)</f>
        <v>0</v>
      </c>
      <c r="E121" s="92">
        <f>IF(Table_1[[#This Row],[Column1]]&lt;='Buy Vs Rent Calculator'!$D$13*12,-IPMT('Buy Vs Rent Calculator'!$D$12/12,Table_1[[#This Row],[Column1]],'Buy Vs Rent Calculator'!$D$13*12,'Buy Vs Rent Calculator'!$D$21),0)</f>
        <v>0</v>
      </c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</row>
    <row r="122" spans="2:16" ht="14.25" customHeight="1" x14ac:dyDescent="0.2">
      <c r="B122" s="91">
        <v>118</v>
      </c>
      <c r="C122" s="92">
        <f>IF(Table_1[[#This Row],[Column1]]&lt;='Buy Vs Rent Calculator'!$D$13*12,'Buy Vs Rent Calculator'!$D$22,0)</f>
        <v>0</v>
      </c>
      <c r="D122" s="92">
        <f>IF(Table_1[[#This Row],[Column1]]&lt;='Buy Vs Rent Calculator'!$D$13*12,-PPMT('Buy Vs Rent Calculator'!$D$12/12,Table_1[[#This Row],[Column1]],'Buy Vs Rent Calculator'!$D$13*12,'Buy Vs Rent Calculator'!$D$21),0)</f>
        <v>0</v>
      </c>
      <c r="E122" s="92">
        <f>IF(Table_1[[#This Row],[Column1]]&lt;='Buy Vs Rent Calculator'!$D$13*12,-IPMT('Buy Vs Rent Calculator'!$D$12/12,Table_1[[#This Row],[Column1]],'Buy Vs Rent Calculator'!$D$13*12,'Buy Vs Rent Calculator'!$D$21),0)</f>
        <v>0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2:16" ht="14.25" customHeight="1" x14ac:dyDescent="0.2">
      <c r="B123" s="91">
        <v>119</v>
      </c>
      <c r="C123" s="92">
        <f>IF(Table_1[[#This Row],[Column1]]&lt;='Buy Vs Rent Calculator'!$D$13*12,'Buy Vs Rent Calculator'!$D$22,0)</f>
        <v>0</v>
      </c>
      <c r="D123" s="92">
        <f>IF(Table_1[[#This Row],[Column1]]&lt;='Buy Vs Rent Calculator'!$D$13*12,-PPMT('Buy Vs Rent Calculator'!$D$12/12,Table_1[[#This Row],[Column1]],'Buy Vs Rent Calculator'!$D$13*12,'Buy Vs Rent Calculator'!$D$21),0)</f>
        <v>0</v>
      </c>
      <c r="E123" s="92">
        <f>IF(Table_1[[#This Row],[Column1]]&lt;='Buy Vs Rent Calculator'!$D$13*12,-IPMT('Buy Vs Rent Calculator'!$D$12/12,Table_1[[#This Row],[Column1]],'Buy Vs Rent Calculator'!$D$13*12,'Buy Vs Rent Calculator'!$D$21),0)</f>
        <v>0</v>
      </c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</row>
    <row r="124" spans="2:16" ht="14.25" customHeight="1" x14ac:dyDescent="0.2">
      <c r="B124" s="91">
        <v>120</v>
      </c>
      <c r="C124" s="92">
        <f>IF(Table_1[[#This Row],[Column1]]&lt;='Buy Vs Rent Calculator'!$D$13*12,'Buy Vs Rent Calculator'!$D$22,0)</f>
        <v>0</v>
      </c>
      <c r="D124" s="92">
        <f>IF(Table_1[[#This Row],[Column1]]&lt;='Buy Vs Rent Calculator'!$D$13*12,-PPMT('Buy Vs Rent Calculator'!$D$12/12,Table_1[[#This Row],[Column1]],'Buy Vs Rent Calculator'!$D$13*12,'Buy Vs Rent Calculator'!$D$21),0)</f>
        <v>0</v>
      </c>
      <c r="E124" s="92">
        <f>IF(Table_1[[#This Row],[Column1]]&lt;='Buy Vs Rent Calculator'!$D$13*12,-IPMT('Buy Vs Rent Calculator'!$D$12/12,Table_1[[#This Row],[Column1]],'Buy Vs Rent Calculator'!$D$13*12,'Buy Vs Rent Calculator'!$D$21),0)</f>
        <v>0</v>
      </c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</row>
    <row r="125" spans="2:16" ht="14.25" customHeight="1" x14ac:dyDescent="0.2">
      <c r="B125" s="91">
        <v>121</v>
      </c>
      <c r="C125" s="92">
        <f>IF(Table_1[[#This Row],[Column1]]&lt;='Buy Vs Rent Calculator'!$D$13*12,'Buy Vs Rent Calculator'!$D$22,0)</f>
        <v>0</v>
      </c>
      <c r="D125" s="92">
        <f>IF(Table_1[[#This Row],[Column1]]&lt;='Buy Vs Rent Calculator'!$D$13*12,-PPMT('Buy Vs Rent Calculator'!$D$12/12,Table_1[[#This Row],[Column1]],'Buy Vs Rent Calculator'!$D$13*12,'Buy Vs Rent Calculator'!$D$21),0)</f>
        <v>0</v>
      </c>
      <c r="E125" s="92">
        <f>IF(Table_1[[#This Row],[Column1]]&lt;='Buy Vs Rent Calculator'!$D$13*12,-IPMT('Buy Vs Rent Calculator'!$D$12/12,Table_1[[#This Row],[Column1]],'Buy Vs Rent Calculator'!$D$13*12,'Buy Vs Rent Calculator'!$D$21),0)</f>
        <v>0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</row>
    <row r="126" spans="2:16" ht="14.25" customHeight="1" x14ac:dyDescent="0.2">
      <c r="B126" s="91">
        <v>122</v>
      </c>
      <c r="C126" s="92">
        <f>IF(Table_1[[#This Row],[Column1]]&lt;='Buy Vs Rent Calculator'!$D$13*12,'Buy Vs Rent Calculator'!$D$22,0)</f>
        <v>0</v>
      </c>
      <c r="D126" s="92">
        <f>IF(Table_1[[#This Row],[Column1]]&lt;='Buy Vs Rent Calculator'!$D$13*12,-PPMT('Buy Vs Rent Calculator'!$D$12/12,Table_1[[#This Row],[Column1]],'Buy Vs Rent Calculator'!$D$13*12,'Buy Vs Rent Calculator'!$D$21),0)</f>
        <v>0</v>
      </c>
      <c r="E126" s="92">
        <f>IF(Table_1[[#This Row],[Column1]]&lt;='Buy Vs Rent Calculator'!$D$13*12,-IPMT('Buy Vs Rent Calculator'!$D$12/12,Table_1[[#This Row],[Column1]],'Buy Vs Rent Calculator'!$D$13*12,'Buy Vs Rent Calculator'!$D$21),0)</f>
        <v>0</v>
      </c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</row>
    <row r="127" spans="2:16" ht="14.25" customHeight="1" x14ac:dyDescent="0.2">
      <c r="B127" s="91">
        <v>123</v>
      </c>
      <c r="C127" s="92">
        <f>IF(Table_1[[#This Row],[Column1]]&lt;='Buy Vs Rent Calculator'!$D$13*12,'Buy Vs Rent Calculator'!$D$22,0)</f>
        <v>0</v>
      </c>
      <c r="D127" s="92">
        <f>IF(Table_1[[#This Row],[Column1]]&lt;='Buy Vs Rent Calculator'!$D$13*12,-PPMT('Buy Vs Rent Calculator'!$D$12/12,Table_1[[#This Row],[Column1]],'Buy Vs Rent Calculator'!$D$13*12,'Buy Vs Rent Calculator'!$D$21),0)</f>
        <v>0</v>
      </c>
      <c r="E127" s="92">
        <f>IF(Table_1[[#This Row],[Column1]]&lt;='Buy Vs Rent Calculator'!$D$13*12,-IPMT('Buy Vs Rent Calculator'!$D$12/12,Table_1[[#This Row],[Column1]],'Buy Vs Rent Calculator'!$D$13*12,'Buy Vs Rent Calculator'!$D$21),0)</f>
        <v>0</v>
      </c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</row>
    <row r="128" spans="2:16" ht="14.25" customHeight="1" x14ac:dyDescent="0.2">
      <c r="B128" s="91">
        <v>124</v>
      </c>
      <c r="C128" s="92">
        <f>IF(Table_1[[#This Row],[Column1]]&lt;='Buy Vs Rent Calculator'!$D$13*12,'Buy Vs Rent Calculator'!$D$22,0)</f>
        <v>0</v>
      </c>
      <c r="D128" s="92">
        <f>IF(Table_1[[#This Row],[Column1]]&lt;='Buy Vs Rent Calculator'!$D$13*12,-PPMT('Buy Vs Rent Calculator'!$D$12/12,Table_1[[#This Row],[Column1]],'Buy Vs Rent Calculator'!$D$13*12,'Buy Vs Rent Calculator'!$D$21),0)</f>
        <v>0</v>
      </c>
      <c r="E128" s="92">
        <f>IF(Table_1[[#This Row],[Column1]]&lt;='Buy Vs Rent Calculator'!$D$13*12,-IPMT('Buy Vs Rent Calculator'!$D$12/12,Table_1[[#This Row],[Column1]],'Buy Vs Rent Calculator'!$D$13*12,'Buy Vs Rent Calculator'!$D$21),0)</f>
        <v>0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</row>
    <row r="129" spans="2:16" ht="14.25" customHeight="1" x14ac:dyDescent="0.2">
      <c r="B129" s="91">
        <v>125</v>
      </c>
      <c r="C129" s="92">
        <f>IF(Table_1[[#This Row],[Column1]]&lt;='Buy Vs Rent Calculator'!$D$13*12,'Buy Vs Rent Calculator'!$D$22,0)</f>
        <v>0</v>
      </c>
      <c r="D129" s="92">
        <f>IF(Table_1[[#This Row],[Column1]]&lt;='Buy Vs Rent Calculator'!$D$13*12,-PPMT('Buy Vs Rent Calculator'!$D$12/12,Table_1[[#This Row],[Column1]],'Buy Vs Rent Calculator'!$D$13*12,'Buy Vs Rent Calculator'!$D$21),0)</f>
        <v>0</v>
      </c>
      <c r="E129" s="92">
        <f>IF(Table_1[[#This Row],[Column1]]&lt;='Buy Vs Rent Calculator'!$D$13*12,-IPMT('Buy Vs Rent Calculator'!$D$12/12,Table_1[[#This Row],[Column1]],'Buy Vs Rent Calculator'!$D$13*12,'Buy Vs Rent Calculator'!$D$21),0)</f>
        <v>0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</row>
    <row r="130" spans="2:16" ht="14.25" customHeight="1" x14ac:dyDescent="0.2">
      <c r="B130" s="91">
        <v>126</v>
      </c>
      <c r="C130" s="92">
        <f>IF(Table_1[[#This Row],[Column1]]&lt;='Buy Vs Rent Calculator'!$D$13*12,'Buy Vs Rent Calculator'!$D$22,0)</f>
        <v>0</v>
      </c>
      <c r="D130" s="92">
        <f>IF(Table_1[[#This Row],[Column1]]&lt;='Buy Vs Rent Calculator'!$D$13*12,-PPMT('Buy Vs Rent Calculator'!$D$12/12,Table_1[[#This Row],[Column1]],'Buy Vs Rent Calculator'!$D$13*12,'Buy Vs Rent Calculator'!$D$21),0)</f>
        <v>0</v>
      </c>
      <c r="E130" s="92">
        <f>IF(Table_1[[#This Row],[Column1]]&lt;='Buy Vs Rent Calculator'!$D$13*12,-IPMT('Buy Vs Rent Calculator'!$D$12/12,Table_1[[#This Row],[Column1]],'Buy Vs Rent Calculator'!$D$13*12,'Buy Vs Rent Calculator'!$D$21),0)</f>
        <v>0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</row>
    <row r="131" spans="2:16" ht="14.25" customHeight="1" x14ac:dyDescent="0.2">
      <c r="B131" s="91">
        <v>127</v>
      </c>
      <c r="C131" s="92">
        <f>IF(Table_1[[#This Row],[Column1]]&lt;='Buy Vs Rent Calculator'!$D$13*12,'Buy Vs Rent Calculator'!$D$22,0)</f>
        <v>0</v>
      </c>
      <c r="D131" s="92">
        <f>IF(Table_1[[#This Row],[Column1]]&lt;='Buy Vs Rent Calculator'!$D$13*12,-PPMT('Buy Vs Rent Calculator'!$D$12/12,Table_1[[#This Row],[Column1]],'Buy Vs Rent Calculator'!$D$13*12,'Buy Vs Rent Calculator'!$D$21),0)</f>
        <v>0</v>
      </c>
      <c r="E131" s="92">
        <f>IF(Table_1[[#This Row],[Column1]]&lt;='Buy Vs Rent Calculator'!$D$13*12,-IPMT('Buy Vs Rent Calculator'!$D$12/12,Table_1[[#This Row],[Column1]],'Buy Vs Rent Calculator'!$D$13*12,'Buy Vs Rent Calculator'!$D$21),0)</f>
        <v>0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</row>
    <row r="132" spans="2:16" ht="14.25" customHeight="1" x14ac:dyDescent="0.2">
      <c r="B132" s="91">
        <v>128</v>
      </c>
      <c r="C132" s="92">
        <f>IF(Table_1[[#This Row],[Column1]]&lt;='Buy Vs Rent Calculator'!$D$13*12,'Buy Vs Rent Calculator'!$D$22,0)</f>
        <v>0</v>
      </c>
      <c r="D132" s="92">
        <f>IF(Table_1[[#This Row],[Column1]]&lt;='Buy Vs Rent Calculator'!$D$13*12,-PPMT('Buy Vs Rent Calculator'!$D$12/12,Table_1[[#This Row],[Column1]],'Buy Vs Rent Calculator'!$D$13*12,'Buy Vs Rent Calculator'!$D$21),0)</f>
        <v>0</v>
      </c>
      <c r="E132" s="92">
        <f>IF(Table_1[[#This Row],[Column1]]&lt;='Buy Vs Rent Calculator'!$D$13*12,-IPMT('Buy Vs Rent Calculator'!$D$12/12,Table_1[[#This Row],[Column1]],'Buy Vs Rent Calculator'!$D$13*12,'Buy Vs Rent Calculator'!$D$21),0)</f>
        <v>0</v>
      </c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</row>
    <row r="133" spans="2:16" ht="14.25" customHeight="1" x14ac:dyDescent="0.2">
      <c r="B133" s="91">
        <v>129</v>
      </c>
      <c r="C133" s="92">
        <f>IF(Table_1[[#This Row],[Column1]]&lt;='Buy Vs Rent Calculator'!$D$13*12,'Buy Vs Rent Calculator'!$D$22,0)</f>
        <v>0</v>
      </c>
      <c r="D133" s="92">
        <f>IF(Table_1[[#This Row],[Column1]]&lt;='Buy Vs Rent Calculator'!$D$13*12,-PPMT('Buy Vs Rent Calculator'!$D$12/12,Table_1[[#This Row],[Column1]],'Buy Vs Rent Calculator'!$D$13*12,'Buy Vs Rent Calculator'!$D$21),0)</f>
        <v>0</v>
      </c>
      <c r="E133" s="92">
        <f>IF(Table_1[[#This Row],[Column1]]&lt;='Buy Vs Rent Calculator'!$D$13*12,-IPMT('Buy Vs Rent Calculator'!$D$12/12,Table_1[[#This Row],[Column1]],'Buy Vs Rent Calculator'!$D$13*12,'Buy Vs Rent Calculator'!$D$21),0)</f>
        <v>0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 spans="2:16" ht="14.25" customHeight="1" x14ac:dyDescent="0.2">
      <c r="B134" s="91">
        <v>130</v>
      </c>
      <c r="C134" s="92">
        <f>IF(Table_1[[#This Row],[Column1]]&lt;='Buy Vs Rent Calculator'!$D$13*12,'Buy Vs Rent Calculator'!$D$22,0)</f>
        <v>0</v>
      </c>
      <c r="D134" s="92">
        <f>IF(Table_1[[#This Row],[Column1]]&lt;='Buy Vs Rent Calculator'!$D$13*12,-PPMT('Buy Vs Rent Calculator'!$D$12/12,Table_1[[#This Row],[Column1]],'Buy Vs Rent Calculator'!$D$13*12,'Buy Vs Rent Calculator'!$D$21),0)</f>
        <v>0</v>
      </c>
      <c r="E134" s="92">
        <f>IF(Table_1[[#This Row],[Column1]]&lt;='Buy Vs Rent Calculator'!$D$13*12,-IPMT('Buy Vs Rent Calculator'!$D$12/12,Table_1[[#This Row],[Column1]],'Buy Vs Rent Calculator'!$D$13*12,'Buy Vs Rent Calculator'!$D$21),0)</f>
        <v>0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spans="2:16" ht="14.25" customHeight="1" x14ac:dyDescent="0.2">
      <c r="B135" s="91">
        <v>131</v>
      </c>
      <c r="C135" s="92">
        <f>IF(Table_1[[#This Row],[Column1]]&lt;='Buy Vs Rent Calculator'!$D$13*12,'Buy Vs Rent Calculator'!$D$22,0)</f>
        <v>0</v>
      </c>
      <c r="D135" s="92">
        <f>IF(Table_1[[#This Row],[Column1]]&lt;='Buy Vs Rent Calculator'!$D$13*12,-PPMT('Buy Vs Rent Calculator'!$D$12/12,Table_1[[#This Row],[Column1]],'Buy Vs Rent Calculator'!$D$13*12,'Buy Vs Rent Calculator'!$D$21),0)</f>
        <v>0</v>
      </c>
      <c r="E135" s="92">
        <f>IF(Table_1[[#This Row],[Column1]]&lt;='Buy Vs Rent Calculator'!$D$13*12,-IPMT('Buy Vs Rent Calculator'!$D$12/12,Table_1[[#This Row],[Column1]],'Buy Vs Rent Calculator'!$D$13*12,'Buy Vs Rent Calculator'!$D$21),0)</f>
        <v>0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</row>
    <row r="136" spans="2:16" ht="14.25" customHeight="1" x14ac:dyDescent="0.2">
      <c r="B136" s="91">
        <v>132</v>
      </c>
      <c r="C136" s="92">
        <f>IF(Table_1[[#This Row],[Column1]]&lt;='Buy Vs Rent Calculator'!$D$13*12,'Buy Vs Rent Calculator'!$D$22,0)</f>
        <v>0</v>
      </c>
      <c r="D136" s="92">
        <f>IF(Table_1[[#This Row],[Column1]]&lt;='Buy Vs Rent Calculator'!$D$13*12,-PPMT('Buy Vs Rent Calculator'!$D$12/12,Table_1[[#This Row],[Column1]],'Buy Vs Rent Calculator'!$D$13*12,'Buy Vs Rent Calculator'!$D$21),0)</f>
        <v>0</v>
      </c>
      <c r="E136" s="92">
        <f>IF(Table_1[[#This Row],[Column1]]&lt;='Buy Vs Rent Calculator'!$D$13*12,-IPMT('Buy Vs Rent Calculator'!$D$12/12,Table_1[[#This Row],[Column1]],'Buy Vs Rent Calculator'!$D$13*12,'Buy Vs Rent Calculator'!$D$21),0)</f>
        <v>0</v>
      </c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</row>
    <row r="137" spans="2:16" ht="14.25" customHeight="1" x14ac:dyDescent="0.2">
      <c r="B137" s="91">
        <v>133</v>
      </c>
      <c r="C137" s="92">
        <f>IF(Table_1[[#This Row],[Column1]]&lt;='Buy Vs Rent Calculator'!$D$13*12,'Buy Vs Rent Calculator'!$D$22,0)</f>
        <v>0</v>
      </c>
      <c r="D137" s="92">
        <f>IF(Table_1[[#This Row],[Column1]]&lt;='Buy Vs Rent Calculator'!$D$13*12,-PPMT('Buy Vs Rent Calculator'!$D$12/12,Table_1[[#This Row],[Column1]],'Buy Vs Rent Calculator'!$D$13*12,'Buy Vs Rent Calculator'!$D$21),0)</f>
        <v>0</v>
      </c>
      <c r="E137" s="92">
        <f>IF(Table_1[[#This Row],[Column1]]&lt;='Buy Vs Rent Calculator'!$D$13*12,-IPMT('Buy Vs Rent Calculator'!$D$12/12,Table_1[[#This Row],[Column1]],'Buy Vs Rent Calculator'!$D$13*12,'Buy Vs Rent Calculator'!$D$21),0)</f>
        <v>0</v>
      </c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</row>
    <row r="138" spans="2:16" ht="14.25" customHeight="1" x14ac:dyDescent="0.2">
      <c r="B138" s="91">
        <v>134</v>
      </c>
      <c r="C138" s="92">
        <f>IF(Table_1[[#This Row],[Column1]]&lt;='Buy Vs Rent Calculator'!$D$13*12,'Buy Vs Rent Calculator'!$D$22,0)</f>
        <v>0</v>
      </c>
      <c r="D138" s="92">
        <f>IF(Table_1[[#This Row],[Column1]]&lt;='Buy Vs Rent Calculator'!$D$13*12,-PPMT('Buy Vs Rent Calculator'!$D$12/12,Table_1[[#This Row],[Column1]],'Buy Vs Rent Calculator'!$D$13*12,'Buy Vs Rent Calculator'!$D$21),0)</f>
        <v>0</v>
      </c>
      <c r="E138" s="92">
        <f>IF(Table_1[[#This Row],[Column1]]&lt;='Buy Vs Rent Calculator'!$D$13*12,-IPMT('Buy Vs Rent Calculator'!$D$12/12,Table_1[[#This Row],[Column1]],'Buy Vs Rent Calculator'!$D$13*12,'Buy Vs Rent Calculator'!$D$21),0)</f>
        <v>0</v>
      </c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</row>
    <row r="139" spans="2:16" ht="14.25" customHeight="1" x14ac:dyDescent="0.2">
      <c r="B139" s="91">
        <v>135</v>
      </c>
      <c r="C139" s="92">
        <f>IF(Table_1[[#This Row],[Column1]]&lt;='Buy Vs Rent Calculator'!$D$13*12,'Buy Vs Rent Calculator'!$D$22,0)</f>
        <v>0</v>
      </c>
      <c r="D139" s="92">
        <f>IF(Table_1[[#This Row],[Column1]]&lt;='Buy Vs Rent Calculator'!$D$13*12,-PPMT('Buy Vs Rent Calculator'!$D$12/12,Table_1[[#This Row],[Column1]],'Buy Vs Rent Calculator'!$D$13*12,'Buy Vs Rent Calculator'!$D$21),0)</f>
        <v>0</v>
      </c>
      <c r="E139" s="92">
        <f>IF(Table_1[[#This Row],[Column1]]&lt;='Buy Vs Rent Calculator'!$D$13*12,-IPMT('Buy Vs Rent Calculator'!$D$12/12,Table_1[[#This Row],[Column1]],'Buy Vs Rent Calculator'!$D$13*12,'Buy Vs Rent Calculator'!$D$21),0)</f>
        <v>0</v>
      </c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</row>
    <row r="140" spans="2:16" ht="14.25" customHeight="1" x14ac:dyDescent="0.2">
      <c r="B140" s="91">
        <v>136</v>
      </c>
      <c r="C140" s="92">
        <f>IF(Table_1[[#This Row],[Column1]]&lt;='Buy Vs Rent Calculator'!$D$13*12,'Buy Vs Rent Calculator'!$D$22,0)</f>
        <v>0</v>
      </c>
      <c r="D140" s="92">
        <f>IF(Table_1[[#This Row],[Column1]]&lt;='Buy Vs Rent Calculator'!$D$13*12,-PPMT('Buy Vs Rent Calculator'!$D$12/12,Table_1[[#This Row],[Column1]],'Buy Vs Rent Calculator'!$D$13*12,'Buy Vs Rent Calculator'!$D$21),0)</f>
        <v>0</v>
      </c>
      <c r="E140" s="92">
        <f>IF(Table_1[[#This Row],[Column1]]&lt;='Buy Vs Rent Calculator'!$D$13*12,-IPMT('Buy Vs Rent Calculator'!$D$12/12,Table_1[[#This Row],[Column1]],'Buy Vs Rent Calculator'!$D$13*12,'Buy Vs Rent Calculator'!$D$21),0)</f>
        <v>0</v>
      </c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</row>
    <row r="141" spans="2:16" ht="14.25" customHeight="1" x14ac:dyDescent="0.2">
      <c r="B141" s="91">
        <v>137</v>
      </c>
      <c r="C141" s="92">
        <f>IF(Table_1[[#This Row],[Column1]]&lt;='Buy Vs Rent Calculator'!$D$13*12,'Buy Vs Rent Calculator'!$D$22,0)</f>
        <v>0</v>
      </c>
      <c r="D141" s="92">
        <f>IF(Table_1[[#This Row],[Column1]]&lt;='Buy Vs Rent Calculator'!$D$13*12,-PPMT('Buy Vs Rent Calculator'!$D$12/12,Table_1[[#This Row],[Column1]],'Buy Vs Rent Calculator'!$D$13*12,'Buy Vs Rent Calculator'!$D$21),0)</f>
        <v>0</v>
      </c>
      <c r="E141" s="92">
        <f>IF(Table_1[[#This Row],[Column1]]&lt;='Buy Vs Rent Calculator'!$D$13*12,-IPMT('Buy Vs Rent Calculator'!$D$12/12,Table_1[[#This Row],[Column1]],'Buy Vs Rent Calculator'!$D$13*12,'Buy Vs Rent Calculator'!$D$21),0)</f>
        <v>0</v>
      </c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</row>
    <row r="142" spans="2:16" ht="14.25" customHeight="1" x14ac:dyDescent="0.2">
      <c r="B142" s="91">
        <v>138</v>
      </c>
      <c r="C142" s="92">
        <f>IF(Table_1[[#This Row],[Column1]]&lt;='Buy Vs Rent Calculator'!$D$13*12,'Buy Vs Rent Calculator'!$D$22,0)</f>
        <v>0</v>
      </c>
      <c r="D142" s="92">
        <f>IF(Table_1[[#This Row],[Column1]]&lt;='Buy Vs Rent Calculator'!$D$13*12,-PPMT('Buy Vs Rent Calculator'!$D$12/12,Table_1[[#This Row],[Column1]],'Buy Vs Rent Calculator'!$D$13*12,'Buy Vs Rent Calculator'!$D$21),0)</f>
        <v>0</v>
      </c>
      <c r="E142" s="92">
        <f>IF(Table_1[[#This Row],[Column1]]&lt;='Buy Vs Rent Calculator'!$D$13*12,-IPMT('Buy Vs Rent Calculator'!$D$12/12,Table_1[[#This Row],[Column1]],'Buy Vs Rent Calculator'!$D$13*12,'Buy Vs Rent Calculator'!$D$21),0)</f>
        <v>0</v>
      </c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</row>
    <row r="143" spans="2:16" ht="14.25" customHeight="1" x14ac:dyDescent="0.2">
      <c r="B143" s="91">
        <v>139</v>
      </c>
      <c r="C143" s="92">
        <f>IF(Table_1[[#This Row],[Column1]]&lt;='Buy Vs Rent Calculator'!$D$13*12,'Buy Vs Rent Calculator'!$D$22,0)</f>
        <v>0</v>
      </c>
      <c r="D143" s="92">
        <f>IF(Table_1[[#This Row],[Column1]]&lt;='Buy Vs Rent Calculator'!$D$13*12,-PPMT('Buy Vs Rent Calculator'!$D$12/12,Table_1[[#This Row],[Column1]],'Buy Vs Rent Calculator'!$D$13*12,'Buy Vs Rent Calculator'!$D$21),0)</f>
        <v>0</v>
      </c>
      <c r="E143" s="92">
        <f>IF(Table_1[[#This Row],[Column1]]&lt;='Buy Vs Rent Calculator'!$D$13*12,-IPMT('Buy Vs Rent Calculator'!$D$12/12,Table_1[[#This Row],[Column1]],'Buy Vs Rent Calculator'!$D$13*12,'Buy Vs Rent Calculator'!$D$21),0)</f>
        <v>0</v>
      </c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</row>
    <row r="144" spans="2:16" ht="14.25" customHeight="1" x14ac:dyDescent="0.2">
      <c r="B144" s="91">
        <v>140</v>
      </c>
      <c r="C144" s="92">
        <f>IF(Table_1[[#This Row],[Column1]]&lt;='Buy Vs Rent Calculator'!$D$13*12,'Buy Vs Rent Calculator'!$D$22,0)</f>
        <v>0</v>
      </c>
      <c r="D144" s="92">
        <f>IF(Table_1[[#This Row],[Column1]]&lt;='Buy Vs Rent Calculator'!$D$13*12,-PPMT('Buy Vs Rent Calculator'!$D$12/12,Table_1[[#This Row],[Column1]],'Buy Vs Rent Calculator'!$D$13*12,'Buy Vs Rent Calculator'!$D$21),0)</f>
        <v>0</v>
      </c>
      <c r="E144" s="92">
        <f>IF(Table_1[[#This Row],[Column1]]&lt;='Buy Vs Rent Calculator'!$D$13*12,-IPMT('Buy Vs Rent Calculator'!$D$12/12,Table_1[[#This Row],[Column1]],'Buy Vs Rent Calculator'!$D$13*12,'Buy Vs Rent Calculator'!$D$21),0)</f>
        <v>0</v>
      </c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</row>
    <row r="145" spans="2:16" ht="14.25" customHeight="1" x14ac:dyDescent="0.2">
      <c r="B145" s="91">
        <v>141</v>
      </c>
      <c r="C145" s="92">
        <f>IF(Table_1[[#This Row],[Column1]]&lt;='Buy Vs Rent Calculator'!$D$13*12,'Buy Vs Rent Calculator'!$D$22,0)</f>
        <v>0</v>
      </c>
      <c r="D145" s="92">
        <f>IF(Table_1[[#This Row],[Column1]]&lt;='Buy Vs Rent Calculator'!$D$13*12,-PPMT('Buy Vs Rent Calculator'!$D$12/12,Table_1[[#This Row],[Column1]],'Buy Vs Rent Calculator'!$D$13*12,'Buy Vs Rent Calculator'!$D$21),0)</f>
        <v>0</v>
      </c>
      <c r="E145" s="92">
        <f>IF(Table_1[[#This Row],[Column1]]&lt;='Buy Vs Rent Calculator'!$D$13*12,-IPMT('Buy Vs Rent Calculator'!$D$12/12,Table_1[[#This Row],[Column1]],'Buy Vs Rent Calculator'!$D$13*12,'Buy Vs Rent Calculator'!$D$21),0)</f>
        <v>0</v>
      </c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</row>
    <row r="146" spans="2:16" ht="14.25" customHeight="1" x14ac:dyDescent="0.2">
      <c r="B146" s="91">
        <v>142</v>
      </c>
      <c r="C146" s="92">
        <f>IF(Table_1[[#This Row],[Column1]]&lt;='Buy Vs Rent Calculator'!$D$13*12,'Buy Vs Rent Calculator'!$D$22,0)</f>
        <v>0</v>
      </c>
      <c r="D146" s="92">
        <f>IF(Table_1[[#This Row],[Column1]]&lt;='Buy Vs Rent Calculator'!$D$13*12,-PPMT('Buy Vs Rent Calculator'!$D$12/12,Table_1[[#This Row],[Column1]],'Buy Vs Rent Calculator'!$D$13*12,'Buy Vs Rent Calculator'!$D$21),0)</f>
        <v>0</v>
      </c>
      <c r="E146" s="92">
        <f>IF(Table_1[[#This Row],[Column1]]&lt;='Buy Vs Rent Calculator'!$D$13*12,-IPMT('Buy Vs Rent Calculator'!$D$12/12,Table_1[[#This Row],[Column1]],'Buy Vs Rent Calculator'!$D$13*12,'Buy Vs Rent Calculator'!$D$21),0)</f>
        <v>0</v>
      </c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</row>
    <row r="147" spans="2:16" ht="14.25" customHeight="1" x14ac:dyDescent="0.2">
      <c r="B147" s="91">
        <v>143</v>
      </c>
      <c r="C147" s="92">
        <f>IF(Table_1[[#This Row],[Column1]]&lt;='Buy Vs Rent Calculator'!$D$13*12,'Buy Vs Rent Calculator'!$D$22,0)</f>
        <v>0</v>
      </c>
      <c r="D147" s="92">
        <f>IF(Table_1[[#This Row],[Column1]]&lt;='Buy Vs Rent Calculator'!$D$13*12,-PPMT('Buy Vs Rent Calculator'!$D$12/12,Table_1[[#This Row],[Column1]],'Buy Vs Rent Calculator'!$D$13*12,'Buy Vs Rent Calculator'!$D$21),0)</f>
        <v>0</v>
      </c>
      <c r="E147" s="92">
        <f>IF(Table_1[[#This Row],[Column1]]&lt;='Buy Vs Rent Calculator'!$D$13*12,-IPMT('Buy Vs Rent Calculator'!$D$12/12,Table_1[[#This Row],[Column1]],'Buy Vs Rent Calculator'!$D$13*12,'Buy Vs Rent Calculator'!$D$21),0)</f>
        <v>0</v>
      </c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</row>
    <row r="148" spans="2:16" ht="14.25" customHeight="1" x14ac:dyDescent="0.2">
      <c r="B148" s="91">
        <v>144</v>
      </c>
      <c r="C148" s="92">
        <f>IF(Table_1[[#This Row],[Column1]]&lt;='Buy Vs Rent Calculator'!$D$13*12,'Buy Vs Rent Calculator'!$D$22,0)</f>
        <v>0</v>
      </c>
      <c r="D148" s="92">
        <f>IF(Table_1[[#This Row],[Column1]]&lt;='Buy Vs Rent Calculator'!$D$13*12,-PPMT('Buy Vs Rent Calculator'!$D$12/12,Table_1[[#This Row],[Column1]],'Buy Vs Rent Calculator'!$D$13*12,'Buy Vs Rent Calculator'!$D$21),0)</f>
        <v>0</v>
      </c>
      <c r="E148" s="92">
        <f>IF(Table_1[[#This Row],[Column1]]&lt;='Buy Vs Rent Calculator'!$D$13*12,-IPMT('Buy Vs Rent Calculator'!$D$12/12,Table_1[[#This Row],[Column1]],'Buy Vs Rent Calculator'!$D$13*12,'Buy Vs Rent Calculator'!$D$21),0)</f>
        <v>0</v>
      </c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</row>
    <row r="149" spans="2:16" ht="14.25" customHeight="1" x14ac:dyDescent="0.2">
      <c r="B149" s="91">
        <v>145</v>
      </c>
      <c r="C149" s="92">
        <f>IF(Table_1[[#This Row],[Column1]]&lt;='Buy Vs Rent Calculator'!$D$13*12,'Buy Vs Rent Calculator'!$D$22,0)</f>
        <v>0</v>
      </c>
      <c r="D149" s="92">
        <f>IF(Table_1[[#This Row],[Column1]]&lt;='Buy Vs Rent Calculator'!$D$13*12,-PPMT('Buy Vs Rent Calculator'!$D$12/12,Table_1[[#This Row],[Column1]],'Buy Vs Rent Calculator'!$D$13*12,'Buy Vs Rent Calculator'!$D$21),0)</f>
        <v>0</v>
      </c>
      <c r="E149" s="92">
        <f>IF(Table_1[[#This Row],[Column1]]&lt;='Buy Vs Rent Calculator'!$D$13*12,-IPMT('Buy Vs Rent Calculator'!$D$12/12,Table_1[[#This Row],[Column1]],'Buy Vs Rent Calculator'!$D$13*12,'Buy Vs Rent Calculator'!$D$21),0)</f>
        <v>0</v>
      </c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</row>
    <row r="150" spans="2:16" ht="14.25" customHeight="1" x14ac:dyDescent="0.2">
      <c r="B150" s="91">
        <v>146</v>
      </c>
      <c r="C150" s="92">
        <f>IF(Table_1[[#This Row],[Column1]]&lt;='Buy Vs Rent Calculator'!$D$13*12,'Buy Vs Rent Calculator'!$D$22,0)</f>
        <v>0</v>
      </c>
      <c r="D150" s="92">
        <f>IF(Table_1[[#This Row],[Column1]]&lt;='Buy Vs Rent Calculator'!$D$13*12,-PPMT('Buy Vs Rent Calculator'!$D$12/12,Table_1[[#This Row],[Column1]],'Buy Vs Rent Calculator'!$D$13*12,'Buy Vs Rent Calculator'!$D$21),0)</f>
        <v>0</v>
      </c>
      <c r="E150" s="92">
        <f>IF(Table_1[[#This Row],[Column1]]&lt;='Buy Vs Rent Calculator'!$D$13*12,-IPMT('Buy Vs Rent Calculator'!$D$12/12,Table_1[[#This Row],[Column1]],'Buy Vs Rent Calculator'!$D$13*12,'Buy Vs Rent Calculator'!$D$21),0)</f>
        <v>0</v>
      </c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</row>
    <row r="151" spans="2:16" ht="14.25" customHeight="1" x14ac:dyDescent="0.2">
      <c r="B151" s="91">
        <v>147</v>
      </c>
      <c r="C151" s="92">
        <f>IF(Table_1[[#This Row],[Column1]]&lt;='Buy Vs Rent Calculator'!$D$13*12,'Buy Vs Rent Calculator'!$D$22,0)</f>
        <v>0</v>
      </c>
      <c r="D151" s="92">
        <f>IF(Table_1[[#This Row],[Column1]]&lt;='Buy Vs Rent Calculator'!$D$13*12,-PPMT('Buy Vs Rent Calculator'!$D$12/12,Table_1[[#This Row],[Column1]],'Buy Vs Rent Calculator'!$D$13*12,'Buy Vs Rent Calculator'!$D$21),0)</f>
        <v>0</v>
      </c>
      <c r="E151" s="92">
        <f>IF(Table_1[[#This Row],[Column1]]&lt;='Buy Vs Rent Calculator'!$D$13*12,-IPMT('Buy Vs Rent Calculator'!$D$12/12,Table_1[[#This Row],[Column1]],'Buy Vs Rent Calculator'!$D$13*12,'Buy Vs Rent Calculator'!$D$21),0)</f>
        <v>0</v>
      </c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</row>
    <row r="152" spans="2:16" ht="14.25" customHeight="1" x14ac:dyDescent="0.2">
      <c r="B152" s="91">
        <v>148</v>
      </c>
      <c r="C152" s="92">
        <f>IF(Table_1[[#This Row],[Column1]]&lt;='Buy Vs Rent Calculator'!$D$13*12,'Buy Vs Rent Calculator'!$D$22,0)</f>
        <v>0</v>
      </c>
      <c r="D152" s="92">
        <f>IF(Table_1[[#This Row],[Column1]]&lt;='Buy Vs Rent Calculator'!$D$13*12,-PPMT('Buy Vs Rent Calculator'!$D$12/12,Table_1[[#This Row],[Column1]],'Buy Vs Rent Calculator'!$D$13*12,'Buy Vs Rent Calculator'!$D$21),0)</f>
        <v>0</v>
      </c>
      <c r="E152" s="92">
        <f>IF(Table_1[[#This Row],[Column1]]&lt;='Buy Vs Rent Calculator'!$D$13*12,-IPMT('Buy Vs Rent Calculator'!$D$12/12,Table_1[[#This Row],[Column1]],'Buy Vs Rent Calculator'!$D$13*12,'Buy Vs Rent Calculator'!$D$21),0)</f>
        <v>0</v>
      </c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</row>
    <row r="153" spans="2:16" ht="14.25" customHeight="1" x14ac:dyDescent="0.2">
      <c r="B153" s="91">
        <v>149</v>
      </c>
      <c r="C153" s="92">
        <f>IF(Table_1[[#This Row],[Column1]]&lt;='Buy Vs Rent Calculator'!$D$13*12,'Buy Vs Rent Calculator'!$D$22,0)</f>
        <v>0</v>
      </c>
      <c r="D153" s="92">
        <f>IF(Table_1[[#This Row],[Column1]]&lt;='Buy Vs Rent Calculator'!$D$13*12,-PPMT('Buy Vs Rent Calculator'!$D$12/12,Table_1[[#This Row],[Column1]],'Buy Vs Rent Calculator'!$D$13*12,'Buy Vs Rent Calculator'!$D$21),0)</f>
        <v>0</v>
      </c>
      <c r="E153" s="92">
        <f>IF(Table_1[[#This Row],[Column1]]&lt;='Buy Vs Rent Calculator'!$D$13*12,-IPMT('Buy Vs Rent Calculator'!$D$12/12,Table_1[[#This Row],[Column1]],'Buy Vs Rent Calculator'!$D$13*12,'Buy Vs Rent Calculator'!$D$21),0)</f>
        <v>0</v>
      </c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</row>
    <row r="154" spans="2:16" ht="14.25" customHeight="1" x14ac:dyDescent="0.2">
      <c r="B154" s="91">
        <v>150</v>
      </c>
      <c r="C154" s="92">
        <f>IF(Table_1[[#This Row],[Column1]]&lt;='Buy Vs Rent Calculator'!$D$13*12,'Buy Vs Rent Calculator'!$D$22,0)</f>
        <v>0</v>
      </c>
      <c r="D154" s="92">
        <f>IF(Table_1[[#This Row],[Column1]]&lt;='Buy Vs Rent Calculator'!$D$13*12,-PPMT('Buy Vs Rent Calculator'!$D$12/12,Table_1[[#This Row],[Column1]],'Buy Vs Rent Calculator'!$D$13*12,'Buy Vs Rent Calculator'!$D$21),0)</f>
        <v>0</v>
      </c>
      <c r="E154" s="92">
        <f>IF(Table_1[[#This Row],[Column1]]&lt;='Buy Vs Rent Calculator'!$D$13*12,-IPMT('Buy Vs Rent Calculator'!$D$12/12,Table_1[[#This Row],[Column1]],'Buy Vs Rent Calculator'!$D$13*12,'Buy Vs Rent Calculator'!$D$21),0)</f>
        <v>0</v>
      </c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</row>
    <row r="155" spans="2:16" ht="14.25" customHeight="1" x14ac:dyDescent="0.2">
      <c r="B155" s="91">
        <v>151</v>
      </c>
      <c r="C155" s="92">
        <f>IF(Table_1[[#This Row],[Column1]]&lt;='Buy Vs Rent Calculator'!$D$13*12,'Buy Vs Rent Calculator'!$D$22,0)</f>
        <v>0</v>
      </c>
      <c r="D155" s="92">
        <f>IF(Table_1[[#This Row],[Column1]]&lt;='Buy Vs Rent Calculator'!$D$13*12,-PPMT('Buy Vs Rent Calculator'!$D$12/12,Table_1[[#This Row],[Column1]],'Buy Vs Rent Calculator'!$D$13*12,'Buy Vs Rent Calculator'!$D$21),0)</f>
        <v>0</v>
      </c>
      <c r="E155" s="92">
        <f>IF(Table_1[[#This Row],[Column1]]&lt;='Buy Vs Rent Calculator'!$D$13*12,-IPMT('Buy Vs Rent Calculator'!$D$12/12,Table_1[[#This Row],[Column1]],'Buy Vs Rent Calculator'!$D$13*12,'Buy Vs Rent Calculator'!$D$21),0)</f>
        <v>0</v>
      </c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</row>
    <row r="156" spans="2:16" ht="14.25" customHeight="1" x14ac:dyDescent="0.2">
      <c r="B156" s="91">
        <v>152</v>
      </c>
      <c r="C156" s="92">
        <f>IF(Table_1[[#This Row],[Column1]]&lt;='Buy Vs Rent Calculator'!$D$13*12,'Buy Vs Rent Calculator'!$D$22,0)</f>
        <v>0</v>
      </c>
      <c r="D156" s="92">
        <f>IF(Table_1[[#This Row],[Column1]]&lt;='Buy Vs Rent Calculator'!$D$13*12,-PPMT('Buy Vs Rent Calculator'!$D$12/12,Table_1[[#This Row],[Column1]],'Buy Vs Rent Calculator'!$D$13*12,'Buy Vs Rent Calculator'!$D$21),0)</f>
        <v>0</v>
      </c>
      <c r="E156" s="92">
        <f>IF(Table_1[[#This Row],[Column1]]&lt;='Buy Vs Rent Calculator'!$D$13*12,-IPMT('Buy Vs Rent Calculator'!$D$12/12,Table_1[[#This Row],[Column1]],'Buy Vs Rent Calculator'!$D$13*12,'Buy Vs Rent Calculator'!$D$21),0)</f>
        <v>0</v>
      </c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</row>
    <row r="157" spans="2:16" ht="14.25" customHeight="1" x14ac:dyDescent="0.2">
      <c r="B157" s="91">
        <v>153</v>
      </c>
      <c r="C157" s="92">
        <f>IF(Table_1[[#This Row],[Column1]]&lt;='Buy Vs Rent Calculator'!$D$13*12,'Buy Vs Rent Calculator'!$D$22,0)</f>
        <v>0</v>
      </c>
      <c r="D157" s="92">
        <f>IF(Table_1[[#This Row],[Column1]]&lt;='Buy Vs Rent Calculator'!$D$13*12,-PPMT('Buy Vs Rent Calculator'!$D$12/12,Table_1[[#This Row],[Column1]],'Buy Vs Rent Calculator'!$D$13*12,'Buy Vs Rent Calculator'!$D$21),0)</f>
        <v>0</v>
      </c>
      <c r="E157" s="92">
        <f>IF(Table_1[[#This Row],[Column1]]&lt;='Buy Vs Rent Calculator'!$D$13*12,-IPMT('Buy Vs Rent Calculator'!$D$12/12,Table_1[[#This Row],[Column1]],'Buy Vs Rent Calculator'!$D$13*12,'Buy Vs Rent Calculator'!$D$21),0)</f>
        <v>0</v>
      </c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</row>
    <row r="158" spans="2:16" ht="14.25" customHeight="1" x14ac:dyDescent="0.2">
      <c r="B158" s="91">
        <v>154</v>
      </c>
      <c r="C158" s="92">
        <f>IF(Table_1[[#This Row],[Column1]]&lt;='Buy Vs Rent Calculator'!$D$13*12,'Buy Vs Rent Calculator'!$D$22,0)</f>
        <v>0</v>
      </c>
      <c r="D158" s="92">
        <f>IF(Table_1[[#This Row],[Column1]]&lt;='Buy Vs Rent Calculator'!$D$13*12,-PPMT('Buy Vs Rent Calculator'!$D$12/12,Table_1[[#This Row],[Column1]],'Buy Vs Rent Calculator'!$D$13*12,'Buy Vs Rent Calculator'!$D$21),0)</f>
        <v>0</v>
      </c>
      <c r="E158" s="92">
        <f>IF(Table_1[[#This Row],[Column1]]&lt;='Buy Vs Rent Calculator'!$D$13*12,-IPMT('Buy Vs Rent Calculator'!$D$12/12,Table_1[[#This Row],[Column1]],'Buy Vs Rent Calculator'!$D$13*12,'Buy Vs Rent Calculator'!$D$21),0)</f>
        <v>0</v>
      </c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</row>
    <row r="159" spans="2:16" ht="14.25" customHeight="1" x14ac:dyDescent="0.2">
      <c r="B159" s="91">
        <v>155</v>
      </c>
      <c r="C159" s="92">
        <f>IF(Table_1[[#This Row],[Column1]]&lt;='Buy Vs Rent Calculator'!$D$13*12,'Buy Vs Rent Calculator'!$D$22,0)</f>
        <v>0</v>
      </c>
      <c r="D159" s="92">
        <f>IF(Table_1[[#This Row],[Column1]]&lt;='Buy Vs Rent Calculator'!$D$13*12,-PPMT('Buy Vs Rent Calculator'!$D$12/12,Table_1[[#This Row],[Column1]],'Buy Vs Rent Calculator'!$D$13*12,'Buy Vs Rent Calculator'!$D$21),0)</f>
        <v>0</v>
      </c>
      <c r="E159" s="92">
        <f>IF(Table_1[[#This Row],[Column1]]&lt;='Buy Vs Rent Calculator'!$D$13*12,-IPMT('Buy Vs Rent Calculator'!$D$12/12,Table_1[[#This Row],[Column1]],'Buy Vs Rent Calculator'!$D$13*12,'Buy Vs Rent Calculator'!$D$21),0)</f>
        <v>0</v>
      </c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</row>
    <row r="160" spans="2:16" ht="14.25" customHeight="1" x14ac:dyDescent="0.2">
      <c r="B160" s="91">
        <v>156</v>
      </c>
      <c r="C160" s="92">
        <f>IF(Table_1[[#This Row],[Column1]]&lt;='Buy Vs Rent Calculator'!$D$13*12,'Buy Vs Rent Calculator'!$D$22,0)</f>
        <v>0</v>
      </c>
      <c r="D160" s="92">
        <f>IF(Table_1[[#This Row],[Column1]]&lt;='Buy Vs Rent Calculator'!$D$13*12,-PPMT('Buy Vs Rent Calculator'!$D$12/12,Table_1[[#This Row],[Column1]],'Buy Vs Rent Calculator'!$D$13*12,'Buy Vs Rent Calculator'!$D$21),0)</f>
        <v>0</v>
      </c>
      <c r="E160" s="92">
        <f>IF(Table_1[[#This Row],[Column1]]&lt;='Buy Vs Rent Calculator'!$D$13*12,-IPMT('Buy Vs Rent Calculator'!$D$12/12,Table_1[[#This Row],[Column1]],'Buy Vs Rent Calculator'!$D$13*12,'Buy Vs Rent Calculator'!$D$21),0)</f>
        <v>0</v>
      </c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</row>
    <row r="161" spans="2:16" ht="14.25" customHeight="1" x14ac:dyDescent="0.2">
      <c r="B161" s="91">
        <v>157</v>
      </c>
      <c r="C161" s="92">
        <f>IF(Table_1[[#This Row],[Column1]]&lt;='Buy Vs Rent Calculator'!$D$13*12,'Buy Vs Rent Calculator'!$D$22,0)</f>
        <v>0</v>
      </c>
      <c r="D161" s="92">
        <f>IF(Table_1[[#This Row],[Column1]]&lt;='Buy Vs Rent Calculator'!$D$13*12,-PPMT('Buy Vs Rent Calculator'!$D$12/12,Table_1[[#This Row],[Column1]],'Buy Vs Rent Calculator'!$D$13*12,'Buy Vs Rent Calculator'!$D$21),0)</f>
        <v>0</v>
      </c>
      <c r="E161" s="92">
        <f>IF(Table_1[[#This Row],[Column1]]&lt;='Buy Vs Rent Calculator'!$D$13*12,-IPMT('Buy Vs Rent Calculator'!$D$12/12,Table_1[[#This Row],[Column1]],'Buy Vs Rent Calculator'!$D$13*12,'Buy Vs Rent Calculator'!$D$21),0)</f>
        <v>0</v>
      </c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</row>
    <row r="162" spans="2:16" ht="14.25" customHeight="1" x14ac:dyDescent="0.2">
      <c r="B162" s="91">
        <v>158</v>
      </c>
      <c r="C162" s="92">
        <f>IF(Table_1[[#This Row],[Column1]]&lt;='Buy Vs Rent Calculator'!$D$13*12,'Buy Vs Rent Calculator'!$D$22,0)</f>
        <v>0</v>
      </c>
      <c r="D162" s="92">
        <f>IF(Table_1[[#This Row],[Column1]]&lt;='Buy Vs Rent Calculator'!$D$13*12,-PPMT('Buy Vs Rent Calculator'!$D$12/12,Table_1[[#This Row],[Column1]],'Buy Vs Rent Calculator'!$D$13*12,'Buy Vs Rent Calculator'!$D$21),0)</f>
        <v>0</v>
      </c>
      <c r="E162" s="92">
        <f>IF(Table_1[[#This Row],[Column1]]&lt;='Buy Vs Rent Calculator'!$D$13*12,-IPMT('Buy Vs Rent Calculator'!$D$12/12,Table_1[[#This Row],[Column1]],'Buy Vs Rent Calculator'!$D$13*12,'Buy Vs Rent Calculator'!$D$21),0)</f>
        <v>0</v>
      </c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</row>
    <row r="163" spans="2:16" ht="14.25" customHeight="1" x14ac:dyDescent="0.2">
      <c r="B163" s="91">
        <v>159</v>
      </c>
      <c r="C163" s="92">
        <f>IF(Table_1[[#This Row],[Column1]]&lt;='Buy Vs Rent Calculator'!$D$13*12,'Buy Vs Rent Calculator'!$D$22,0)</f>
        <v>0</v>
      </c>
      <c r="D163" s="92">
        <f>IF(Table_1[[#This Row],[Column1]]&lt;='Buy Vs Rent Calculator'!$D$13*12,-PPMT('Buy Vs Rent Calculator'!$D$12/12,Table_1[[#This Row],[Column1]],'Buy Vs Rent Calculator'!$D$13*12,'Buy Vs Rent Calculator'!$D$21),0)</f>
        <v>0</v>
      </c>
      <c r="E163" s="92">
        <f>IF(Table_1[[#This Row],[Column1]]&lt;='Buy Vs Rent Calculator'!$D$13*12,-IPMT('Buy Vs Rent Calculator'!$D$12/12,Table_1[[#This Row],[Column1]],'Buy Vs Rent Calculator'!$D$13*12,'Buy Vs Rent Calculator'!$D$21),0)</f>
        <v>0</v>
      </c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</row>
    <row r="164" spans="2:16" ht="14.25" customHeight="1" x14ac:dyDescent="0.2">
      <c r="B164" s="91">
        <v>160</v>
      </c>
      <c r="C164" s="92">
        <f>IF(Table_1[[#This Row],[Column1]]&lt;='Buy Vs Rent Calculator'!$D$13*12,'Buy Vs Rent Calculator'!$D$22,0)</f>
        <v>0</v>
      </c>
      <c r="D164" s="92">
        <f>IF(Table_1[[#This Row],[Column1]]&lt;='Buy Vs Rent Calculator'!$D$13*12,-PPMT('Buy Vs Rent Calculator'!$D$12/12,Table_1[[#This Row],[Column1]],'Buy Vs Rent Calculator'!$D$13*12,'Buy Vs Rent Calculator'!$D$21),0)</f>
        <v>0</v>
      </c>
      <c r="E164" s="92">
        <f>IF(Table_1[[#This Row],[Column1]]&lt;='Buy Vs Rent Calculator'!$D$13*12,-IPMT('Buy Vs Rent Calculator'!$D$12/12,Table_1[[#This Row],[Column1]],'Buy Vs Rent Calculator'!$D$13*12,'Buy Vs Rent Calculator'!$D$21),0)</f>
        <v>0</v>
      </c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</row>
    <row r="165" spans="2:16" ht="14.25" customHeight="1" x14ac:dyDescent="0.2">
      <c r="B165" s="91">
        <v>161</v>
      </c>
      <c r="C165" s="92">
        <f>IF(Table_1[[#This Row],[Column1]]&lt;='Buy Vs Rent Calculator'!$D$13*12,'Buy Vs Rent Calculator'!$D$22,0)</f>
        <v>0</v>
      </c>
      <c r="D165" s="92">
        <f>IF(Table_1[[#This Row],[Column1]]&lt;='Buy Vs Rent Calculator'!$D$13*12,-PPMT('Buy Vs Rent Calculator'!$D$12/12,Table_1[[#This Row],[Column1]],'Buy Vs Rent Calculator'!$D$13*12,'Buy Vs Rent Calculator'!$D$21),0)</f>
        <v>0</v>
      </c>
      <c r="E165" s="92">
        <f>IF(Table_1[[#This Row],[Column1]]&lt;='Buy Vs Rent Calculator'!$D$13*12,-IPMT('Buy Vs Rent Calculator'!$D$12/12,Table_1[[#This Row],[Column1]],'Buy Vs Rent Calculator'!$D$13*12,'Buy Vs Rent Calculator'!$D$21),0)</f>
        <v>0</v>
      </c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</row>
    <row r="166" spans="2:16" ht="14.25" customHeight="1" x14ac:dyDescent="0.2">
      <c r="B166" s="91">
        <v>162</v>
      </c>
      <c r="C166" s="92">
        <f>IF(Table_1[[#This Row],[Column1]]&lt;='Buy Vs Rent Calculator'!$D$13*12,'Buy Vs Rent Calculator'!$D$22,0)</f>
        <v>0</v>
      </c>
      <c r="D166" s="92">
        <f>IF(Table_1[[#This Row],[Column1]]&lt;='Buy Vs Rent Calculator'!$D$13*12,-PPMT('Buy Vs Rent Calculator'!$D$12/12,Table_1[[#This Row],[Column1]],'Buy Vs Rent Calculator'!$D$13*12,'Buy Vs Rent Calculator'!$D$21),0)</f>
        <v>0</v>
      </c>
      <c r="E166" s="92">
        <f>IF(Table_1[[#This Row],[Column1]]&lt;='Buy Vs Rent Calculator'!$D$13*12,-IPMT('Buy Vs Rent Calculator'!$D$12/12,Table_1[[#This Row],[Column1]],'Buy Vs Rent Calculator'!$D$13*12,'Buy Vs Rent Calculator'!$D$21),0)</f>
        <v>0</v>
      </c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</row>
    <row r="167" spans="2:16" ht="14.25" customHeight="1" x14ac:dyDescent="0.2">
      <c r="B167" s="91">
        <v>163</v>
      </c>
      <c r="C167" s="92">
        <f>IF(Table_1[[#This Row],[Column1]]&lt;='Buy Vs Rent Calculator'!$D$13*12,'Buy Vs Rent Calculator'!$D$22,0)</f>
        <v>0</v>
      </c>
      <c r="D167" s="92">
        <f>IF(Table_1[[#This Row],[Column1]]&lt;='Buy Vs Rent Calculator'!$D$13*12,-PPMT('Buy Vs Rent Calculator'!$D$12/12,Table_1[[#This Row],[Column1]],'Buy Vs Rent Calculator'!$D$13*12,'Buy Vs Rent Calculator'!$D$21),0)</f>
        <v>0</v>
      </c>
      <c r="E167" s="92">
        <f>IF(Table_1[[#This Row],[Column1]]&lt;='Buy Vs Rent Calculator'!$D$13*12,-IPMT('Buy Vs Rent Calculator'!$D$12/12,Table_1[[#This Row],[Column1]],'Buy Vs Rent Calculator'!$D$13*12,'Buy Vs Rent Calculator'!$D$21),0)</f>
        <v>0</v>
      </c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</row>
    <row r="168" spans="2:16" ht="14.25" customHeight="1" x14ac:dyDescent="0.2">
      <c r="B168" s="91">
        <v>164</v>
      </c>
      <c r="C168" s="92">
        <f>IF(Table_1[[#This Row],[Column1]]&lt;='Buy Vs Rent Calculator'!$D$13*12,'Buy Vs Rent Calculator'!$D$22,0)</f>
        <v>0</v>
      </c>
      <c r="D168" s="92">
        <f>IF(Table_1[[#This Row],[Column1]]&lt;='Buy Vs Rent Calculator'!$D$13*12,-PPMT('Buy Vs Rent Calculator'!$D$12/12,Table_1[[#This Row],[Column1]],'Buy Vs Rent Calculator'!$D$13*12,'Buy Vs Rent Calculator'!$D$21),0)</f>
        <v>0</v>
      </c>
      <c r="E168" s="92">
        <f>IF(Table_1[[#This Row],[Column1]]&lt;='Buy Vs Rent Calculator'!$D$13*12,-IPMT('Buy Vs Rent Calculator'!$D$12/12,Table_1[[#This Row],[Column1]],'Buy Vs Rent Calculator'!$D$13*12,'Buy Vs Rent Calculator'!$D$21),0)</f>
        <v>0</v>
      </c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</row>
    <row r="169" spans="2:16" ht="14.25" customHeight="1" x14ac:dyDescent="0.2">
      <c r="B169" s="91">
        <v>165</v>
      </c>
      <c r="C169" s="92">
        <f>IF(Table_1[[#This Row],[Column1]]&lt;='Buy Vs Rent Calculator'!$D$13*12,'Buy Vs Rent Calculator'!$D$22,0)</f>
        <v>0</v>
      </c>
      <c r="D169" s="92">
        <f>IF(Table_1[[#This Row],[Column1]]&lt;='Buy Vs Rent Calculator'!$D$13*12,-PPMT('Buy Vs Rent Calculator'!$D$12/12,Table_1[[#This Row],[Column1]],'Buy Vs Rent Calculator'!$D$13*12,'Buy Vs Rent Calculator'!$D$21),0)</f>
        <v>0</v>
      </c>
      <c r="E169" s="92">
        <f>IF(Table_1[[#This Row],[Column1]]&lt;='Buy Vs Rent Calculator'!$D$13*12,-IPMT('Buy Vs Rent Calculator'!$D$12/12,Table_1[[#This Row],[Column1]],'Buy Vs Rent Calculator'!$D$13*12,'Buy Vs Rent Calculator'!$D$21),0)</f>
        <v>0</v>
      </c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</row>
    <row r="170" spans="2:16" ht="14.25" customHeight="1" x14ac:dyDescent="0.2">
      <c r="B170" s="91">
        <v>166</v>
      </c>
      <c r="C170" s="92">
        <f>IF(Table_1[[#This Row],[Column1]]&lt;='Buy Vs Rent Calculator'!$D$13*12,'Buy Vs Rent Calculator'!$D$22,0)</f>
        <v>0</v>
      </c>
      <c r="D170" s="92">
        <f>IF(Table_1[[#This Row],[Column1]]&lt;='Buy Vs Rent Calculator'!$D$13*12,-PPMT('Buy Vs Rent Calculator'!$D$12/12,Table_1[[#This Row],[Column1]],'Buy Vs Rent Calculator'!$D$13*12,'Buy Vs Rent Calculator'!$D$21),0)</f>
        <v>0</v>
      </c>
      <c r="E170" s="92">
        <f>IF(Table_1[[#This Row],[Column1]]&lt;='Buy Vs Rent Calculator'!$D$13*12,-IPMT('Buy Vs Rent Calculator'!$D$12/12,Table_1[[#This Row],[Column1]],'Buy Vs Rent Calculator'!$D$13*12,'Buy Vs Rent Calculator'!$D$21),0)</f>
        <v>0</v>
      </c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</row>
    <row r="171" spans="2:16" ht="14.25" customHeight="1" x14ac:dyDescent="0.2">
      <c r="B171" s="91">
        <v>167</v>
      </c>
      <c r="C171" s="92">
        <f>IF(Table_1[[#This Row],[Column1]]&lt;='Buy Vs Rent Calculator'!$D$13*12,'Buy Vs Rent Calculator'!$D$22,0)</f>
        <v>0</v>
      </c>
      <c r="D171" s="92">
        <f>IF(Table_1[[#This Row],[Column1]]&lt;='Buy Vs Rent Calculator'!$D$13*12,-PPMT('Buy Vs Rent Calculator'!$D$12/12,Table_1[[#This Row],[Column1]],'Buy Vs Rent Calculator'!$D$13*12,'Buy Vs Rent Calculator'!$D$21),0)</f>
        <v>0</v>
      </c>
      <c r="E171" s="92">
        <f>IF(Table_1[[#This Row],[Column1]]&lt;='Buy Vs Rent Calculator'!$D$13*12,-IPMT('Buy Vs Rent Calculator'!$D$12/12,Table_1[[#This Row],[Column1]],'Buy Vs Rent Calculator'!$D$13*12,'Buy Vs Rent Calculator'!$D$21),0)</f>
        <v>0</v>
      </c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</row>
    <row r="172" spans="2:16" ht="14.25" customHeight="1" x14ac:dyDescent="0.2">
      <c r="B172" s="91">
        <v>168</v>
      </c>
      <c r="C172" s="92">
        <f>IF(Table_1[[#This Row],[Column1]]&lt;='Buy Vs Rent Calculator'!$D$13*12,'Buy Vs Rent Calculator'!$D$22,0)</f>
        <v>0</v>
      </c>
      <c r="D172" s="92">
        <f>IF(Table_1[[#This Row],[Column1]]&lt;='Buy Vs Rent Calculator'!$D$13*12,-PPMT('Buy Vs Rent Calculator'!$D$12/12,Table_1[[#This Row],[Column1]],'Buy Vs Rent Calculator'!$D$13*12,'Buy Vs Rent Calculator'!$D$21),0)</f>
        <v>0</v>
      </c>
      <c r="E172" s="92">
        <f>IF(Table_1[[#This Row],[Column1]]&lt;='Buy Vs Rent Calculator'!$D$13*12,-IPMT('Buy Vs Rent Calculator'!$D$12/12,Table_1[[#This Row],[Column1]],'Buy Vs Rent Calculator'!$D$13*12,'Buy Vs Rent Calculator'!$D$21),0)</f>
        <v>0</v>
      </c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</row>
    <row r="173" spans="2:16" ht="14.25" customHeight="1" x14ac:dyDescent="0.2">
      <c r="B173" s="91">
        <v>169</v>
      </c>
      <c r="C173" s="92">
        <f>IF(Table_1[[#This Row],[Column1]]&lt;='Buy Vs Rent Calculator'!$D$13*12,'Buy Vs Rent Calculator'!$D$22,0)</f>
        <v>0</v>
      </c>
      <c r="D173" s="92">
        <f>IF(Table_1[[#This Row],[Column1]]&lt;='Buy Vs Rent Calculator'!$D$13*12,-PPMT('Buy Vs Rent Calculator'!$D$12/12,Table_1[[#This Row],[Column1]],'Buy Vs Rent Calculator'!$D$13*12,'Buy Vs Rent Calculator'!$D$21),0)</f>
        <v>0</v>
      </c>
      <c r="E173" s="92">
        <f>IF(Table_1[[#This Row],[Column1]]&lt;='Buy Vs Rent Calculator'!$D$13*12,-IPMT('Buy Vs Rent Calculator'!$D$12/12,Table_1[[#This Row],[Column1]],'Buy Vs Rent Calculator'!$D$13*12,'Buy Vs Rent Calculator'!$D$21),0)</f>
        <v>0</v>
      </c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</row>
    <row r="174" spans="2:16" ht="14.25" customHeight="1" x14ac:dyDescent="0.2">
      <c r="B174" s="91">
        <v>170</v>
      </c>
      <c r="C174" s="92">
        <f>IF(Table_1[[#This Row],[Column1]]&lt;='Buy Vs Rent Calculator'!$D$13*12,'Buy Vs Rent Calculator'!$D$22,0)</f>
        <v>0</v>
      </c>
      <c r="D174" s="92">
        <f>IF(Table_1[[#This Row],[Column1]]&lt;='Buy Vs Rent Calculator'!$D$13*12,-PPMT('Buy Vs Rent Calculator'!$D$12/12,Table_1[[#This Row],[Column1]],'Buy Vs Rent Calculator'!$D$13*12,'Buy Vs Rent Calculator'!$D$21),0)</f>
        <v>0</v>
      </c>
      <c r="E174" s="92">
        <f>IF(Table_1[[#This Row],[Column1]]&lt;='Buy Vs Rent Calculator'!$D$13*12,-IPMT('Buy Vs Rent Calculator'!$D$12/12,Table_1[[#This Row],[Column1]],'Buy Vs Rent Calculator'!$D$13*12,'Buy Vs Rent Calculator'!$D$21),0)</f>
        <v>0</v>
      </c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</row>
    <row r="175" spans="2:16" ht="14.25" customHeight="1" x14ac:dyDescent="0.2">
      <c r="B175" s="91">
        <v>171</v>
      </c>
      <c r="C175" s="92">
        <f>IF(Table_1[[#This Row],[Column1]]&lt;='Buy Vs Rent Calculator'!$D$13*12,'Buy Vs Rent Calculator'!$D$22,0)</f>
        <v>0</v>
      </c>
      <c r="D175" s="92">
        <f>IF(Table_1[[#This Row],[Column1]]&lt;='Buy Vs Rent Calculator'!$D$13*12,-PPMT('Buy Vs Rent Calculator'!$D$12/12,Table_1[[#This Row],[Column1]],'Buy Vs Rent Calculator'!$D$13*12,'Buy Vs Rent Calculator'!$D$21),0)</f>
        <v>0</v>
      </c>
      <c r="E175" s="92">
        <f>IF(Table_1[[#This Row],[Column1]]&lt;='Buy Vs Rent Calculator'!$D$13*12,-IPMT('Buy Vs Rent Calculator'!$D$12/12,Table_1[[#This Row],[Column1]],'Buy Vs Rent Calculator'!$D$13*12,'Buy Vs Rent Calculator'!$D$21),0)</f>
        <v>0</v>
      </c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</row>
    <row r="176" spans="2:16" ht="14.25" customHeight="1" x14ac:dyDescent="0.2">
      <c r="B176" s="91">
        <v>172</v>
      </c>
      <c r="C176" s="92">
        <f>IF(Table_1[[#This Row],[Column1]]&lt;='Buy Vs Rent Calculator'!$D$13*12,'Buy Vs Rent Calculator'!$D$22,0)</f>
        <v>0</v>
      </c>
      <c r="D176" s="92">
        <f>IF(Table_1[[#This Row],[Column1]]&lt;='Buy Vs Rent Calculator'!$D$13*12,-PPMT('Buy Vs Rent Calculator'!$D$12/12,Table_1[[#This Row],[Column1]],'Buy Vs Rent Calculator'!$D$13*12,'Buy Vs Rent Calculator'!$D$21),0)</f>
        <v>0</v>
      </c>
      <c r="E176" s="92">
        <f>IF(Table_1[[#This Row],[Column1]]&lt;='Buy Vs Rent Calculator'!$D$13*12,-IPMT('Buy Vs Rent Calculator'!$D$12/12,Table_1[[#This Row],[Column1]],'Buy Vs Rent Calculator'!$D$13*12,'Buy Vs Rent Calculator'!$D$21),0)</f>
        <v>0</v>
      </c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</row>
    <row r="177" spans="2:16" ht="14.25" customHeight="1" x14ac:dyDescent="0.2">
      <c r="B177" s="91">
        <v>173</v>
      </c>
      <c r="C177" s="92">
        <f>IF(Table_1[[#This Row],[Column1]]&lt;='Buy Vs Rent Calculator'!$D$13*12,'Buy Vs Rent Calculator'!$D$22,0)</f>
        <v>0</v>
      </c>
      <c r="D177" s="92">
        <f>IF(Table_1[[#This Row],[Column1]]&lt;='Buy Vs Rent Calculator'!$D$13*12,-PPMT('Buy Vs Rent Calculator'!$D$12/12,Table_1[[#This Row],[Column1]],'Buy Vs Rent Calculator'!$D$13*12,'Buy Vs Rent Calculator'!$D$21),0)</f>
        <v>0</v>
      </c>
      <c r="E177" s="92">
        <f>IF(Table_1[[#This Row],[Column1]]&lt;='Buy Vs Rent Calculator'!$D$13*12,-IPMT('Buy Vs Rent Calculator'!$D$12/12,Table_1[[#This Row],[Column1]],'Buy Vs Rent Calculator'!$D$13*12,'Buy Vs Rent Calculator'!$D$21),0)</f>
        <v>0</v>
      </c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</row>
    <row r="178" spans="2:16" ht="14.25" customHeight="1" x14ac:dyDescent="0.2">
      <c r="B178" s="91">
        <v>174</v>
      </c>
      <c r="C178" s="92">
        <f>IF(Table_1[[#This Row],[Column1]]&lt;='Buy Vs Rent Calculator'!$D$13*12,'Buy Vs Rent Calculator'!$D$22,0)</f>
        <v>0</v>
      </c>
      <c r="D178" s="92">
        <f>IF(Table_1[[#This Row],[Column1]]&lt;='Buy Vs Rent Calculator'!$D$13*12,-PPMT('Buy Vs Rent Calculator'!$D$12/12,Table_1[[#This Row],[Column1]],'Buy Vs Rent Calculator'!$D$13*12,'Buy Vs Rent Calculator'!$D$21),0)</f>
        <v>0</v>
      </c>
      <c r="E178" s="92">
        <f>IF(Table_1[[#This Row],[Column1]]&lt;='Buy Vs Rent Calculator'!$D$13*12,-IPMT('Buy Vs Rent Calculator'!$D$12/12,Table_1[[#This Row],[Column1]],'Buy Vs Rent Calculator'!$D$13*12,'Buy Vs Rent Calculator'!$D$21),0)</f>
        <v>0</v>
      </c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</row>
    <row r="179" spans="2:16" ht="14.25" customHeight="1" x14ac:dyDescent="0.2">
      <c r="B179" s="91">
        <v>175</v>
      </c>
      <c r="C179" s="92">
        <f>IF(Table_1[[#This Row],[Column1]]&lt;='Buy Vs Rent Calculator'!$D$13*12,'Buy Vs Rent Calculator'!$D$22,0)</f>
        <v>0</v>
      </c>
      <c r="D179" s="92">
        <f>IF(Table_1[[#This Row],[Column1]]&lt;='Buy Vs Rent Calculator'!$D$13*12,-PPMT('Buy Vs Rent Calculator'!$D$12/12,Table_1[[#This Row],[Column1]],'Buy Vs Rent Calculator'!$D$13*12,'Buy Vs Rent Calculator'!$D$21),0)</f>
        <v>0</v>
      </c>
      <c r="E179" s="92">
        <f>IF(Table_1[[#This Row],[Column1]]&lt;='Buy Vs Rent Calculator'!$D$13*12,-IPMT('Buy Vs Rent Calculator'!$D$12/12,Table_1[[#This Row],[Column1]],'Buy Vs Rent Calculator'!$D$13*12,'Buy Vs Rent Calculator'!$D$21),0)</f>
        <v>0</v>
      </c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</row>
    <row r="180" spans="2:16" ht="14.25" customHeight="1" x14ac:dyDescent="0.2">
      <c r="B180" s="91">
        <v>176</v>
      </c>
      <c r="C180" s="92">
        <f>IF(Table_1[[#This Row],[Column1]]&lt;='Buy Vs Rent Calculator'!$D$13*12,'Buy Vs Rent Calculator'!$D$22,0)</f>
        <v>0</v>
      </c>
      <c r="D180" s="92">
        <f>IF(Table_1[[#This Row],[Column1]]&lt;='Buy Vs Rent Calculator'!$D$13*12,-PPMT('Buy Vs Rent Calculator'!$D$12/12,Table_1[[#This Row],[Column1]],'Buy Vs Rent Calculator'!$D$13*12,'Buy Vs Rent Calculator'!$D$21),0)</f>
        <v>0</v>
      </c>
      <c r="E180" s="92">
        <f>IF(Table_1[[#This Row],[Column1]]&lt;='Buy Vs Rent Calculator'!$D$13*12,-IPMT('Buy Vs Rent Calculator'!$D$12/12,Table_1[[#This Row],[Column1]],'Buy Vs Rent Calculator'!$D$13*12,'Buy Vs Rent Calculator'!$D$21),0)</f>
        <v>0</v>
      </c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</row>
    <row r="181" spans="2:16" ht="14.25" customHeight="1" x14ac:dyDescent="0.2">
      <c r="B181" s="91">
        <v>177</v>
      </c>
      <c r="C181" s="92">
        <f>IF(Table_1[[#This Row],[Column1]]&lt;='Buy Vs Rent Calculator'!$D$13*12,'Buy Vs Rent Calculator'!$D$22,0)</f>
        <v>0</v>
      </c>
      <c r="D181" s="92">
        <f>IF(Table_1[[#This Row],[Column1]]&lt;='Buy Vs Rent Calculator'!$D$13*12,-PPMT('Buy Vs Rent Calculator'!$D$12/12,Table_1[[#This Row],[Column1]],'Buy Vs Rent Calculator'!$D$13*12,'Buy Vs Rent Calculator'!$D$21),0)</f>
        <v>0</v>
      </c>
      <c r="E181" s="92">
        <f>IF(Table_1[[#This Row],[Column1]]&lt;='Buy Vs Rent Calculator'!$D$13*12,-IPMT('Buy Vs Rent Calculator'!$D$12/12,Table_1[[#This Row],[Column1]],'Buy Vs Rent Calculator'!$D$13*12,'Buy Vs Rent Calculator'!$D$21),0)</f>
        <v>0</v>
      </c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</row>
    <row r="182" spans="2:16" ht="14.25" customHeight="1" x14ac:dyDescent="0.2">
      <c r="B182" s="91">
        <v>178</v>
      </c>
      <c r="C182" s="92">
        <f>IF(Table_1[[#This Row],[Column1]]&lt;='Buy Vs Rent Calculator'!$D$13*12,'Buy Vs Rent Calculator'!$D$22,0)</f>
        <v>0</v>
      </c>
      <c r="D182" s="92">
        <f>IF(Table_1[[#This Row],[Column1]]&lt;='Buy Vs Rent Calculator'!$D$13*12,-PPMT('Buy Vs Rent Calculator'!$D$12/12,Table_1[[#This Row],[Column1]],'Buy Vs Rent Calculator'!$D$13*12,'Buy Vs Rent Calculator'!$D$21),0)</f>
        <v>0</v>
      </c>
      <c r="E182" s="92">
        <f>IF(Table_1[[#This Row],[Column1]]&lt;='Buy Vs Rent Calculator'!$D$13*12,-IPMT('Buy Vs Rent Calculator'!$D$12/12,Table_1[[#This Row],[Column1]],'Buy Vs Rent Calculator'!$D$13*12,'Buy Vs Rent Calculator'!$D$21),0)</f>
        <v>0</v>
      </c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</row>
    <row r="183" spans="2:16" ht="14.25" customHeight="1" x14ac:dyDescent="0.2">
      <c r="B183" s="91">
        <v>179</v>
      </c>
      <c r="C183" s="92">
        <f>IF(Table_1[[#This Row],[Column1]]&lt;='Buy Vs Rent Calculator'!$D$13*12,'Buy Vs Rent Calculator'!$D$22,0)</f>
        <v>0</v>
      </c>
      <c r="D183" s="92">
        <f>IF(Table_1[[#This Row],[Column1]]&lt;='Buy Vs Rent Calculator'!$D$13*12,-PPMT('Buy Vs Rent Calculator'!$D$12/12,Table_1[[#This Row],[Column1]],'Buy Vs Rent Calculator'!$D$13*12,'Buy Vs Rent Calculator'!$D$21),0)</f>
        <v>0</v>
      </c>
      <c r="E183" s="92">
        <f>IF(Table_1[[#This Row],[Column1]]&lt;='Buy Vs Rent Calculator'!$D$13*12,-IPMT('Buy Vs Rent Calculator'!$D$12/12,Table_1[[#This Row],[Column1]],'Buy Vs Rent Calculator'!$D$13*12,'Buy Vs Rent Calculator'!$D$21),0)</f>
        <v>0</v>
      </c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</row>
    <row r="184" spans="2:16" ht="14.25" customHeight="1" x14ac:dyDescent="0.2">
      <c r="B184" s="91">
        <v>180</v>
      </c>
      <c r="C184" s="92">
        <f>IF(Table_1[[#This Row],[Column1]]&lt;='Buy Vs Rent Calculator'!$D$13*12,'Buy Vs Rent Calculator'!$D$22,0)</f>
        <v>0</v>
      </c>
      <c r="D184" s="92">
        <f>IF(Table_1[[#This Row],[Column1]]&lt;='Buy Vs Rent Calculator'!$D$13*12,-PPMT('Buy Vs Rent Calculator'!$D$12/12,Table_1[[#This Row],[Column1]],'Buy Vs Rent Calculator'!$D$13*12,'Buy Vs Rent Calculator'!$D$21),0)</f>
        <v>0</v>
      </c>
      <c r="E184" s="92">
        <f>IF(Table_1[[#This Row],[Column1]]&lt;='Buy Vs Rent Calculator'!$D$13*12,-IPMT('Buy Vs Rent Calculator'!$D$12/12,Table_1[[#This Row],[Column1]],'Buy Vs Rent Calculator'!$D$13*12,'Buy Vs Rent Calculator'!$D$21),0)</f>
        <v>0</v>
      </c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</row>
    <row r="185" spans="2:16" ht="14.25" customHeight="1" x14ac:dyDescent="0.2">
      <c r="B185" s="91">
        <v>181</v>
      </c>
      <c r="C185" s="92">
        <f>IF(Table_1[[#This Row],[Column1]]&lt;='Buy Vs Rent Calculator'!$D$13*12,'Buy Vs Rent Calculator'!$D$22,0)</f>
        <v>0</v>
      </c>
      <c r="D185" s="92">
        <f>IF(Table_1[[#This Row],[Column1]]&lt;='Buy Vs Rent Calculator'!$D$13*12,-PPMT('Buy Vs Rent Calculator'!$D$12/12,Table_1[[#This Row],[Column1]],'Buy Vs Rent Calculator'!$D$13*12,'Buy Vs Rent Calculator'!$D$21),0)</f>
        <v>0</v>
      </c>
      <c r="E185" s="92">
        <f>IF(Table_1[[#This Row],[Column1]]&lt;='Buy Vs Rent Calculator'!$D$13*12,-IPMT('Buy Vs Rent Calculator'!$D$12/12,Table_1[[#This Row],[Column1]],'Buy Vs Rent Calculator'!$D$13*12,'Buy Vs Rent Calculator'!$D$21),0)</f>
        <v>0</v>
      </c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</row>
    <row r="186" spans="2:16" ht="14.25" customHeight="1" x14ac:dyDescent="0.2">
      <c r="B186" s="91">
        <v>182</v>
      </c>
      <c r="C186" s="92">
        <f>IF(Table_1[[#This Row],[Column1]]&lt;='Buy Vs Rent Calculator'!$D$13*12,'Buy Vs Rent Calculator'!$D$22,0)</f>
        <v>0</v>
      </c>
      <c r="D186" s="92">
        <f>IF(Table_1[[#This Row],[Column1]]&lt;='Buy Vs Rent Calculator'!$D$13*12,-PPMT('Buy Vs Rent Calculator'!$D$12/12,Table_1[[#This Row],[Column1]],'Buy Vs Rent Calculator'!$D$13*12,'Buy Vs Rent Calculator'!$D$21),0)</f>
        <v>0</v>
      </c>
      <c r="E186" s="92">
        <f>IF(Table_1[[#This Row],[Column1]]&lt;='Buy Vs Rent Calculator'!$D$13*12,-IPMT('Buy Vs Rent Calculator'!$D$12/12,Table_1[[#This Row],[Column1]],'Buy Vs Rent Calculator'!$D$13*12,'Buy Vs Rent Calculator'!$D$21),0)</f>
        <v>0</v>
      </c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</row>
    <row r="187" spans="2:16" ht="14.25" customHeight="1" x14ac:dyDescent="0.2">
      <c r="B187" s="91">
        <v>183</v>
      </c>
      <c r="C187" s="92">
        <f>IF(Table_1[[#This Row],[Column1]]&lt;='Buy Vs Rent Calculator'!$D$13*12,'Buy Vs Rent Calculator'!$D$22,0)</f>
        <v>0</v>
      </c>
      <c r="D187" s="92">
        <f>IF(Table_1[[#This Row],[Column1]]&lt;='Buy Vs Rent Calculator'!$D$13*12,-PPMT('Buy Vs Rent Calculator'!$D$12/12,Table_1[[#This Row],[Column1]],'Buy Vs Rent Calculator'!$D$13*12,'Buy Vs Rent Calculator'!$D$21),0)</f>
        <v>0</v>
      </c>
      <c r="E187" s="92">
        <f>IF(Table_1[[#This Row],[Column1]]&lt;='Buy Vs Rent Calculator'!$D$13*12,-IPMT('Buy Vs Rent Calculator'!$D$12/12,Table_1[[#This Row],[Column1]],'Buy Vs Rent Calculator'!$D$13*12,'Buy Vs Rent Calculator'!$D$21),0)</f>
        <v>0</v>
      </c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</row>
    <row r="188" spans="2:16" ht="14.25" customHeight="1" x14ac:dyDescent="0.2">
      <c r="B188" s="91">
        <v>184</v>
      </c>
      <c r="C188" s="92">
        <f>IF(Table_1[[#This Row],[Column1]]&lt;='Buy Vs Rent Calculator'!$D$13*12,'Buy Vs Rent Calculator'!$D$22,0)</f>
        <v>0</v>
      </c>
      <c r="D188" s="92">
        <f>IF(Table_1[[#This Row],[Column1]]&lt;='Buy Vs Rent Calculator'!$D$13*12,-PPMT('Buy Vs Rent Calculator'!$D$12/12,Table_1[[#This Row],[Column1]],'Buy Vs Rent Calculator'!$D$13*12,'Buy Vs Rent Calculator'!$D$21),0)</f>
        <v>0</v>
      </c>
      <c r="E188" s="92">
        <f>IF(Table_1[[#This Row],[Column1]]&lt;='Buy Vs Rent Calculator'!$D$13*12,-IPMT('Buy Vs Rent Calculator'!$D$12/12,Table_1[[#This Row],[Column1]],'Buy Vs Rent Calculator'!$D$13*12,'Buy Vs Rent Calculator'!$D$21),0)</f>
        <v>0</v>
      </c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</row>
    <row r="189" spans="2:16" ht="14.25" customHeight="1" x14ac:dyDescent="0.2">
      <c r="B189" s="91">
        <v>185</v>
      </c>
      <c r="C189" s="92">
        <f>IF(Table_1[[#This Row],[Column1]]&lt;='Buy Vs Rent Calculator'!$D$13*12,'Buy Vs Rent Calculator'!$D$22,0)</f>
        <v>0</v>
      </c>
      <c r="D189" s="92">
        <f>IF(Table_1[[#This Row],[Column1]]&lt;='Buy Vs Rent Calculator'!$D$13*12,-PPMT('Buy Vs Rent Calculator'!$D$12/12,Table_1[[#This Row],[Column1]],'Buy Vs Rent Calculator'!$D$13*12,'Buy Vs Rent Calculator'!$D$21),0)</f>
        <v>0</v>
      </c>
      <c r="E189" s="92">
        <f>IF(Table_1[[#This Row],[Column1]]&lt;='Buy Vs Rent Calculator'!$D$13*12,-IPMT('Buy Vs Rent Calculator'!$D$12/12,Table_1[[#This Row],[Column1]],'Buy Vs Rent Calculator'!$D$13*12,'Buy Vs Rent Calculator'!$D$21),0)</f>
        <v>0</v>
      </c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</row>
    <row r="190" spans="2:16" ht="14.25" customHeight="1" x14ac:dyDescent="0.2">
      <c r="B190" s="91">
        <v>186</v>
      </c>
      <c r="C190" s="92">
        <f>IF(Table_1[[#This Row],[Column1]]&lt;='Buy Vs Rent Calculator'!$D$13*12,'Buy Vs Rent Calculator'!$D$22,0)</f>
        <v>0</v>
      </c>
      <c r="D190" s="92">
        <f>IF(Table_1[[#This Row],[Column1]]&lt;='Buy Vs Rent Calculator'!$D$13*12,-PPMT('Buy Vs Rent Calculator'!$D$12/12,Table_1[[#This Row],[Column1]],'Buy Vs Rent Calculator'!$D$13*12,'Buy Vs Rent Calculator'!$D$21),0)</f>
        <v>0</v>
      </c>
      <c r="E190" s="92">
        <f>IF(Table_1[[#This Row],[Column1]]&lt;='Buy Vs Rent Calculator'!$D$13*12,-IPMT('Buy Vs Rent Calculator'!$D$12/12,Table_1[[#This Row],[Column1]],'Buy Vs Rent Calculator'!$D$13*12,'Buy Vs Rent Calculator'!$D$21),0)</f>
        <v>0</v>
      </c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</row>
    <row r="191" spans="2:16" ht="14.25" customHeight="1" x14ac:dyDescent="0.2">
      <c r="B191" s="91">
        <v>187</v>
      </c>
      <c r="C191" s="92">
        <f>IF(Table_1[[#This Row],[Column1]]&lt;='Buy Vs Rent Calculator'!$D$13*12,'Buy Vs Rent Calculator'!$D$22,0)</f>
        <v>0</v>
      </c>
      <c r="D191" s="92">
        <f>IF(Table_1[[#This Row],[Column1]]&lt;='Buy Vs Rent Calculator'!$D$13*12,-PPMT('Buy Vs Rent Calculator'!$D$12/12,Table_1[[#This Row],[Column1]],'Buy Vs Rent Calculator'!$D$13*12,'Buy Vs Rent Calculator'!$D$21),0)</f>
        <v>0</v>
      </c>
      <c r="E191" s="92">
        <f>IF(Table_1[[#This Row],[Column1]]&lt;='Buy Vs Rent Calculator'!$D$13*12,-IPMT('Buy Vs Rent Calculator'!$D$12/12,Table_1[[#This Row],[Column1]],'Buy Vs Rent Calculator'!$D$13*12,'Buy Vs Rent Calculator'!$D$21),0)</f>
        <v>0</v>
      </c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</row>
    <row r="192" spans="2:16" ht="14.25" customHeight="1" x14ac:dyDescent="0.2">
      <c r="B192" s="91">
        <v>188</v>
      </c>
      <c r="C192" s="92">
        <f>IF(Table_1[[#This Row],[Column1]]&lt;='Buy Vs Rent Calculator'!$D$13*12,'Buy Vs Rent Calculator'!$D$22,0)</f>
        <v>0</v>
      </c>
      <c r="D192" s="92">
        <f>IF(Table_1[[#This Row],[Column1]]&lt;='Buy Vs Rent Calculator'!$D$13*12,-PPMT('Buy Vs Rent Calculator'!$D$12/12,Table_1[[#This Row],[Column1]],'Buy Vs Rent Calculator'!$D$13*12,'Buy Vs Rent Calculator'!$D$21),0)</f>
        <v>0</v>
      </c>
      <c r="E192" s="92">
        <f>IF(Table_1[[#This Row],[Column1]]&lt;='Buy Vs Rent Calculator'!$D$13*12,-IPMT('Buy Vs Rent Calculator'!$D$12/12,Table_1[[#This Row],[Column1]],'Buy Vs Rent Calculator'!$D$13*12,'Buy Vs Rent Calculator'!$D$21),0)</f>
        <v>0</v>
      </c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</row>
    <row r="193" spans="2:16" ht="14.25" customHeight="1" x14ac:dyDescent="0.2">
      <c r="B193" s="91">
        <v>189</v>
      </c>
      <c r="C193" s="92">
        <f>IF(Table_1[[#This Row],[Column1]]&lt;='Buy Vs Rent Calculator'!$D$13*12,'Buy Vs Rent Calculator'!$D$22,0)</f>
        <v>0</v>
      </c>
      <c r="D193" s="92">
        <f>IF(Table_1[[#This Row],[Column1]]&lt;='Buy Vs Rent Calculator'!$D$13*12,-PPMT('Buy Vs Rent Calculator'!$D$12/12,Table_1[[#This Row],[Column1]],'Buy Vs Rent Calculator'!$D$13*12,'Buy Vs Rent Calculator'!$D$21),0)</f>
        <v>0</v>
      </c>
      <c r="E193" s="92">
        <f>IF(Table_1[[#This Row],[Column1]]&lt;='Buy Vs Rent Calculator'!$D$13*12,-IPMT('Buy Vs Rent Calculator'!$D$12/12,Table_1[[#This Row],[Column1]],'Buy Vs Rent Calculator'!$D$13*12,'Buy Vs Rent Calculator'!$D$21),0)</f>
        <v>0</v>
      </c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</row>
    <row r="194" spans="2:16" ht="14.25" customHeight="1" x14ac:dyDescent="0.2">
      <c r="B194" s="91">
        <v>190</v>
      </c>
      <c r="C194" s="92">
        <f>IF(Table_1[[#This Row],[Column1]]&lt;='Buy Vs Rent Calculator'!$D$13*12,'Buy Vs Rent Calculator'!$D$22,0)</f>
        <v>0</v>
      </c>
      <c r="D194" s="92">
        <f>IF(Table_1[[#This Row],[Column1]]&lt;='Buy Vs Rent Calculator'!$D$13*12,-PPMT('Buy Vs Rent Calculator'!$D$12/12,Table_1[[#This Row],[Column1]],'Buy Vs Rent Calculator'!$D$13*12,'Buy Vs Rent Calculator'!$D$21),0)</f>
        <v>0</v>
      </c>
      <c r="E194" s="92">
        <f>IF(Table_1[[#This Row],[Column1]]&lt;='Buy Vs Rent Calculator'!$D$13*12,-IPMT('Buy Vs Rent Calculator'!$D$12/12,Table_1[[#This Row],[Column1]],'Buy Vs Rent Calculator'!$D$13*12,'Buy Vs Rent Calculator'!$D$21),0)</f>
        <v>0</v>
      </c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</row>
    <row r="195" spans="2:16" ht="14.25" customHeight="1" x14ac:dyDescent="0.2">
      <c r="B195" s="91">
        <v>191</v>
      </c>
      <c r="C195" s="92">
        <f>IF(Table_1[[#This Row],[Column1]]&lt;='Buy Vs Rent Calculator'!$D$13*12,'Buy Vs Rent Calculator'!$D$22,0)</f>
        <v>0</v>
      </c>
      <c r="D195" s="92">
        <f>IF(Table_1[[#This Row],[Column1]]&lt;='Buy Vs Rent Calculator'!$D$13*12,-PPMT('Buy Vs Rent Calculator'!$D$12/12,Table_1[[#This Row],[Column1]],'Buy Vs Rent Calculator'!$D$13*12,'Buy Vs Rent Calculator'!$D$21),0)</f>
        <v>0</v>
      </c>
      <c r="E195" s="92">
        <f>IF(Table_1[[#This Row],[Column1]]&lt;='Buy Vs Rent Calculator'!$D$13*12,-IPMT('Buy Vs Rent Calculator'!$D$12/12,Table_1[[#This Row],[Column1]],'Buy Vs Rent Calculator'!$D$13*12,'Buy Vs Rent Calculator'!$D$21),0)</f>
        <v>0</v>
      </c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</row>
    <row r="196" spans="2:16" ht="14.25" customHeight="1" x14ac:dyDescent="0.2">
      <c r="B196" s="91">
        <v>192</v>
      </c>
      <c r="C196" s="92">
        <f>IF(Table_1[[#This Row],[Column1]]&lt;='Buy Vs Rent Calculator'!$D$13*12,'Buy Vs Rent Calculator'!$D$22,0)</f>
        <v>0</v>
      </c>
      <c r="D196" s="92">
        <f>IF(Table_1[[#This Row],[Column1]]&lt;='Buy Vs Rent Calculator'!$D$13*12,-PPMT('Buy Vs Rent Calculator'!$D$12/12,Table_1[[#This Row],[Column1]],'Buy Vs Rent Calculator'!$D$13*12,'Buy Vs Rent Calculator'!$D$21),0)</f>
        <v>0</v>
      </c>
      <c r="E196" s="92">
        <f>IF(Table_1[[#This Row],[Column1]]&lt;='Buy Vs Rent Calculator'!$D$13*12,-IPMT('Buy Vs Rent Calculator'!$D$12/12,Table_1[[#This Row],[Column1]],'Buy Vs Rent Calculator'!$D$13*12,'Buy Vs Rent Calculator'!$D$21),0)</f>
        <v>0</v>
      </c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</row>
    <row r="197" spans="2:16" ht="14.25" customHeight="1" x14ac:dyDescent="0.2">
      <c r="B197" s="91">
        <v>193</v>
      </c>
      <c r="C197" s="92">
        <f>IF(Table_1[[#This Row],[Column1]]&lt;='Buy Vs Rent Calculator'!$D$13*12,'Buy Vs Rent Calculator'!$D$22,0)</f>
        <v>0</v>
      </c>
      <c r="D197" s="92">
        <f>IF(Table_1[[#This Row],[Column1]]&lt;='Buy Vs Rent Calculator'!$D$13*12,-PPMT('Buy Vs Rent Calculator'!$D$12/12,Table_1[[#This Row],[Column1]],'Buy Vs Rent Calculator'!$D$13*12,'Buy Vs Rent Calculator'!$D$21),0)</f>
        <v>0</v>
      </c>
      <c r="E197" s="92">
        <f>IF(Table_1[[#This Row],[Column1]]&lt;='Buy Vs Rent Calculator'!$D$13*12,-IPMT('Buy Vs Rent Calculator'!$D$12/12,Table_1[[#This Row],[Column1]],'Buy Vs Rent Calculator'!$D$13*12,'Buy Vs Rent Calculator'!$D$21),0)</f>
        <v>0</v>
      </c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</row>
    <row r="198" spans="2:16" ht="14.25" customHeight="1" x14ac:dyDescent="0.2">
      <c r="B198" s="91">
        <v>194</v>
      </c>
      <c r="C198" s="92">
        <f>IF(Table_1[[#This Row],[Column1]]&lt;='Buy Vs Rent Calculator'!$D$13*12,'Buy Vs Rent Calculator'!$D$22,0)</f>
        <v>0</v>
      </c>
      <c r="D198" s="92">
        <f>IF(Table_1[[#This Row],[Column1]]&lt;='Buy Vs Rent Calculator'!$D$13*12,-PPMT('Buy Vs Rent Calculator'!$D$12/12,Table_1[[#This Row],[Column1]],'Buy Vs Rent Calculator'!$D$13*12,'Buy Vs Rent Calculator'!$D$21),0)</f>
        <v>0</v>
      </c>
      <c r="E198" s="92">
        <f>IF(Table_1[[#This Row],[Column1]]&lt;='Buy Vs Rent Calculator'!$D$13*12,-IPMT('Buy Vs Rent Calculator'!$D$12/12,Table_1[[#This Row],[Column1]],'Buy Vs Rent Calculator'!$D$13*12,'Buy Vs Rent Calculator'!$D$21),0)</f>
        <v>0</v>
      </c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</row>
    <row r="199" spans="2:16" ht="14.25" customHeight="1" x14ac:dyDescent="0.2">
      <c r="B199" s="91">
        <v>195</v>
      </c>
      <c r="C199" s="92">
        <f>IF(Table_1[[#This Row],[Column1]]&lt;='Buy Vs Rent Calculator'!$D$13*12,'Buy Vs Rent Calculator'!$D$22,0)</f>
        <v>0</v>
      </c>
      <c r="D199" s="92">
        <f>IF(Table_1[[#This Row],[Column1]]&lt;='Buy Vs Rent Calculator'!$D$13*12,-PPMT('Buy Vs Rent Calculator'!$D$12/12,Table_1[[#This Row],[Column1]],'Buy Vs Rent Calculator'!$D$13*12,'Buy Vs Rent Calculator'!$D$21),0)</f>
        <v>0</v>
      </c>
      <c r="E199" s="92">
        <f>IF(Table_1[[#This Row],[Column1]]&lt;='Buy Vs Rent Calculator'!$D$13*12,-IPMT('Buy Vs Rent Calculator'!$D$12/12,Table_1[[#This Row],[Column1]],'Buy Vs Rent Calculator'!$D$13*12,'Buy Vs Rent Calculator'!$D$21),0)</f>
        <v>0</v>
      </c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</row>
    <row r="200" spans="2:16" ht="14.25" customHeight="1" x14ac:dyDescent="0.2">
      <c r="B200" s="91">
        <v>196</v>
      </c>
      <c r="C200" s="92">
        <f>IF(Table_1[[#This Row],[Column1]]&lt;='Buy Vs Rent Calculator'!$D$13*12,'Buy Vs Rent Calculator'!$D$22,0)</f>
        <v>0</v>
      </c>
      <c r="D200" s="92">
        <f>IF(Table_1[[#This Row],[Column1]]&lt;='Buy Vs Rent Calculator'!$D$13*12,-PPMT('Buy Vs Rent Calculator'!$D$12/12,Table_1[[#This Row],[Column1]],'Buy Vs Rent Calculator'!$D$13*12,'Buy Vs Rent Calculator'!$D$21),0)</f>
        <v>0</v>
      </c>
      <c r="E200" s="92">
        <f>IF(Table_1[[#This Row],[Column1]]&lt;='Buy Vs Rent Calculator'!$D$13*12,-IPMT('Buy Vs Rent Calculator'!$D$12/12,Table_1[[#This Row],[Column1]],'Buy Vs Rent Calculator'!$D$13*12,'Buy Vs Rent Calculator'!$D$21),0)</f>
        <v>0</v>
      </c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</row>
    <row r="201" spans="2:16" ht="14.25" customHeight="1" x14ac:dyDescent="0.2">
      <c r="B201" s="91">
        <v>197</v>
      </c>
      <c r="C201" s="92">
        <f>IF(Table_1[[#This Row],[Column1]]&lt;='Buy Vs Rent Calculator'!$D$13*12,'Buy Vs Rent Calculator'!$D$22,0)</f>
        <v>0</v>
      </c>
      <c r="D201" s="92">
        <f>IF(Table_1[[#This Row],[Column1]]&lt;='Buy Vs Rent Calculator'!$D$13*12,-PPMT('Buy Vs Rent Calculator'!$D$12/12,Table_1[[#This Row],[Column1]],'Buy Vs Rent Calculator'!$D$13*12,'Buy Vs Rent Calculator'!$D$21),0)</f>
        <v>0</v>
      </c>
      <c r="E201" s="92">
        <f>IF(Table_1[[#This Row],[Column1]]&lt;='Buy Vs Rent Calculator'!$D$13*12,-IPMT('Buy Vs Rent Calculator'!$D$12/12,Table_1[[#This Row],[Column1]],'Buy Vs Rent Calculator'!$D$13*12,'Buy Vs Rent Calculator'!$D$21),0)</f>
        <v>0</v>
      </c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</row>
    <row r="202" spans="2:16" ht="14.25" customHeight="1" x14ac:dyDescent="0.2">
      <c r="B202" s="91">
        <v>198</v>
      </c>
      <c r="C202" s="92">
        <f>IF(Table_1[[#This Row],[Column1]]&lt;='Buy Vs Rent Calculator'!$D$13*12,'Buy Vs Rent Calculator'!$D$22,0)</f>
        <v>0</v>
      </c>
      <c r="D202" s="92">
        <f>IF(Table_1[[#This Row],[Column1]]&lt;='Buy Vs Rent Calculator'!$D$13*12,-PPMT('Buy Vs Rent Calculator'!$D$12/12,Table_1[[#This Row],[Column1]],'Buy Vs Rent Calculator'!$D$13*12,'Buy Vs Rent Calculator'!$D$21),0)</f>
        <v>0</v>
      </c>
      <c r="E202" s="92">
        <f>IF(Table_1[[#This Row],[Column1]]&lt;='Buy Vs Rent Calculator'!$D$13*12,-IPMT('Buy Vs Rent Calculator'!$D$12/12,Table_1[[#This Row],[Column1]],'Buy Vs Rent Calculator'!$D$13*12,'Buy Vs Rent Calculator'!$D$21),0)</f>
        <v>0</v>
      </c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</row>
    <row r="203" spans="2:16" ht="14.25" customHeight="1" x14ac:dyDescent="0.2">
      <c r="B203" s="91">
        <v>199</v>
      </c>
      <c r="C203" s="92">
        <f>IF(Table_1[[#This Row],[Column1]]&lt;='Buy Vs Rent Calculator'!$D$13*12,'Buy Vs Rent Calculator'!$D$22,0)</f>
        <v>0</v>
      </c>
      <c r="D203" s="92">
        <f>IF(Table_1[[#This Row],[Column1]]&lt;='Buy Vs Rent Calculator'!$D$13*12,-PPMT('Buy Vs Rent Calculator'!$D$12/12,Table_1[[#This Row],[Column1]],'Buy Vs Rent Calculator'!$D$13*12,'Buy Vs Rent Calculator'!$D$21),0)</f>
        <v>0</v>
      </c>
      <c r="E203" s="92">
        <f>IF(Table_1[[#This Row],[Column1]]&lt;='Buy Vs Rent Calculator'!$D$13*12,-IPMT('Buy Vs Rent Calculator'!$D$12/12,Table_1[[#This Row],[Column1]],'Buy Vs Rent Calculator'!$D$13*12,'Buy Vs Rent Calculator'!$D$21),0)</f>
        <v>0</v>
      </c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</row>
    <row r="204" spans="2:16" ht="14.25" customHeight="1" x14ac:dyDescent="0.2">
      <c r="B204" s="91">
        <v>200</v>
      </c>
      <c r="C204" s="92">
        <f>IF(Table_1[[#This Row],[Column1]]&lt;='Buy Vs Rent Calculator'!$D$13*12,'Buy Vs Rent Calculator'!$D$22,0)</f>
        <v>0</v>
      </c>
      <c r="D204" s="92">
        <f>IF(Table_1[[#This Row],[Column1]]&lt;='Buy Vs Rent Calculator'!$D$13*12,-PPMT('Buy Vs Rent Calculator'!$D$12/12,Table_1[[#This Row],[Column1]],'Buy Vs Rent Calculator'!$D$13*12,'Buy Vs Rent Calculator'!$D$21),0)</f>
        <v>0</v>
      </c>
      <c r="E204" s="92">
        <f>IF(Table_1[[#This Row],[Column1]]&lt;='Buy Vs Rent Calculator'!$D$13*12,-IPMT('Buy Vs Rent Calculator'!$D$12/12,Table_1[[#This Row],[Column1]],'Buy Vs Rent Calculator'!$D$13*12,'Buy Vs Rent Calculator'!$D$21),0)</f>
        <v>0</v>
      </c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</row>
    <row r="205" spans="2:16" ht="14.25" customHeight="1" x14ac:dyDescent="0.2">
      <c r="B205" s="91">
        <v>201</v>
      </c>
      <c r="C205" s="92">
        <f>IF(Table_1[[#This Row],[Column1]]&lt;='Buy Vs Rent Calculator'!$D$13*12,'Buy Vs Rent Calculator'!$D$22,0)</f>
        <v>0</v>
      </c>
      <c r="D205" s="92">
        <f>IF(Table_1[[#This Row],[Column1]]&lt;='Buy Vs Rent Calculator'!$D$13*12,-PPMT('Buy Vs Rent Calculator'!$D$12/12,Table_1[[#This Row],[Column1]],'Buy Vs Rent Calculator'!$D$13*12,'Buy Vs Rent Calculator'!$D$21),0)</f>
        <v>0</v>
      </c>
      <c r="E205" s="92">
        <f>IF(Table_1[[#This Row],[Column1]]&lt;='Buy Vs Rent Calculator'!$D$13*12,-IPMT('Buy Vs Rent Calculator'!$D$12/12,Table_1[[#This Row],[Column1]],'Buy Vs Rent Calculator'!$D$13*12,'Buy Vs Rent Calculator'!$D$21),0)</f>
        <v>0</v>
      </c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</row>
    <row r="206" spans="2:16" ht="14.25" customHeight="1" x14ac:dyDescent="0.2">
      <c r="B206" s="91">
        <v>202</v>
      </c>
      <c r="C206" s="92">
        <f>IF(Table_1[[#This Row],[Column1]]&lt;='Buy Vs Rent Calculator'!$D$13*12,'Buy Vs Rent Calculator'!$D$22,0)</f>
        <v>0</v>
      </c>
      <c r="D206" s="92">
        <f>IF(Table_1[[#This Row],[Column1]]&lt;='Buy Vs Rent Calculator'!$D$13*12,-PPMT('Buy Vs Rent Calculator'!$D$12/12,Table_1[[#This Row],[Column1]],'Buy Vs Rent Calculator'!$D$13*12,'Buy Vs Rent Calculator'!$D$21),0)</f>
        <v>0</v>
      </c>
      <c r="E206" s="92">
        <f>IF(Table_1[[#This Row],[Column1]]&lt;='Buy Vs Rent Calculator'!$D$13*12,-IPMT('Buy Vs Rent Calculator'!$D$12/12,Table_1[[#This Row],[Column1]],'Buy Vs Rent Calculator'!$D$13*12,'Buy Vs Rent Calculator'!$D$21),0)</f>
        <v>0</v>
      </c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</row>
    <row r="207" spans="2:16" ht="14.25" customHeight="1" x14ac:dyDescent="0.2">
      <c r="B207" s="91">
        <v>203</v>
      </c>
      <c r="C207" s="92">
        <f>IF(Table_1[[#This Row],[Column1]]&lt;='Buy Vs Rent Calculator'!$D$13*12,'Buy Vs Rent Calculator'!$D$22,0)</f>
        <v>0</v>
      </c>
      <c r="D207" s="92">
        <f>IF(Table_1[[#This Row],[Column1]]&lt;='Buy Vs Rent Calculator'!$D$13*12,-PPMT('Buy Vs Rent Calculator'!$D$12/12,Table_1[[#This Row],[Column1]],'Buy Vs Rent Calculator'!$D$13*12,'Buy Vs Rent Calculator'!$D$21),0)</f>
        <v>0</v>
      </c>
      <c r="E207" s="92">
        <f>IF(Table_1[[#This Row],[Column1]]&lt;='Buy Vs Rent Calculator'!$D$13*12,-IPMT('Buy Vs Rent Calculator'!$D$12/12,Table_1[[#This Row],[Column1]],'Buy Vs Rent Calculator'!$D$13*12,'Buy Vs Rent Calculator'!$D$21),0)</f>
        <v>0</v>
      </c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</row>
    <row r="208" spans="2:16" ht="14.25" customHeight="1" x14ac:dyDescent="0.2">
      <c r="B208" s="91">
        <v>204</v>
      </c>
      <c r="C208" s="92">
        <f>IF(Table_1[[#This Row],[Column1]]&lt;='Buy Vs Rent Calculator'!$D$13*12,'Buy Vs Rent Calculator'!$D$22,0)</f>
        <v>0</v>
      </c>
      <c r="D208" s="92">
        <f>IF(Table_1[[#This Row],[Column1]]&lt;='Buy Vs Rent Calculator'!$D$13*12,-PPMT('Buy Vs Rent Calculator'!$D$12/12,Table_1[[#This Row],[Column1]],'Buy Vs Rent Calculator'!$D$13*12,'Buy Vs Rent Calculator'!$D$21),0)</f>
        <v>0</v>
      </c>
      <c r="E208" s="92">
        <f>IF(Table_1[[#This Row],[Column1]]&lt;='Buy Vs Rent Calculator'!$D$13*12,-IPMT('Buy Vs Rent Calculator'!$D$12/12,Table_1[[#This Row],[Column1]],'Buy Vs Rent Calculator'!$D$13*12,'Buy Vs Rent Calculator'!$D$21),0)</f>
        <v>0</v>
      </c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</row>
    <row r="209" spans="2:16" ht="14.25" customHeight="1" x14ac:dyDescent="0.2">
      <c r="B209" s="91">
        <v>205</v>
      </c>
      <c r="C209" s="92">
        <f>IF(Table_1[[#This Row],[Column1]]&lt;='Buy Vs Rent Calculator'!$D$13*12,'Buy Vs Rent Calculator'!$D$22,0)</f>
        <v>0</v>
      </c>
      <c r="D209" s="92">
        <f>IF(Table_1[[#This Row],[Column1]]&lt;='Buy Vs Rent Calculator'!$D$13*12,-PPMT('Buy Vs Rent Calculator'!$D$12/12,Table_1[[#This Row],[Column1]],'Buy Vs Rent Calculator'!$D$13*12,'Buy Vs Rent Calculator'!$D$21),0)</f>
        <v>0</v>
      </c>
      <c r="E209" s="92">
        <f>IF(Table_1[[#This Row],[Column1]]&lt;='Buy Vs Rent Calculator'!$D$13*12,-IPMT('Buy Vs Rent Calculator'!$D$12/12,Table_1[[#This Row],[Column1]],'Buy Vs Rent Calculator'!$D$13*12,'Buy Vs Rent Calculator'!$D$21),0)</f>
        <v>0</v>
      </c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</row>
    <row r="210" spans="2:16" ht="14.25" customHeight="1" x14ac:dyDescent="0.2">
      <c r="B210" s="91">
        <v>206</v>
      </c>
      <c r="C210" s="92">
        <f>IF(Table_1[[#This Row],[Column1]]&lt;='Buy Vs Rent Calculator'!$D$13*12,'Buy Vs Rent Calculator'!$D$22,0)</f>
        <v>0</v>
      </c>
      <c r="D210" s="92">
        <f>IF(Table_1[[#This Row],[Column1]]&lt;='Buy Vs Rent Calculator'!$D$13*12,-PPMT('Buy Vs Rent Calculator'!$D$12/12,Table_1[[#This Row],[Column1]],'Buy Vs Rent Calculator'!$D$13*12,'Buy Vs Rent Calculator'!$D$21),0)</f>
        <v>0</v>
      </c>
      <c r="E210" s="92">
        <f>IF(Table_1[[#This Row],[Column1]]&lt;='Buy Vs Rent Calculator'!$D$13*12,-IPMT('Buy Vs Rent Calculator'!$D$12/12,Table_1[[#This Row],[Column1]],'Buy Vs Rent Calculator'!$D$13*12,'Buy Vs Rent Calculator'!$D$21),0)</f>
        <v>0</v>
      </c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</row>
    <row r="211" spans="2:16" ht="14.25" customHeight="1" x14ac:dyDescent="0.2">
      <c r="B211" s="91">
        <v>207</v>
      </c>
      <c r="C211" s="92">
        <f>IF(Table_1[[#This Row],[Column1]]&lt;='Buy Vs Rent Calculator'!$D$13*12,'Buy Vs Rent Calculator'!$D$22,0)</f>
        <v>0</v>
      </c>
      <c r="D211" s="92">
        <f>IF(Table_1[[#This Row],[Column1]]&lt;='Buy Vs Rent Calculator'!$D$13*12,-PPMT('Buy Vs Rent Calculator'!$D$12/12,Table_1[[#This Row],[Column1]],'Buy Vs Rent Calculator'!$D$13*12,'Buy Vs Rent Calculator'!$D$21),0)</f>
        <v>0</v>
      </c>
      <c r="E211" s="92">
        <f>IF(Table_1[[#This Row],[Column1]]&lt;='Buy Vs Rent Calculator'!$D$13*12,-IPMT('Buy Vs Rent Calculator'!$D$12/12,Table_1[[#This Row],[Column1]],'Buy Vs Rent Calculator'!$D$13*12,'Buy Vs Rent Calculator'!$D$21),0)</f>
        <v>0</v>
      </c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</row>
    <row r="212" spans="2:16" ht="14.25" customHeight="1" x14ac:dyDescent="0.2">
      <c r="B212" s="91">
        <v>208</v>
      </c>
      <c r="C212" s="92">
        <f>IF(Table_1[[#This Row],[Column1]]&lt;='Buy Vs Rent Calculator'!$D$13*12,'Buy Vs Rent Calculator'!$D$22,0)</f>
        <v>0</v>
      </c>
      <c r="D212" s="92">
        <f>IF(Table_1[[#This Row],[Column1]]&lt;='Buy Vs Rent Calculator'!$D$13*12,-PPMT('Buy Vs Rent Calculator'!$D$12/12,Table_1[[#This Row],[Column1]],'Buy Vs Rent Calculator'!$D$13*12,'Buy Vs Rent Calculator'!$D$21),0)</f>
        <v>0</v>
      </c>
      <c r="E212" s="92">
        <f>IF(Table_1[[#This Row],[Column1]]&lt;='Buy Vs Rent Calculator'!$D$13*12,-IPMT('Buy Vs Rent Calculator'!$D$12/12,Table_1[[#This Row],[Column1]],'Buy Vs Rent Calculator'!$D$13*12,'Buy Vs Rent Calculator'!$D$21),0)</f>
        <v>0</v>
      </c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</row>
    <row r="213" spans="2:16" ht="14.25" customHeight="1" x14ac:dyDescent="0.2">
      <c r="B213" s="91">
        <v>209</v>
      </c>
      <c r="C213" s="92">
        <f>IF(Table_1[[#This Row],[Column1]]&lt;='Buy Vs Rent Calculator'!$D$13*12,'Buy Vs Rent Calculator'!$D$22,0)</f>
        <v>0</v>
      </c>
      <c r="D213" s="92">
        <f>IF(Table_1[[#This Row],[Column1]]&lt;='Buy Vs Rent Calculator'!$D$13*12,-PPMT('Buy Vs Rent Calculator'!$D$12/12,Table_1[[#This Row],[Column1]],'Buy Vs Rent Calculator'!$D$13*12,'Buy Vs Rent Calculator'!$D$21),0)</f>
        <v>0</v>
      </c>
      <c r="E213" s="92">
        <f>IF(Table_1[[#This Row],[Column1]]&lt;='Buy Vs Rent Calculator'!$D$13*12,-IPMT('Buy Vs Rent Calculator'!$D$12/12,Table_1[[#This Row],[Column1]],'Buy Vs Rent Calculator'!$D$13*12,'Buy Vs Rent Calculator'!$D$21),0)</f>
        <v>0</v>
      </c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</row>
    <row r="214" spans="2:16" ht="14.25" customHeight="1" x14ac:dyDescent="0.2">
      <c r="B214" s="91">
        <v>210</v>
      </c>
      <c r="C214" s="92">
        <f>IF(Table_1[[#This Row],[Column1]]&lt;='Buy Vs Rent Calculator'!$D$13*12,'Buy Vs Rent Calculator'!$D$22,0)</f>
        <v>0</v>
      </c>
      <c r="D214" s="92">
        <f>IF(Table_1[[#This Row],[Column1]]&lt;='Buy Vs Rent Calculator'!$D$13*12,-PPMT('Buy Vs Rent Calculator'!$D$12/12,Table_1[[#This Row],[Column1]],'Buy Vs Rent Calculator'!$D$13*12,'Buy Vs Rent Calculator'!$D$21),0)</f>
        <v>0</v>
      </c>
      <c r="E214" s="92">
        <f>IF(Table_1[[#This Row],[Column1]]&lt;='Buy Vs Rent Calculator'!$D$13*12,-IPMT('Buy Vs Rent Calculator'!$D$12/12,Table_1[[#This Row],[Column1]],'Buy Vs Rent Calculator'!$D$13*12,'Buy Vs Rent Calculator'!$D$21),0)</f>
        <v>0</v>
      </c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</row>
    <row r="215" spans="2:16" ht="14.25" customHeight="1" x14ac:dyDescent="0.2">
      <c r="B215" s="91">
        <v>211</v>
      </c>
      <c r="C215" s="92">
        <f>IF(Table_1[[#This Row],[Column1]]&lt;='Buy Vs Rent Calculator'!$D$13*12,'Buy Vs Rent Calculator'!$D$22,0)</f>
        <v>0</v>
      </c>
      <c r="D215" s="92">
        <f>IF(Table_1[[#This Row],[Column1]]&lt;='Buy Vs Rent Calculator'!$D$13*12,-PPMT('Buy Vs Rent Calculator'!$D$12/12,Table_1[[#This Row],[Column1]],'Buy Vs Rent Calculator'!$D$13*12,'Buy Vs Rent Calculator'!$D$21),0)</f>
        <v>0</v>
      </c>
      <c r="E215" s="92">
        <f>IF(Table_1[[#This Row],[Column1]]&lt;='Buy Vs Rent Calculator'!$D$13*12,-IPMT('Buy Vs Rent Calculator'!$D$12/12,Table_1[[#This Row],[Column1]],'Buy Vs Rent Calculator'!$D$13*12,'Buy Vs Rent Calculator'!$D$21),0)</f>
        <v>0</v>
      </c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</row>
    <row r="216" spans="2:16" ht="14.25" customHeight="1" x14ac:dyDescent="0.2">
      <c r="B216" s="91">
        <v>212</v>
      </c>
      <c r="C216" s="92">
        <f>IF(Table_1[[#This Row],[Column1]]&lt;='Buy Vs Rent Calculator'!$D$13*12,'Buy Vs Rent Calculator'!$D$22,0)</f>
        <v>0</v>
      </c>
      <c r="D216" s="92">
        <f>IF(Table_1[[#This Row],[Column1]]&lt;='Buy Vs Rent Calculator'!$D$13*12,-PPMT('Buy Vs Rent Calculator'!$D$12/12,Table_1[[#This Row],[Column1]],'Buy Vs Rent Calculator'!$D$13*12,'Buy Vs Rent Calculator'!$D$21),0)</f>
        <v>0</v>
      </c>
      <c r="E216" s="92">
        <f>IF(Table_1[[#This Row],[Column1]]&lt;='Buy Vs Rent Calculator'!$D$13*12,-IPMT('Buy Vs Rent Calculator'!$D$12/12,Table_1[[#This Row],[Column1]],'Buy Vs Rent Calculator'!$D$13*12,'Buy Vs Rent Calculator'!$D$21),0)</f>
        <v>0</v>
      </c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</row>
    <row r="217" spans="2:16" ht="14.25" customHeight="1" x14ac:dyDescent="0.2">
      <c r="B217" s="91">
        <v>213</v>
      </c>
      <c r="C217" s="92">
        <f>IF(Table_1[[#This Row],[Column1]]&lt;='Buy Vs Rent Calculator'!$D$13*12,'Buy Vs Rent Calculator'!$D$22,0)</f>
        <v>0</v>
      </c>
      <c r="D217" s="92">
        <f>IF(Table_1[[#This Row],[Column1]]&lt;='Buy Vs Rent Calculator'!$D$13*12,-PPMT('Buy Vs Rent Calculator'!$D$12/12,Table_1[[#This Row],[Column1]],'Buy Vs Rent Calculator'!$D$13*12,'Buy Vs Rent Calculator'!$D$21),0)</f>
        <v>0</v>
      </c>
      <c r="E217" s="92">
        <f>IF(Table_1[[#This Row],[Column1]]&lt;='Buy Vs Rent Calculator'!$D$13*12,-IPMT('Buy Vs Rent Calculator'!$D$12/12,Table_1[[#This Row],[Column1]],'Buy Vs Rent Calculator'!$D$13*12,'Buy Vs Rent Calculator'!$D$21),0)</f>
        <v>0</v>
      </c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</row>
    <row r="218" spans="2:16" ht="14.25" customHeight="1" x14ac:dyDescent="0.2">
      <c r="B218" s="91">
        <v>214</v>
      </c>
      <c r="C218" s="92">
        <f>IF(Table_1[[#This Row],[Column1]]&lt;='Buy Vs Rent Calculator'!$D$13*12,'Buy Vs Rent Calculator'!$D$22,0)</f>
        <v>0</v>
      </c>
      <c r="D218" s="92">
        <f>IF(Table_1[[#This Row],[Column1]]&lt;='Buy Vs Rent Calculator'!$D$13*12,-PPMT('Buy Vs Rent Calculator'!$D$12/12,Table_1[[#This Row],[Column1]],'Buy Vs Rent Calculator'!$D$13*12,'Buy Vs Rent Calculator'!$D$21),0)</f>
        <v>0</v>
      </c>
      <c r="E218" s="92">
        <f>IF(Table_1[[#This Row],[Column1]]&lt;='Buy Vs Rent Calculator'!$D$13*12,-IPMT('Buy Vs Rent Calculator'!$D$12/12,Table_1[[#This Row],[Column1]],'Buy Vs Rent Calculator'!$D$13*12,'Buy Vs Rent Calculator'!$D$21),0)</f>
        <v>0</v>
      </c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</row>
    <row r="219" spans="2:16" ht="14.25" customHeight="1" x14ac:dyDescent="0.2">
      <c r="B219" s="91">
        <v>215</v>
      </c>
      <c r="C219" s="92">
        <f>IF(Table_1[[#This Row],[Column1]]&lt;='Buy Vs Rent Calculator'!$D$13*12,'Buy Vs Rent Calculator'!$D$22,0)</f>
        <v>0</v>
      </c>
      <c r="D219" s="92">
        <f>IF(Table_1[[#This Row],[Column1]]&lt;='Buy Vs Rent Calculator'!$D$13*12,-PPMT('Buy Vs Rent Calculator'!$D$12/12,Table_1[[#This Row],[Column1]],'Buy Vs Rent Calculator'!$D$13*12,'Buy Vs Rent Calculator'!$D$21),0)</f>
        <v>0</v>
      </c>
      <c r="E219" s="92">
        <f>IF(Table_1[[#This Row],[Column1]]&lt;='Buy Vs Rent Calculator'!$D$13*12,-IPMT('Buy Vs Rent Calculator'!$D$12/12,Table_1[[#This Row],[Column1]],'Buy Vs Rent Calculator'!$D$13*12,'Buy Vs Rent Calculator'!$D$21),0)</f>
        <v>0</v>
      </c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</row>
    <row r="220" spans="2:16" ht="14.25" customHeight="1" x14ac:dyDescent="0.2">
      <c r="B220" s="91">
        <v>216</v>
      </c>
      <c r="C220" s="92">
        <f>IF(Table_1[[#This Row],[Column1]]&lt;='Buy Vs Rent Calculator'!$D$13*12,'Buy Vs Rent Calculator'!$D$22,0)</f>
        <v>0</v>
      </c>
      <c r="D220" s="92">
        <f>IF(Table_1[[#This Row],[Column1]]&lt;='Buy Vs Rent Calculator'!$D$13*12,-PPMT('Buy Vs Rent Calculator'!$D$12/12,Table_1[[#This Row],[Column1]],'Buy Vs Rent Calculator'!$D$13*12,'Buy Vs Rent Calculator'!$D$21),0)</f>
        <v>0</v>
      </c>
      <c r="E220" s="92">
        <f>IF(Table_1[[#This Row],[Column1]]&lt;='Buy Vs Rent Calculator'!$D$13*12,-IPMT('Buy Vs Rent Calculator'!$D$12/12,Table_1[[#This Row],[Column1]],'Buy Vs Rent Calculator'!$D$13*12,'Buy Vs Rent Calculator'!$D$21),0)</f>
        <v>0</v>
      </c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</row>
    <row r="221" spans="2:16" ht="14.25" customHeight="1" x14ac:dyDescent="0.2">
      <c r="B221" s="91">
        <v>217</v>
      </c>
      <c r="C221" s="92">
        <f>IF(Table_1[[#This Row],[Column1]]&lt;='Buy Vs Rent Calculator'!$D$13*12,'Buy Vs Rent Calculator'!$D$22,0)</f>
        <v>0</v>
      </c>
      <c r="D221" s="92">
        <f>IF(Table_1[[#This Row],[Column1]]&lt;='Buy Vs Rent Calculator'!$D$13*12,-PPMT('Buy Vs Rent Calculator'!$D$12/12,Table_1[[#This Row],[Column1]],'Buy Vs Rent Calculator'!$D$13*12,'Buy Vs Rent Calculator'!$D$21),0)</f>
        <v>0</v>
      </c>
      <c r="E221" s="92">
        <f>IF(Table_1[[#This Row],[Column1]]&lt;='Buy Vs Rent Calculator'!$D$13*12,-IPMT('Buy Vs Rent Calculator'!$D$12/12,Table_1[[#This Row],[Column1]],'Buy Vs Rent Calculator'!$D$13*12,'Buy Vs Rent Calculator'!$D$21),0)</f>
        <v>0</v>
      </c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</row>
    <row r="222" spans="2:16" ht="14.25" customHeight="1" x14ac:dyDescent="0.2">
      <c r="B222" s="91">
        <v>218</v>
      </c>
      <c r="C222" s="92">
        <f>IF(Table_1[[#This Row],[Column1]]&lt;='Buy Vs Rent Calculator'!$D$13*12,'Buy Vs Rent Calculator'!$D$22,0)</f>
        <v>0</v>
      </c>
      <c r="D222" s="92">
        <f>IF(Table_1[[#This Row],[Column1]]&lt;='Buy Vs Rent Calculator'!$D$13*12,-PPMT('Buy Vs Rent Calculator'!$D$12/12,Table_1[[#This Row],[Column1]],'Buy Vs Rent Calculator'!$D$13*12,'Buy Vs Rent Calculator'!$D$21),0)</f>
        <v>0</v>
      </c>
      <c r="E222" s="92">
        <f>IF(Table_1[[#This Row],[Column1]]&lt;='Buy Vs Rent Calculator'!$D$13*12,-IPMT('Buy Vs Rent Calculator'!$D$12/12,Table_1[[#This Row],[Column1]],'Buy Vs Rent Calculator'!$D$13*12,'Buy Vs Rent Calculator'!$D$21),0)</f>
        <v>0</v>
      </c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</row>
    <row r="223" spans="2:16" ht="14.25" customHeight="1" x14ac:dyDescent="0.2">
      <c r="B223" s="91">
        <v>219</v>
      </c>
      <c r="C223" s="92">
        <f>IF(Table_1[[#This Row],[Column1]]&lt;='Buy Vs Rent Calculator'!$D$13*12,'Buy Vs Rent Calculator'!$D$22,0)</f>
        <v>0</v>
      </c>
      <c r="D223" s="92">
        <f>IF(Table_1[[#This Row],[Column1]]&lt;='Buy Vs Rent Calculator'!$D$13*12,-PPMT('Buy Vs Rent Calculator'!$D$12/12,Table_1[[#This Row],[Column1]],'Buy Vs Rent Calculator'!$D$13*12,'Buy Vs Rent Calculator'!$D$21),0)</f>
        <v>0</v>
      </c>
      <c r="E223" s="92">
        <f>IF(Table_1[[#This Row],[Column1]]&lt;='Buy Vs Rent Calculator'!$D$13*12,-IPMT('Buy Vs Rent Calculator'!$D$12/12,Table_1[[#This Row],[Column1]],'Buy Vs Rent Calculator'!$D$13*12,'Buy Vs Rent Calculator'!$D$21),0)</f>
        <v>0</v>
      </c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</row>
    <row r="224" spans="2:16" ht="14.25" customHeight="1" x14ac:dyDescent="0.2">
      <c r="B224" s="91">
        <v>220</v>
      </c>
      <c r="C224" s="92">
        <f>IF(Table_1[[#This Row],[Column1]]&lt;='Buy Vs Rent Calculator'!$D$13*12,'Buy Vs Rent Calculator'!$D$22,0)</f>
        <v>0</v>
      </c>
      <c r="D224" s="92">
        <f>IF(Table_1[[#This Row],[Column1]]&lt;='Buy Vs Rent Calculator'!$D$13*12,-PPMT('Buy Vs Rent Calculator'!$D$12/12,Table_1[[#This Row],[Column1]],'Buy Vs Rent Calculator'!$D$13*12,'Buy Vs Rent Calculator'!$D$21),0)</f>
        <v>0</v>
      </c>
      <c r="E224" s="92">
        <f>IF(Table_1[[#This Row],[Column1]]&lt;='Buy Vs Rent Calculator'!$D$13*12,-IPMT('Buy Vs Rent Calculator'!$D$12/12,Table_1[[#This Row],[Column1]],'Buy Vs Rent Calculator'!$D$13*12,'Buy Vs Rent Calculator'!$D$21),0)</f>
        <v>0</v>
      </c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</row>
    <row r="225" spans="2:16" ht="14.25" customHeight="1" x14ac:dyDescent="0.2">
      <c r="B225" s="91">
        <v>221</v>
      </c>
      <c r="C225" s="92">
        <f>IF(Table_1[[#This Row],[Column1]]&lt;='Buy Vs Rent Calculator'!$D$13*12,'Buy Vs Rent Calculator'!$D$22,0)</f>
        <v>0</v>
      </c>
      <c r="D225" s="92">
        <f>IF(Table_1[[#This Row],[Column1]]&lt;='Buy Vs Rent Calculator'!$D$13*12,-PPMT('Buy Vs Rent Calculator'!$D$12/12,Table_1[[#This Row],[Column1]],'Buy Vs Rent Calculator'!$D$13*12,'Buy Vs Rent Calculator'!$D$21),0)</f>
        <v>0</v>
      </c>
      <c r="E225" s="92">
        <f>IF(Table_1[[#This Row],[Column1]]&lt;='Buy Vs Rent Calculator'!$D$13*12,-IPMT('Buy Vs Rent Calculator'!$D$12/12,Table_1[[#This Row],[Column1]],'Buy Vs Rent Calculator'!$D$13*12,'Buy Vs Rent Calculator'!$D$21),0)</f>
        <v>0</v>
      </c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</row>
    <row r="226" spans="2:16" ht="14.25" customHeight="1" x14ac:dyDescent="0.2">
      <c r="B226" s="91">
        <v>222</v>
      </c>
      <c r="C226" s="92">
        <f>IF(Table_1[[#This Row],[Column1]]&lt;='Buy Vs Rent Calculator'!$D$13*12,'Buy Vs Rent Calculator'!$D$22,0)</f>
        <v>0</v>
      </c>
      <c r="D226" s="92">
        <f>IF(Table_1[[#This Row],[Column1]]&lt;='Buy Vs Rent Calculator'!$D$13*12,-PPMT('Buy Vs Rent Calculator'!$D$12/12,Table_1[[#This Row],[Column1]],'Buy Vs Rent Calculator'!$D$13*12,'Buy Vs Rent Calculator'!$D$21),0)</f>
        <v>0</v>
      </c>
      <c r="E226" s="92">
        <f>IF(Table_1[[#This Row],[Column1]]&lt;='Buy Vs Rent Calculator'!$D$13*12,-IPMT('Buy Vs Rent Calculator'!$D$12/12,Table_1[[#This Row],[Column1]],'Buy Vs Rent Calculator'!$D$13*12,'Buy Vs Rent Calculator'!$D$21),0)</f>
        <v>0</v>
      </c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</row>
    <row r="227" spans="2:16" ht="14.25" customHeight="1" x14ac:dyDescent="0.2">
      <c r="B227" s="91">
        <v>223</v>
      </c>
      <c r="C227" s="92">
        <f>IF(Table_1[[#This Row],[Column1]]&lt;='Buy Vs Rent Calculator'!$D$13*12,'Buy Vs Rent Calculator'!$D$22,0)</f>
        <v>0</v>
      </c>
      <c r="D227" s="92">
        <f>IF(Table_1[[#This Row],[Column1]]&lt;='Buy Vs Rent Calculator'!$D$13*12,-PPMT('Buy Vs Rent Calculator'!$D$12/12,Table_1[[#This Row],[Column1]],'Buy Vs Rent Calculator'!$D$13*12,'Buy Vs Rent Calculator'!$D$21),0)</f>
        <v>0</v>
      </c>
      <c r="E227" s="92">
        <f>IF(Table_1[[#This Row],[Column1]]&lt;='Buy Vs Rent Calculator'!$D$13*12,-IPMT('Buy Vs Rent Calculator'!$D$12/12,Table_1[[#This Row],[Column1]],'Buy Vs Rent Calculator'!$D$13*12,'Buy Vs Rent Calculator'!$D$21),0)</f>
        <v>0</v>
      </c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</row>
    <row r="228" spans="2:16" ht="14.25" customHeight="1" x14ac:dyDescent="0.2">
      <c r="B228" s="91">
        <v>224</v>
      </c>
      <c r="C228" s="92">
        <f>IF(Table_1[[#This Row],[Column1]]&lt;='Buy Vs Rent Calculator'!$D$13*12,'Buy Vs Rent Calculator'!$D$22,0)</f>
        <v>0</v>
      </c>
      <c r="D228" s="92">
        <f>IF(Table_1[[#This Row],[Column1]]&lt;='Buy Vs Rent Calculator'!$D$13*12,-PPMT('Buy Vs Rent Calculator'!$D$12/12,Table_1[[#This Row],[Column1]],'Buy Vs Rent Calculator'!$D$13*12,'Buy Vs Rent Calculator'!$D$21),0)</f>
        <v>0</v>
      </c>
      <c r="E228" s="92">
        <f>IF(Table_1[[#This Row],[Column1]]&lt;='Buy Vs Rent Calculator'!$D$13*12,-IPMT('Buy Vs Rent Calculator'!$D$12/12,Table_1[[#This Row],[Column1]],'Buy Vs Rent Calculator'!$D$13*12,'Buy Vs Rent Calculator'!$D$21),0)</f>
        <v>0</v>
      </c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</row>
    <row r="229" spans="2:16" ht="14.25" customHeight="1" x14ac:dyDescent="0.2">
      <c r="B229" s="91">
        <v>225</v>
      </c>
      <c r="C229" s="92">
        <f>IF(Table_1[[#This Row],[Column1]]&lt;='Buy Vs Rent Calculator'!$D$13*12,'Buy Vs Rent Calculator'!$D$22,0)</f>
        <v>0</v>
      </c>
      <c r="D229" s="92">
        <f>IF(Table_1[[#This Row],[Column1]]&lt;='Buy Vs Rent Calculator'!$D$13*12,-PPMT('Buy Vs Rent Calculator'!$D$12/12,Table_1[[#This Row],[Column1]],'Buy Vs Rent Calculator'!$D$13*12,'Buy Vs Rent Calculator'!$D$21),0)</f>
        <v>0</v>
      </c>
      <c r="E229" s="92">
        <f>IF(Table_1[[#This Row],[Column1]]&lt;='Buy Vs Rent Calculator'!$D$13*12,-IPMT('Buy Vs Rent Calculator'!$D$12/12,Table_1[[#This Row],[Column1]],'Buy Vs Rent Calculator'!$D$13*12,'Buy Vs Rent Calculator'!$D$21),0)</f>
        <v>0</v>
      </c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</row>
    <row r="230" spans="2:16" ht="14.25" customHeight="1" x14ac:dyDescent="0.2">
      <c r="B230" s="91">
        <v>226</v>
      </c>
      <c r="C230" s="92">
        <f>IF(Table_1[[#This Row],[Column1]]&lt;='Buy Vs Rent Calculator'!$D$13*12,'Buy Vs Rent Calculator'!$D$22,0)</f>
        <v>0</v>
      </c>
      <c r="D230" s="92">
        <f>IF(Table_1[[#This Row],[Column1]]&lt;='Buy Vs Rent Calculator'!$D$13*12,-PPMT('Buy Vs Rent Calculator'!$D$12/12,Table_1[[#This Row],[Column1]],'Buy Vs Rent Calculator'!$D$13*12,'Buy Vs Rent Calculator'!$D$21),0)</f>
        <v>0</v>
      </c>
      <c r="E230" s="92">
        <f>IF(Table_1[[#This Row],[Column1]]&lt;='Buy Vs Rent Calculator'!$D$13*12,-IPMT('Buy Vs Rent Calculator'!$D$12/12,Table_1[[#This Row],[Column1]],'Buy Vs Rent Calculator'!$D$13*12,'Buy Vs Rent Calculator'!$D$21),0)</f>
        <v>0</v>
      </c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</row>
    <row r="231" spans="2:16" ht="14.25" customHeight="1" x14ac:dyDescent="0.2">
      <c r="B231" s="91">
        <v>227</v>
      </c>
      <c r="C231" s="92">
        <f>IF(Table_1[[#This Row],[Column1]]&lt;='Buy Vs Rent Calculator'!$D$13*12,'Buy Vs Rent Calculator'!$D$22,0)</f>
        <v>0</v>
      </c>
      <c r="D231" s="92">
        <f>IF(Table_1[[#This Row],[Column1]]&lt;='Buy Vs Rent Calculator'!$D$13*12,-PPMT('Buy Vs Rent Calculator'!$D$12/12,Table_1[[#This Row],[Column1]],'Buy Vs Rent Calculator'!$D$13*12,'Buy Vs Rent Calculator'!$D$21),0)</f>
        <v>0</v>
      </c>
      <c r="E231" s="92">
        <f>IF(Table_1[[#This Row],[Column1]]&lt;='Buy Vs Rent Calculator'!$D$13*12,-IPMT('Buy Vs Rent Calculator'!$D$12/12,Table_1[[#This Row],[Column1]],'Buy Vs Rent Calculator'!$D$13*12,'Buy Vs Rent Calculator'!$D$21),0)</f>
        <v>0</v>
      </c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</row>
    <row r="232" spans="2:16" ht="14.25" customHeight="1" x14ac:dyDescent="0.2">
      <c r="B232" s="91">
        <v>228</v>
      </c>
      <c r="C232" s="92">
        <f>IF(Table_1[[#This Row],[Column1]]&lt;='Buy Vs Rent Calculator'!$D$13*12,'Buy Vs Rent Calculator'!$D$22,0)</f>
        <v>0</v>
      </c>
      <c r="D232" s="92">
        <f>IF(Table_1[[#This Row],[Column1]]&lt;='Buy Vs Rent Calculator'!$D$13*12,-PPMT('Buy Vs Rent Calculator'!$D$12/12,Table_1[[#This Row],[Column1]],'Buy Vs Rent Calculator'!$D$13*12,'Buy Vs Rent Calculator'!$D$21),0)</f>
        <v>0</v>
      </c>
      <c r="E232" s="92">
        <f>IF(Table_1[[#This Row],[Column1]]&lt;='Buy Vs Rent Calculator'!$D$13*12,-IPMT('Buy Vs Rent Calculator'!$D$12/12,Table_1[[#This Row],[Column1]],'Buy Vs Rent Calculator'!$D$13*12,'Buy Vs Rent Calculator'!$D$21),0)</f>
        <v>0</v>
      </c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</row>
    <row r="233" spans="2:16" ht="14.25" customHeight="1" x14ac:dyDescent="0.2">
      <c r="B233" s="91">
        <v>229</v>
      </c>
      <c r="C233" s="92">
        <f>IF(Table_1[[#This Row],[Column1]]&lt;='Buy Vs Rent Calculator'!$D$13*12,'Buy Vs Rent Calculator'!$D$22,0)</f>
        <v>0</v>
      </c>
      <c r="D233" s="92">
        <f>IF(Table_1[[#This Row],[Column1]]&lt;='Buy Vs Rent Calculator'!$D$13*12,-PPMT('Buy Vs Rent Calculator'!$D$12/12,Table_1[[#This Row],[Column1]],'Buy Vs Rent Calculator'!$D$13*12,'Buy Vs Rent Calculator'!$D$21),0)</f>
        <v>0</v>
      </c>
      <c r="E233" s="92">
        <f>IF(Table_1[[#This Row],[Column1]]&lt;='Buy Vs Rent Calculator'!$D$13*12,-IPMT('Buy Vs Rent Calculator'!$D$12/12,Table_1[[#This Row],[Column1]],'Buy Vs Rent Calculator'!$D$13*12,'Buy Vs Rent Calculator'!$D$21),0)</f>
        <v>0</v>
      </c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</row>
    <row r="234" spans="2:16" ht="14.25" customHeight="1" x14ac:dyDescent="0.2">
      <c r="B234" s="91">
        <v>230</v>
      </c>
      <c r="C234" s="92">
        <f>IF(Table_1[[#This Row],[Column1]]&lt;='Buy Vs Rent Calculator'!$D$13*12,'Buy Vs Rent Calculator'!$D$22,0)</f>
        <v>0</v>
      </c>
      <c r="D234" s="92">
        <f>IF(Table_1[[#This Row],[Column1]]&lt;='Buy Vs Rent Calculator'!$D$13*12,-PPMT('Buy Vs Rent Calculator'!$D$12/12,Table_1[[#This Row],[Column1]],'Buy Vs Rent Calculator'!$D$13*12,'Buy Vs Rent Calculator'!$D$21),0)</f>
        <v>0</v>
      </c>
      <c r="E234" s="92">
        <f>IF(Table_1[[#This Row],[Column1]]&lt;='Buy Vs Rent Calculator'!$D$13*12,-IPMT('Buy Vs Rent Calculator'!$D$12/12,Table_1[[#This Row],[Column1]],'Buy Vs Rent Calculator'!$D$13*12,'Buy Vs Rent Calculator'!$D$21),0)</f>
        <v>0</v>
      </c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</row>
    <row r="235" spans="2:16" ht="14.25" customHeight="1" x14ac:dyDescent="0.2">
      <c r="B235" s="91">
        <v>231</v>
      </c>
      <c r="C235" s="92">
        <f>IF(Table_1[[#This Row],[Column1]]&lt;='Buy Vs Rent Calculator'!$D$13*12,'Buy Vs Rent Calculator'!$D$22,0)</f>
        <v>0</v>
      </c>
      <c r="D235" s="92">
        <f>IF(Table_1[[#This Row],[Column1]]&lt;='Buy Vs Rent Calculator'!$D$13*12,-PPMT('Buy Vs Rent Calculator'!$D$12/12,Table_1[[#This Row],[Column1]],'Buy Vs Rent Calculator'!$D$13*12,'Buy Vs Rent Calculator'!$D$21),0)</f>
        <v>0</v>
      </c>
      <c r="E235" s="92">
        <f>IF(Table_1[[#This Row],[Column1]]&lt;='Buy Vs Rent Calculator'!$D$13*12,-IPMT('Buy Vs Rent Calculator'!$D$12/12,Table_1[[#This Row],[Column1]],'Buy Vs Rent Calculator'!$D$13*12,'Buy Vs Rent Calculator'!$D$21),0)</f>
        <v>0</v>
      </c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</row>
    <row r="236" spans="2:16" ht="14.25" customHeight="1" x14ac:dyDescent="0.2">
      <c r="B236" s="91">
        <v>232</v>
      </c>
      <c r="C236" s="92">
        <f>IF(Table_1[[#This Row],[Column1]]&lt;='Buy Vs Rent Calculator'!$D$13*12,'Buy Vs Rent Calculator'!$D$22,0)</f>
        <v>0</v>
      </c>
      <c r="D236" s="92">
        <f>IF(Table_1[[#This Row],[Column1]]&lt;='Buy Vs Rent Calculator'!$D$13*12,-PPMT('Buy Vs Rent Calculator'!$D$12/12,Table_1[[#This Row],[Column1]],'Buy Vs Rent Calculator'!$D$13*12,'Buy Vs Rent Calculator'!$D$21),0)</f>
        <v>0</v>
      </c>
      <c r="E236" s="92">
        <f>IF(Table_1[[#This Row],[Column1]]&lt;='Buy Vs Rent Calculator'!$D$13*12,-IPMT('Buy Vs Rent Calculator'!$D$12/12,Table_1[[#This Row],[Column1]],'Buy Vs Rent Calculator'!$D$13*12,'Buy Vs Rent Calculator'!$D$21),0)</f>
        <v>0</v>
      </c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</row>
    <row r="237" spans="2:16" ht="14.25" customHeight="1" x14ac:dyDescent="0.2">
      <c r="B237" s="91">
        <v>233</v>
      </c>
      <c r="C237" s="92">
        <f>IF(Table_1[[#This Row],[Column1]]&lt;='Buy Vs Rent Calculator'!$D$13*12,'Buy Vs Rent Calculator'!$D$22,0)</f>
        <v>0</v>
      </c>
      <c r="D237" s="92">
        <f>IF(Table_1[[#This Row],[Column1]]&lt;='Buy Vs Rent Calculator'!$D$13*12,-PPMT('Buy Vs Rent Calculator'!$D$12/12,Table_1[[#This Row],[Column1]],'Buy Vs Rent Calculator'!$D$13*12,'Buy Vs Rent Calculator'!$D$21),0)</f>
        <v>0</v>
      </c>
      <c r="E237" s="92">
        <f>IF(Table_1[[#This Row],[Column1]]&lt;='Buy Vs Rent Calculator'!$D$13*12,-IPMT('Buy Vs Rent Calculator'!$D$12/12,Table_1[[#This Row],[Column1]],'Buy Vs Rent Calculator'!$D$13*12,'Buy Vs Rent Calculator'!$D$21),0)</f>
        <v>0</v>
      </c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</row>
    <row r="238" spans="2:16" ht="14.25" customHeight="1" x14ac:dyDescent="0.2">
      <c r="B238" s="91">
        <v>234</v>
      </c>
      <c r="C238" s="92">
        <f>IF(Table_1[[#This Row],[Column1]]&lt;='Buy Vs Rent Calculator'!$D$13*12,'Buy Vs Rent Calculator'!$D$22,0)</f>
        <v>0</v>
      </c>
      <c r="D238" s="92">
        <f>IF(Table_1[[#This Row],[Column1]]&lt;='Buy Vs Rent Calculator'!$D$13*12,-PPMT('Buy Vs Rent Calculator'!$D$12/12,Table_1[[#This Row],[Column1]],'Buy Vs Rent Calculator'!$D$13*12,'Buy Vs Rent Calculator'!$D$21),0)</f>
        <v>0</v>
      </c>
      <c r="E238" s="92">
        <f>IF(Table_1[[#This Row],[Column1]]&lt;='Buy Vs Rent Calculator'!$D$13*12,-IPMT('Buy Vs Rent Calculator'!$D$12/12,Table_1[[#This Row],[Column1]],'Buy Vs Rent Calculator'!$D$13*12,'Buy Vs Rent Calculator'!$D$21),0)</f>
        <v>0</v>
      </c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</row>
    <row r="239" spans="2:16" ht="14.25" customHeight="1" x14ac:dyDescent="0.2">
      <c r="B239" s="91">
        <v>235</v>
      </c>
      <c r="C239" s="92">
        <f>IF(Table_1[[#This Row],[Column1]]&lt;='Buy Vs Rent Calculator'!$D$13*12,'Buy Vs Rent Calculator'!$D$22,0)</f>
        <v>0</v>
      </c>
      <c r="D239" s="92">
        <f>IF(Table_1[[#This Row],[Column1]]&lt;='Buy Vs Rent Calculator'!$D$13*12,-PPMT('Buy Vs Rent Calculator'!$D$12/12,Table_1[[#This Row],[Column1]],'Buy Vs Rent Calculator'!$D$13*12,'Buy Vs Rent Calculator'!$D$21),0)</f>
        <v>0</v>
      </c>
      <c r="E239" s="92">
        <f>IF(Table_1[[#This Row],[Column1]]&lt;='Buy Vs Rent Calculator'!$D$13*12,-IPMT('Buy Vs Rent Calculator'!$D$12/12,Table_1[[#This Row],[Column1]],'Buy Vs Rent Calculator'!$D$13*12,'Buy Vs Rent Calculator'!$D$21),0)</f>
        <v>0</v>
      </c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</row>
    <row r="240" spans="2:16" ht="14.25" customHeight="1" x14ac:dyDescent="0.2">
      <c r="B240" s="91">
        <v>236</v>
      </c>
      <c r="C240" s="92">
        <f>IF(Table_1[[#This Row],[Column1]]&lt;='Buy Vs Rent Calculator'!$D$13*12,'Buy Vs Rent Calculator'!$D$22,0)</f>
        <v>0</v>
      </c>
      <c r="D240" s="92">
        <f>IF(Table_1[[#This Row],[Column1]]&lt;='Buy Vs Rent Calculator'!$D$13*12,-PPMT('Buy Vs Rent Calculator'!$D$12/12,Table_1[[#This Row],[Column1]],'Buy Vs Rent Calculator'!$D$13*12,'Buy Vs Rent Calculator'!$D$21),0)</f>
        <v>0</v>
      </c>
      <c r="E240" s="92">
        <f>IF(Table_1[[#This Row],[Column1]]&lt;='Buy Vs Rent Calculator'!$D$13*12,-IPMT('Buy Vs Rent Calculator'!$D$12/12,Table_1[[#This Row],[Column1]],'Buy Vs Rent Calculator'!$D$13*12,'Buy Vs Rent Calculator'!$D$21),0)</f>
        <v>0</v>
      </c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</row>
    <row r="241" spans="2:16" ht="14.25" customHeight="1" x14ac:dyDescent="0.2">
      <c r="B241" s="91">
        <v>237</v>
      </c>
      <c r="C241" s="92">
        <f>IF(Table_1[[#This Row],[Column1]]&lt;='Buy Vs Rent Calculator'!$D$13*12,'Buy Vs Rent Calculator'!$D$22,0)</f>
        <v>0</v>
      </c>
      <c r="D241" s="92">
        <f>IF(Table_1[[#This Row],[Column1]]&lt;='Buy Vs Rent Calculator'!$D$13*12,-PPMT('Buy Vs Rent Calculator'!$D$12/12,Table_1[[#This Row],[Column1]],'Buy Vs Rent Calculator'!$D$13*12,'Buy Vs Rent Calculator'!$D$21),0)</f>
        <v>0</v>
      </c>
      <c r="E241" s="92">
        <f>IF(Table_1[[#This Row],[Column1]]&lt;='Buy Vs Rent Calculator'!$D$13*12,-IPMT('Buy Vs Rent Calculator'!$D$12/12,Table_1[[#This Row],[Column1]],'Buy Vs Rent Calculator'!$D$13*12,'Buy Vs Rent Calculator'!$D$21),0)</f>
        <v>0</v>
      </c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</row>
    <row r="242" spans="2:16" ht="14.25" customHeight="1" x14ac:dyDescent="0.2">
      <c r="B242" s="91">
        <v>238</v>
      </c>
      <c r="C242" s="92">
        <f>IF(Table_1[[#This Row],[Column1]]&lt;='Buy Vs Rent Calculator'!$D$13*12,'Buy Vs Rent Calculator'!$D$22,0)</f>
        <v>0</v>
      </c>
      <c r="D242" s="92">
        <f>IF(Table_1[[#This Row],[Column1]]&lt;='Buy Vs Rent Calculator'!$D$13*12,-PPMT('Buy Vs Rent Calculator'!$D$12/12,Table_1[[#This Row],[Column1]],'Buy Vs Rent Calculator'!$D$13*12,'Buy Vs Rent Calculator'!$D$21),0)</f>
        <v>0</v>
      </c>
      <c r="E242" s="92">
        <f>IF(Table_1[[#This Row],[Column1]]&lt;='Buy Vs Rent Calculator'!$D$13*12,-IPMT('Buy Vs Rent Calculator'!$D$12/12,Table_1[[#This Row],[Column1]],'Buy Vs Rent Calculator'!$D$13*12,'Buy Vs Rent Calculator'!$D$21),0)</f>
        <v>0</v>
      </c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</row>
    <row r="243" spans="2:16" ht="14.25" customHeight="1" x14ac:dyDescent="0.2">
      <c r="B243" s="91">
        <v>239</v>
      </c>
      <c r="C243" s="92">
        <f>IF(Table_1[[#This Row],[Column1]]&lt;='Buy Vs Rent Calculator'!$D$13*12,'Buy Vs Rent Calculator'!$D$22,0)</f>
        <v>0</v>
      </c>
      <c r="D243" s="92">
        <f>IF(Table_1[[#This Row],[Column1]]&lt;='Buy Vs Rent Calculator'!$D$13*12,-PPMT('Buy Vs Rent Calculator'!$D$12/12,Table_1[[#This Row],[Column1]],'Buy Vs Rent Calculator'!$D$13*12,'Buy Vs Rent Calculator'!$D$21),0)</f>
        <v>0</v>
      </c>
      <c r="E243" s="92">
        <f>IF(Table_1[[#This Row],[Column1]]&lt;='Buy Vs Rent Calculator'!$D$13*12,-IPMT('Buy Vs Rent Calculator'!$D$12/12,Table_1[[#This Row],[Column1]],'Buy Vs Rent Calculator'!$D$13*12,'Buy Vs Rent Calculator'!$D$21),0)</f>
        <v>0</v>
      </c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</row>
    <row r="244" spans="2:16" ht="14.25" customHeight="1" x14ac:dyDescent="0.2">
      <c r="B244" s="91">
        <v>240</v>
      </c>
      <c r="C244" s="92">
        <f>IF(Table_1[[#This Row],[Column1]]&lt;='Buy Vs Rent Calculator'!$D$13*12,'Buy Vs Rent Calculator'!$D$22,0)</f>
        <v>0</v>
      </c>
      <c r="D244" s="92">
        <f>IF(Table_1[[#This Row],[Column1]]&lt;='Buy Vs Rent Calculator'!$D$13*12,-PPMT('Buy Vs Rent Calculator'!$D$12/12,Table_1[[#This Row],[Column1]],'Buy Vs Rent Calculator'!$D$13*12,'Buy Vs Rent Calculator'!$D$21),0)</f>
        <v>0</v>
      </c>
      <c r="E244" s="92">
        <f>IF(Table_1[[#This Row],[Column1]]&lt;='Buy Vs Rent Calculator'!$D$13*12,-IPMT('Buy Vs Rent Calculator'!$D$12/12,Table_1[[#This Row],[Column1]],'Buy Vs Rent Calculator'!$D$13*12,'Buy Vs Rent Calculator'!$D$21),0)</f>
        <v>0</v>
      </c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</row>
    <row r="245" spans="2:16" ht="14.25" customHeight="1" x14ac:dyDescent="0.2">
      <c r="B245" s="91">
        <v>241</v>
      </c>
      <c r="C245" s="92">
        <f>IF(Table_1[[#This Row],[Column1]]&lt;='Buy Vs Rent Calculator'!$D$13*12,'Buy Vs Rent Calculator'!$D$22,0)</f>
        <v>0</v>
      </c>
      <c r="D245" s="92">
        <f>IF(Table_1[[#This Row],[Column1]]&lt;='Buy Vs Rent Calculator'!$D$13*12,-PPMT('Buy Vs Rent Calculator'!$D$12/12,Table_1[[#This Row],[Column1]],'Buy Vs Rent Calculator'!$D$13*12,'Buy Vs Rent Calculator'!$D$21),0)</f>
        <v>0</v>
      </c>
      <c r="E245" s="92">
        <f>IF(Table_1[[#This Row],[Column1]]&lt;='Buy Vs Rent Calculator'!$D$13*12,-IPMT('Buy Vs Rent Calculator'!$D$12/12,Table_1[[#This Row],[Column1]],'Buy Vs Rent Calculator'!$D$13*12,'Buy Vs Rent Calculator'!$D$21),0)</f>
        <v>0</v>
      </c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</row>
    <row r="246" spans="2:16" ht="14.25" customHeight="1" x14ac:dyDescent="0.2">
      <c r="B246" s="91">
        <v>242</v>
      </c>
      <c r="C246" s="92">
        <f>IF(Table_1[[#This Row],[Column1]]&lt;='Buy Vs Rent Calculator'!$D$13*12,'Buy Vs Rent Calculator'!$D$22,0)</f>
        <v>0</v>
      </c>
      <c r="D246" s="92">
        <f>IF(Table_1[[#This Row],[Column1]]&lt;='Buy Vs Rent Calculator'!$D$13*12,-PPMT('Buy Vs Rent Calculator'!$D$12/12,Table_1[[#This Row],[Column1]],'Buy Vs Rent Calculator'!$D$13*12,'Buy Vs Rent Calculator'!$D$21),0)</f>
        <v>0</v>
      </c>
      <c r="E246" s="92">
        <f>IF(Table_1[[#This Row],[Column1]]&lt;='Buy Vs Rent Calculator'!$D$13*12,-IPMT('Buy Vs Rent Calculator'!$D$12/12,Table_1[[#This Row],[Column1]],'Buy Vs Rent Calculator'!$D$13*12,'Buy Vs Rent Calculator'!$D$21),0)</f>
        <v>0</v>
      </c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</row>
    <row r="247" spans="2:16" ht="14.25" customHeight="1" x14ac:dyDescent="0.2">
      <c r="B247" s="91">
        <v>243</v>
      </c>
      <c r="C247" s="92">
        <f>IF(Table_1[[#This Row],[Column1]]&lt;='Buy Vs Rent Calculator'!$D$13*12,'Buy Vs Rent Calculator'!$D$22,0)</f>
        <v>0</v>
      </c>
      <c r="D247" s="92">
        <f>IF(Table_1[[#This Row],[Column1]]&lt;='Buy Vs Rent Calculator'!$D$13*12,-PPMT('Buy Vs Rent Calculator'!$D$12/12,Table_1[[#This Row],[Column1]],'Buy Vs Rent Calculator'!$D$13*12,'Buy Vs Rent Calculator'!$D$21),0)</f>
        <v>0</v>
      </c>
      <c r="E247" s="92">
        <f>IF(Table_1[[#This Row],[Column1]]&lt;='Buy Vs Rent Calculator'!$D$13*12,-IPMT('Buy Vs Rent Calculator'!$D$12/12,Table_1[[#This Row],[Column1]],'Buy Vs Rent Calculator'!$D$13*12,'Buy Vs Rent Calculator'!$D$21),0)</f>
        <v>0</v>
      </c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</row>
    <row r="248" spans="2:16" ht="14.25" customHeight="1" x14ac:dyDescent="0.2">
      <c r="B248" s="91">
        <v>244</v>
      </c>
      <c r="C248" s="92">
        <f>IF(Table_1[[#This Row],[Column1]]&lt;='Buy Vs Rent Calculator'!$D$13*12,'Buy Vs Rent Calculator'!$D$22,0)</f>
        <v>0</v>
      </c>
      <c r="D248" s="92">
        <f>IF(Table_1[[#This Row],[Column1]]&lt;='Buy Vs Rent Calculator'!$D$13*12,-PPMT('Buy Vs Rent Calculator'!$D$12/12,Table_1[[#This Row],[Column1]],'Buy Vs Rent Calculator'!$D$13*12,'Buy Vs Rent Calculator'!$D$21),0)</f>
        <v>0</v>
      </c>
      <c r="E248" s="92">
        <f>IF(Table_1[[#This Row],[Column1]]&lt;='Buy Vs Rent Calculator'!$D$13*12,-IPMT('Buy Vs Rent Calculator'!$D$12/12,Table_1[[#This Row],[Column1]],'Buy Vs Rent Calculator'!$D$13*12,'Buy Vs Rent Calculator'!$D$21),0)</f>
        <v>0</v>
      </c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</row>
    <row r="249" spans="2:16" ht="14.25" customHeight="1" x14ac:dyDescent="0.2">
      <c r="B249" s="91">
        <v>245</v>
      </c>
      <c r="C249" s="92">
        <f>IF(Table_1[[#This Row],[Column1]]&lt;='Buy Vs Rent Calculator'!$D$13*12,'Buy Vs Rent Calculator'!$D$22,0)</f>
        <v>0</v>
      </c>
      <c r="D249" s="92">
        <f>IF(Table_1[[#This Row],[Column1]]&lt;='Buy Vs Rent Calculator'!$D$13*12,-PPMT('Buy Vs Rent Calculator'!$D$12/12,Table_1[[#This Row],[Column1]],'Buy Vs Rent Calculator'!$D$13*12,'Buy Vs Rent Calculator'!$D$21),0)</f>
        <v>0</v>
      </c>
      <c r="E249" s="92">
        <f>IF(Table_1[[#This Row],[Column1]]&lt;='Buy Vs Rent Calculator'!$D$13*12,-IPMT('Buy Vs Rent Calculator'!$D$12/12,Table_1[[#This Row],[Column1]],'Buy Vs Rent Calculator'!$D$13*12,'Buy Vs Rent Calculator'!$D$21),0)</f>
        <v>0</v>
      </c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</row>
    <row r="250" spans="2:16" ht="14.25" customHeight="1" x14ac:dyDescent="0.2">
      <c r="B250" s="91">
        <v>246</v>
      </c>
      <c r="C250" s="92">
        <f>IF(Table_1[[#This Row],[Column1]]&lt;='Buy Vs Rent Calculator'!$D$13*12,'Buy Vs Rent Calculator'!$D$22,0)</f>
        <v>0</v>
      </c>
      <c r="D250" s="92">
        <f>IF(Table_1[[#This Row],[Column1]]&lt;='Buy Vs Rent Calculator'!$D$13*12,-PPMT('Buy Vs Rent Calculator'!$D$12/12,Table_1[[#This Row],[Column1]],'Buy Vs Rent Calculator'!$D$13*12,'Buy Vs Rent Calculator'!$D$21),0)</f>
        <v>0</v>
      </c>
      <c r="E250" s="92">
        <f>IF(Table_1[[#This Row],[Column1]]&lt;='Buy Vs Rent Calculator'!$D$13*12,-IPMT('Buy Vs Rent Calculator'!$D$12/12,Table_1[[#This Row],[Column1]],'Buy Vs Rent Calculator'!$D$13*12,'Buy Vs Rent Calculator'!$D$21),0)</f>
        <v>0</v>
      </c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</row>
    <row r="251" spans="2:16" ht="14.25" customHeight="1" x14ac:dyDescent="0.2">
      <c r="B251" s="91">
        <v>247</v>
      </c>
      <c r="C251" s="92">
        <f>IF(Table_1[[#This Row],[Column1]]&lt;='Buy Vs Rent Calculator'!$D$13*12,'Buy Vs Rent Calculator'!$D$22,0)</f>
        <v>0</v>
      </c>
      <c r="D251" s="92">
        <f>IF(Table_1[[#This Row],[Column1]]&lt;='Buy Vs Rent Calculator'!$D$13*12,-PPMT('Buy Vs Rent Calculator'!$D$12/12,Table_1[[#This Row],[Column1]],'Buy Vs Rent Calculator'!$D$13*12,'Buy Vs Rent Calculator'!$D$21),0)</f>
        <v>0</v>
      </c>
      <c r="E251" s="92">
        <f>IF(Table_1[[#This Row],[Column1]]&lt;='Buy Vs Rent Calculator'!$D$13*12,-IPMT('Buy Vs Rent Calculator'!$D$12/12,Table_1[[#This Row],[Column1]],'Buy Vs Rent Calculator'!$D$13*12,'Buy Vs Rent Calculator'!$D$21),0)</f>
        <v>0</v>
      </c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</row>
    <row r="252" spans="2:16" ht="14.25" customHeight="1" x14ac:dyDescent="0.2">
      <c r="B252" s="91">
        <v>248</v>
      </c>
      <c r="C252" s="92">
        <f>IF(Table_1[[#This Row],[Column1]]&lt;='Buy Vs Rent Calculator'!$D$13*12,'Buy Vs Rent Calculator'!$D$22,0)</f>
        <v>0</v>
      </c>
      <c r="D252" s="92">
        <f>IF(Table_1[[#This Row],[Column1]]&lt;='Buy Vs Rent Calculator'!$D$13*12,-PPMT('Buy Vs Rent Calculator'!$D$12/12,Table_1[[#This Row],[Column1]],'Buy Vs Rent Calculator'!$D$13*12,'Buy Vs Rent Calculator'!$D$21),0)</f>
        <v>0</v>
      </c>
      <c r="E252" s="92">
        <f>IF(Table_1[[#This Row],[Column1]]&lt;='Buy Vs Rent Calculator'!$D$13*12,-IPMT('Buy Vs Rent Calculator'!$D$12/12,Table_1[[#This Row],[Column1]],'Buy Vs Rent Calculator'!$D$13*12,'Buy Vs Rent Calculator'!$D$21),0)</f>
        <v>0</v>
      </c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</row>
    <row r="253" spans="2:16" ht="14.25" customHeight="1" x14ac:dyDescent="0.2">
      <c r="B253" s="91">
        <v>249</v>
      </c>
      <c r="C253" s="92">
        <f>IF(Table_1[[#This Row],[Column1]]&lt;='Buy Vs Rent Calculator'!$D$13*12,'Buy Vs Rent Calculator'!$D$22,0)</f>
        <v>0</v>
      </c>
      <c r="D253" s="92">
        <f>IF(Table_1[[#This Row],[Column1]]&lt;='Buy Vs Rent Calculator'!$D$13*12,-PPMT('Buy Vs Rent Calculator'!$D$12/12,Table_1[[#This Row],[Column1]],'Buy Vs Rent Calculator'!$D$13*12,'Buy Vs Rent Calculator'!$D$21),0)</f>
        <v>0</v>
      </c>
      <c r="E253" s="92">
        <f>IF(Table_1[[#This Row],[Column1]]&lt;='Buy Vs Rent Calculator'!$D$13*12,-IPMT('Buy Vs Rent Calculator'!$D$12/12,Table_1[[#This Row],[Column1]],'Buy Vs Rent Calculator'!$D$13*12,'Buy Vs Rent Calculator'!$D$21),0)</f>
        <v>0</v>
      </c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</row>
    <row r="254" spans="2:16" ht="14.25" customHeight="1" x14ac:dyDescent="0.2">
      <c r="B254" s="91">
        <v>250</v>
      </c>
      <c r="C254" s="92">
        <f>IF(Table_1[[#This Row],[Column1]]&lt;='Buy Vs Rent Calculator'!$D$13*12,'Buy Vs Rent Calculator'!$D$22,0)</f>
        <v>0</v>
      </c>
      <c r="D254" s="92">
        <f>IF(Table_1[[#This Row],[Column1]]&lt;='Buy Vs Rent Calculator'!$D$13*12,-PPMT('Buy Vs Rent Calculator'!$D$12/12,Table_1[[#This Row],[Column1]],'Buy Vs Rent Calculator'!$D$13*12,'Buy Vs Rent Calculator'!$D$21),0)</f>
        <v>0</v>
      </c>
      <c r="E254" s="92">
        <f>IF(Table_1[[#This Row],[Column1]]&lt;='Buy Vs Rent Calculator'!$D$13*12,-IPMT('Buy Vs Rent Calculator'!$D$12/12,Table_1[[#This Row],[Column1]],'Buy Vs Rent Calculator'!$D$13*12,'Buy Vs Rent Calculator'!$D$21),0)</f>
        <v>0</v>
      </c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</row>
    <row r="255" spans="2:16" ht="14.25" customHeight="1" x14ac:dyDescent="0.2">
      <c r="B255" s="91">
        <v>251</v>
      </c>
      <c r="C255" s="92">
        <f>IF(Table_1[[#This Row],[Column1]]&lt;='Buy Vs Rent Calculator'!$D$13*12,'Buy Vs Rent Calculator'!$D$22,0)</f>
        <v>0</v>
      </c>
      <c r="D255" s="92">
        <f>IF(Table_1[[#This Row],[Column1]]&lt;='Buy Vs Rent Calculator'!$D$13*12,-PPMT('Buy Vs Rent Calculator'!$D$12/12,Table_1[[#This Row],[Column1]],'Buy Vs Rent Calculator'!$D$13*12,'Buy Vs Rent Calculator'!$D$21),0)</f>
        <v>0</v>
      </c>
      <c r="E255" s="92">
        <f>IF(Table_1[[#This Row],[Column1]]&lt;='Buy Vs Rent Calculator'!$D$13*12,-IPMT('Buy Vs Rent Calculator'!$D$12/12,Table_1[[#This Row],[Column1]],'Buy Vs Rent Calculator'!$D$13*12,'Buy Vs Rent Calculator'!$D$21),0)</f>
        <v>0</v>
      </c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</row>
    <row r="256" spans="2:16" ht="14.25" customHeight="1" x14ac:dyDescent="0.2">
      <c r="B256" s="91">
        <v>252</v>
      </c>
      <c r="C256" s="92">
        <f>IF(Table_1[[#This Row],[Column1]]&lt;='Buy Vs Rent Calculator'!$D$13*12,'Buy Vs Rent Calculator'!$D$22,0)</f>
        <v>0</v>
      </c>
      <c r="D256" s="92">
        <f>IF(Table_1[[#This Row],[Column1]]&lt;='Buy Vs Rent Calculator'!$D$13*12,-PPMT('Buy Vs Rent Calculator'!$D$12/12,Table_1[[#This Row],[Column1]],'Buy Vs Rent Calculator'!$D$13*12,'Buy Vs Rent Calculator'!$D$21),0)</f>
        <v>0</v>
      </c>
      <c r="E256" s="92">
        <f>IF(Table_1[[#This Row],[Column1]]&lt;='Buy Vs Rent Calculator'!$D$13*12,-IPMT('Buy Vs Rent Calculator'!$D$12/12,Table_1[[#This Row],[Column1]],'Buy Vs Rent Calculator'!$D$13*12,'Buy Vs Rent Calculator'!$D$21),0)</f>
        <v>0</v>
      </c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</row>
    <row r="257" spans="2:16" ht="14.25" customHeight="1" x14ac:dyDescent="0.2">
      <c r="B257" s="91">
        <v>253</v>
      </c>
      <c r="C257" s="92">
        <f>IF(Table_1[[#This Row],[Column1]]&lt;='Buy Vs Rent Calculator'!$D$13*12,'Buy Vs Rent Calculator'!$D$22,0)</f>
        <v>0</v>
      </c>
      <c r="D257" s="92">
        <f>IF(Table_1[[#This Row],[Column1]]&lt;='Buy Vs Rent Calculator'!$D$13*12,-PPMT('Buy Vs Rent Calculator'!$D$12/12,Table_1[[#This Row],[Column1]],'Buy Vs Rent Calculator'!$D$13*12,'Buy Vs Rent Calculator'!$D$21),0)</f>
        <v>0</v>
      </c>
      <c r="E257" s="92">
        <f>IF(Table_1[[#This Row],[Column1]]&lt;='Buy Vs Rent Calculator'!$D$13*12,-IPMT('Buy Vs Rent Calculator'!$D$12/12,Table_1[[#This Row],[Column1]],'Buy Vs Rent Calculator'!$D$13*12,'Buy Vs Rent Calculator'!$D$21),0)</f>
        <v>0</v>
      </c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</row>
    <row r="258" spans="2:16" ht="14.25" customHeight="1" x14ac:dyDescent="0.2">
      <c r="B258" s="91">
        <v>254</v>
      </c>
      <c r="C258" s="92">
        <f>IF(Table_1[[#This Row],[Column1]]&lt;='Buy Vs Rent Calculator'!$D$13*12,'Buy Vs Rent Calculator'!$D$22,0)</f>
        <v>0</v>
      </c>
      <c r="D258" s="92">
        <f>IF(Table_1[[#This Row],[Column1]]&lt;='Buy Vs Rent Calculator'!$D$13*12,-PPMT('Buy Vs Rent Calculator'!$D$12/12,Table_1[[#This Row],[Column1]],'Buy Vs Rent Calculator'!$D$13*12,'Buy Vs Rent Calculator'!$D$21),0)</f>
        <v>0</v>
      </c>
      <c r="E258" s="92">
        <f>IF(Table_1[[#This Row],[Column1]]&lt;='Buy Vs Rent Calculator'!$D$13*12,-IPMT('Buy Vs Rent Calculator'!$D$12/12,Table_1[[#This Row],[Column1]],'Buy Vs Rent Calculator'!$D$13*12,'Buy Vs Rent Calculator'!$D$21),0)</f>
        <v>0</v>
      </c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</row>
    <row r="259" spans="2:16" ht="14.25" customHeight="1" x14ac:dyDescent="0.2">
      <c r="B259" s="91">
        <v>255</v>
      </c>
      <c r="C259" s="92">
        <f>IF(Table_1[[#This Row],[Column1]]&lt;='Buy Vs Rent Calculator'!$D$13*12,'Buy Vs Rent Calculator'!$D$22,0)</f>
        <v>0</v>
      </c>
      <c r="D259" s="92">
        <f>IF(Table_1[[#This Row],[Column1]]&lt;='Buy Vs Rent Calculator'!$D$13*12,-PPMT('Buy Vs Rent Calculator'!$D$12/12,Table_1[[#This Row],[Column1]],'Buy Vs Rent Calculator'!$D$13*12,'Buy Vs Rent Calculator'!$D$21),0)</f>
        <v>0</v>
      </c>
      <c r="E259" s="92">
        <f>IF(Table_1[[#This Row],[Column1]]&lt;='Buy Vs Rent Calculator'!$D$13*12,-IPMT('Buy Vs Rent Calculator'!$D$12/12,Table_1[[#This Row],[Column1]],'Buy Vs Rent Calculator'!$D$13*12,'Buy Vs Rent Calculator'!$D$21),0)</f>
        <v>0</v>
      </c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</row>
    <row r="260" spans="2:16" ht="14.25" customHeight="1" x14ac:dyDescent="0.2">
      <c r="B260" s="91">
        <v>256</v>
      </c>
      <c r="C260" s="92">
        <f>IF(Table_1[[#This Row],[Column1]]&lt;='Buy Vs Rent Calculator'!$D$13*12,'Buy Vs Rent Calculator'!$D$22,0)</f>
        <v>0</v>
      </c>
      <c r="D260" s="92">
        <f>IF(Table_1[[#This Row],[Column1]]&lt;='Buy Vs Rent Calculator'!$D$13*12,-PPMT('Buy Vs Rent Calculator'!$D$12/12,Table_1[[#This Row],[Column1]],'Buy Vs Rent Calculator'!$D$13*12,'Buy Vs Rent Calculator'!$D$21),0)</f>
        <v>0</v>
      </c>
      <c r="E260" s="92">
        <f>IF(Table_1[[#This Row],[Column1]]&lt;='Buy Vs Rent Calculator'!$D$13*12,-IPMT('Buy Vs Rent Calculator'!$D$12/12,Table_1[[#This Row],[Column1]],'Buy Vs Rent Calculator'!$D$13*12,'Buy Vs Rent Calculator'!$D$21),0)</f>
        <v>0</v>
      </c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</row>
    <row r="261" spans="2:16" ht="14.25" customHeight="1" x14ac:dyDescent="0.2">
      <c r="B261" s="91">
        <v>257</v>
      </c>
      <c r="C261" s="92">
        <f>IF(Table_1[[#This Row],[Column1]]&lt;='Buy Vs Rent Calculator'!$D$13*12,'Buy Vs Rent Calculator'!$D$22,0)</f>
        <v>0</v>
      </c>
      <c r="D261" s="92">
        <f>IF(Table_1[[#This Row],[Column1]]&lt;='Buy Vs Rent Calculator'!$D$13*12,-PPMT('Buy Vs Rent Calculator'!$D$12/12,Table_1[[#This Row],[Column1]],'Buy Vs Rent Calculator'!$D$13*12,'Buy Vs Rent Calculator'!$D$21),0)</f>
        <v>0</v>
      </c>
      <c r="E261" s="92">
        <f>IF(Table_1[[#This Row],[Column1]]&lt;='Buy Vs Rent Calculator'!$D$13*12,-IPMT('Buy Vs Rent Calculator'!$D$12/12,Table_1[[#This Row],[Column1]],'Buy Vs Rent Calculator'!$D$13*12,'Buy Vs Rent Calculator'!$D$21),0)</f>
        <v>0</v>
      </c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</row>
    <row r="262" spans="2:16" ht="14.25" customHeight="1" x14ac:dyDescent="0.2">
      <c r="B262" s="91">
        <v>258</v>
      </c>
      <c r="C262" s="92">
        <f>IF(Table_1[[#This Row],[Column1]]&lt;='Buy Vs Rent Calculator'!$D$13*12,'Buy Vs Rent Calculator'!$D$22,0)</f>
        <v>0</v>
      </c>
      <c r="D262" s="92">
        <f>IF(Table_1[[#This Row],[Column1]]&lt;='Buy Vs Rent Calculator'!$D$13*12,-PPMT('Buy Vs Rent Calculator'!$D$12/12,Table_1[[#This Row],[Column1]],'Buy Vs Rent Calculator'!$D$13*12,'Buy Vs Rent Calculator'!$D$21),0)</f>
        <v>0</v>
      </c>
      <c r="E262" s="92">
        <f>IF(Table_1[[#This Row],[Column1]]&lt;='Buy Vs Rent Calculator'!$D$13*12,-IPMT('Buy Vs Rent Calculator'!$D$12/12,Table_1[[#This Row],[Column1]],'Buy Vs Rent Calculator'!$D$13*12,'Buy Vs Rent Calculator'!$D$21),0)</f>
        <v>0</v>
      </c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</row>
    <row r="263" spans="2:16" ht="14.25" customHeight="1" x14ac:dyDescent="0.2">
      <c r="B263" s="91">
        <v>259</v>
      </c>
      <c r="C263" s="92">
        <f>IF(Table_1[[#This Row],[Column1]]&lt;='Buy Vs Rent Calculator'!$D$13*12,'Buy Vs Rent Calculator'!$D$22,0)</f>
        <v>0</v>
      </c>
      <c r="D263" s="92">
        <f>IF(Table_1[[#This Row],[Column1]]&lt;='Buy Vs Rent Calculator'!$D$13*12,-PPMT('Buy Vs Rent Calculator'!$D$12/12,Table_1[[#This Row],[Column1]],'Buy Vs Rent Calculator'!$D$13*12,'Buy Vs Rent Calculator'!$D$21),0)</f>
        <v>0</v>
      </c>
      <c r="E263" s="92">
        <f>IF(Table_1[[#This Row],[Column1]]&lt;='Buy Vs Rent Calculator'!$D$13*12,-IPMT('Buy Vs Rent Calculator'!$D$12/12,Table_1[[#This Row],[Column1]],'Buy Vs Rent Calculator'!$D$13*12,'Buy Vs Rent Calculator'!$D$21),0)</f>
        <v>0</v>
      </c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</row>
    <row r="264" spans="2:16" ht="14.25" customHeight="1" x14ac:dyDescent="0.2">
      <c r="B264" s="91">
        <v>260</v>
      </c>
      <c r="C264" s="92">
        <f>IF(Table_1[[#This Row],[Column1]]&lt;='Buy Vs Rent Calculator'!$D$13*12,'Buy Vs Rent Calculator'!$D$22,0)</f>
        <v>0</v>
      </c>
      <c r="D264" s="92">
        <f>IF(Table_1[[#This Row],[Column1]]&lt;='Buy Vs Rent Calculator'!$D$13*12,-PPMT('Buy Vs Rent Calculator'!$D$12/12,Table_1[[#This Row],[Column1]],'Buy Vs Rent Calculator'!$D$13*12,'Buy Vs Rent Calculator'!$D$21),0)</f>
        <v>0</v>
      </c>
      <c r="E264" s="92">
        <f>IF(Table_1[[#This Row],[Column1]]&lt;='Buy Vs Rent Calculator'!$D$13*12,-IPMT('Buy Vs Rent Calculator'!$D$12/12,Table_1[[#This Row],[Column1]],'Buy Vs Rent Calculator'!$D$13*12,'Buy Vs Rent Calculator'!$D$21),0)</f>
        <v>0</v>
      </c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</row>
    <row r="265" spans="2:16" ht="14.25" customHeight="1" x14ac:dyDescent="0.2">
      <c r="B265" s="91">
        <v>261</v>
      </c>
      <c r="C265" s="92">
        <f>IF(Table_1[[#This Row],[Column1]]&lt;='Buy Vs Rent Calculator'!$D$13*12,'Buy Vs Rent Calculator'!$D$22,0)</f>
        <v>0</v>
      </c>
      <c r="D265" s="92">
        <f>IF(Table_1[[#This Row],[Column1]]&lt;='Buy Vs Rent Calculator'!$D$13*12,-PPMT('Buy Vs Rent Calculator'!$D$12/12,Table_1[[#This Row],[Column1]],'Buy Vs Rent Calculator'!$D$13*12,'Buy Vs Rent Calculator'!$D$21),0)</f>
        <v>0</v>
      </c>
      <c r="E265" s="92">
        <f>IF(Table_1[[#This Row],[Column1]]&lt;='Buy Vs Rent Calculator'!$D$13*12,-IPMT('Buy Vs Rent Calculator'!$D$12/12,Table_1[[#This Row],[Column1]],'Buy Vs Rent Calculator'!$D$13*12,'Buy Vs Rent Calculator'!$D$21),0)</f>
        <v>0</v>
      </c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</row>
    <row r="266" spans="2:16" ht="14.25" customHeight="1" x14ac:dyDescent="0.2">
      <c r="B266" s="91">
        <v>262</v>
      </c>
      <c r="C266" s="92">
        <f>IF(Table_1[[#This Row],[Column1]]&lt;='Buy Vs Rent Calculator'!$D$13*12,'Buy Vs Rent Calculator'!$D$22,0)</f>
        <v>0</v>
      </c>
      <c r="D266" s="92">
        <f>IF(Table_1[[#This Row],[Column1]]&lt;='Buy Vs Rent Calculator'!$D$13*12,-PPMT('Buy Vs Rent Calculator'!$D$12/12,Table_1[[#This Row],[Column1]],'Buy Vs Rent Calculator'!$D$13*12,'Buy Vs Rent Calculator'!$D$21),0)</f>
        <v>0</v>
      </c>
      <c r="E266" s="92">
        <f>IF(Table_1[[#This Row],[Column1]]&lt;='Buy Vs Rent Calculator'!$D$13*12,-IPMT('Buy Vs Rent Calculator'!$D$12/12,Table_1[[#This Row],[Column1]],'Buy Vs Rent Calculator'!$D$13*12,'Buy Vs Rent Calculator'!$D$21),0)</f>
        <v>0</v>
      </c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</row>
    <row r="267" spans="2:16" ht="14.25" customHeight="1" x14ac:dyDescent="0.2">
      <c r="B267" s="91">
        <v>263</v>
      </c>
      <c r="C267" s="92">
        <f>IF(Table_1[[#This Row],[Column1]]&lt;='Buy Vs Rent Calculator'!$D$13*12,'Buy Vs Rent Calculator'!$D$22,0)</f>
        <v>0</v>
      </c>
      <c r="D267" s="92">
        <f>IF(Table_1[[#This Row],[Column1]]&lt;='Buy Vs Rent Calculator'!$D$13*12,-PPMT('Buy Vs Rent Calculator'!$D$12/12,Table_1[[#This Row],[Column1]],'Buy Vs Rent Calculator'!$D$13*12,'Buy Vs Rent Calculator'!$D$21),0)</f>
        <v>0</v>
      </c>
      <c r="E267" s="92">
        <f>IF(Table_1[[#This Row],[Column1]]&lt;='Buy Vs Rent Calculator'!$D$13*12,-IPMT('Buy Vs Rent Calculator'!$D$12/12,Table_1[[#This Row],[Column1]],'Buy Vs Rent Calculator'!$D$13*12,'Buy Vs Rent Calculator'!$D$21),0)</f>
        <v>0</v>
      </c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</row>
    <row r="268" spans="2:16" ht="14.25" customHeight="1" x14ac:dyDescent="0.2">
      <c r="B268" s="91">
        <v>264</v>
      </c>
      <c r="C268" s="92">
        <f>IF(Table_1[[#This Row],[Column1]]&lt;='Buy Vs Rent Calculator'!$D$13*12,'Buy Vs Rent Calculator'!$D$22,0)</f>
        <v>0</v>
      </c>
      <c r="D268" s="92">
        <f>IF(Table_1[[#This Row],[Column1]]&lt;='Buy Vs Rent Calculator'!$D$13*12,-PPMT('Buy Vs Rent Calculator'!$D$12/12,Table_1[[#This Row],[Column1]],'Buy Vs Rent Calculator'!$D$13*12,'Buy Vs Rent Calculator'!$D$21),0)</f>
        <v>0</v>
      </c>
      <c r="E268" s="92">
        <f>IF(Table_1[[#This Row],[Column1]]&lt;='Buy Vs Rent Calculator'!$D$13*12,-IPMT('Buy Vs Rent Calculator'!$D$12/12,Table_1[[#This Row],[Column1]],'Buy Vs Rent Calculator'!$D$13*12,'Buy Vs Rent Calculator'!$D$21),0)</f>
        <v>0</v>
      </c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</row>
    <row r="269" spans="2:16" ht="14.25" customHeight="1" x14ac:dyDescent="0.2">
      <c r="B269" s="91">
        <v>265</v>
      </c>
      <c r="C269" s="92">
        <f>IF(Table_1[[#This Row],[Column1]]&lt;='Buy Vs Rent Calculator'!$D$13*12,'Buy Vs Rent Calculator'!$D$22,0)</f>
        <v>0</v>
      </c>
      <c r="D269" s="92">
        <f>IF(Table_1[[#This Row],[Column1]]&lt;='Buy Vs Rent Calculator'!$D$13*12,-PPMT('Buy Vs Rent Calculator'!$D$12/12,Table_1[[#This Row],[Column1]],'Buy Vs Rent Calculator'!$D$13*12,'Buy Vs Rent Calculator'!$D$21),0)</f>
        <v>0</v>
      </c>
      <c r="E269" s="92">
        <f>IF(Table_1[[#This Row],[Column1]]&lt;='Buy Vs Rent Calculator'!$D$13*12,-IPMT('Buy Vs Rent Calculator'!$D$12/12,Table_1[[#This Row],[Column1]],'Buy Vs Rent Calculator'!$D$13*12,'Buy Vs Rent Calculator'!$D$21),0)</f>
        <v>0</v>
      </c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</row>
    <row r="270" spans="2:16" ht="14.25" customHeight="1" x14ac:dyDescent="0.2">
      <c r="B270" s="91">
        <v>266</v>
      </c>
      <c r="C270" s="92">
        <f>IF(Table_1[[#This Row],[Column1]]&lt;='Buy Vs Rent Calculator'!$D$13*12,'Buy Vs Rent Calculator'!$D$22,0)</f>
        <v>0</v>
      </c>
      <c r="D270" s="92">
        <f>IF(Table_1[[#This Row],[Column1]]&lt;='Buy Vs Rent Calculator'!$D$13*12,-PPMT('Buy Vs Rent Calculator'!$D$12/12,Table_1[[#This Row],[Column1]],'Buy Vs Rent Calculator'!$D$13*12,'Buy Vs Rent Calculator'!$D$21),0)</f>
        <v>0</v>
      </c>
      <c r="E270" s="92">
        <f>IF(Table_1[[#This Row],[Column1]]&lt;='Buy Vs Rent Calculator'!$D$13*12,-IPMT('Buy Vs Rent Calculator'!$D$12/12,Table_1[[#This Row],[Column1]],'Buy Vs Rent Calculator'!$D$13*12,'Buy Vs Rent Calculator'!$D$21),0)</f>
        <v>0</v>
      </c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</row>
    <row r="271" spans="2:16" ht="14.25" customHeight="1" x14ac:dyDescent="0.2">
      <c r="B271" s="91">
        <v>267</v>
      </c>
      <c r="C271" s="92">
        <f>IF(Table_1[[#This Row],[Column1]]&lt;='Buy Vs Rent Calculator'!$D$13*12,'Buy Vs Rent Calculator'!$D$22,0)</f>
        <v>0</v>
      </c>
      <c r="D271" s="92">
        <f>IF(Table_1[[#This Row],[Column1]]&lt;='Buy Vs Rent Calculator'!$D$13*12,-PPMT('Buy Vs Rent Calculator'!$D$12/12,Table_1[[#This Row],[Column1]],'Buy Vs Rent Calculator'!$D$13*12,'Buy Vs Rent Calculator'!$D$21),0)</f>
        <v>0</v>
      </c>
      <c r="E271" s="92">
        <f>IF(Table_1[[#This Row],[Column1]]&lt;='Buy Vs Rent Calculator'!$D$13*12,-IPMT('Buy Vs Rent Calculator'!$D$12/12,Table_1[[#This Row],[Column1]],'Buy Vs Rent Calculator'!$D$13*12,'Buy Vs Rent Calculator'!$D$21),0)</f>
        <v>0</v>
      </c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</row>
    <row r="272" spans="2:16" ht="14.25" customHeight="1" x14ac:dyDescent="0.2">
      <c r="B272" s="91">
        <v>268</v>
      </c>
      <c r="C272" s="92">
        <f>IF(Table_1[[#This Row],[Column1]]&lt;='Buy Vs Rent Calculator'!$D$13*12,'Buy Vs Rent Calculator'!$D$22,0)</f>
        <v>0</v>
      </c>
      <c r="D272" s="92">
        <f>IF(Table_1[[#This Row],[Column1]]&lt;='Buy Vs Rent Calculator'!$D$13*12,-PPMT('Buy Vs Rent Calculator'!$D$12/12,Table_1[[#This Row],[Column1]],'Buy Vs Rent Calculator'!$D$13*12,'Buy Vs Rent Calculator'!$D$21),0)</f>
        <v>0</v>
      </c>
      <c r="E272" s="92">
        <f>IF(Table_1[[#This Row],[Column1]]&lt;='Buy Vs Rent Calculator'!$D$13*12,-IPMT('Buy Vs Rent Calculator'!$D$12/12,Table_1[[#This Row],[Column1]],'Buy Vs Rent Calculator'!$D$13*12,'Buy Vs Rent Calculator'!$D$21),0)</f>
        <v>0</v>
      </c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</row>
    <row r="273" spans="2:16" ht="14.25" customHeight="1" x14ac:dyDescent="0.2">
      <c r="B273" s="91">
        <v>269</v>
      </c>
      <c r="C273" s="92">
        <f>IF(Table_1[[#This Row],[Column1]]&lt;='Buy Vs Rent Calculator'!$D$13*12,'Buy Vs Rent Calculator'!$D$22,0)</f>
        <v>0</v>
      </c>
      <c r="D273" s="92">
        <f>IF(Table_1[[#This Row],[Column1]]&lt;='Buy Vs Rent Calculator'!$D$13*12,-PPMT('Buy Vs Rent Calculator'!$D$12/12,Table_1[[#This Row],[Column1]],'Buy Vs Rent Calculator'!$D$13*12,'Buy Vs Rent Calculator'!$D$21),0)</f>
        <v>0</v>
      </c>
      <c r="E273" s="92">
        <f>IF(Table_1[[#This Row],[Column1]]&lt;='Buy Vs Rent Calculator'!$D$13*12,-IPMT('Buy Vs Rent Calculator'!$D$12/12,Table_1[[#This Row],[Column1]],'Buy Vs Rent Calculator'!$D$13*12,'Buy Vs Rent Calculator'!$D$21),0)</f>
        <v>0</v>
      </c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</row>
    <row r="274" spans="2:16" ht="14.25" customHeight="1" x14ac:dyDescent="0.2">
      <c r="B274" s="91">
        <v>270</v>
      </c>
      <c r="C274" s="92">
        <f>IF(Table_1[[#This Row],[Column1]]&lt;='Buy Vs Rent Calculator'!$D$13*12,'Buy Vs Rent Calculator'!$D$22,0)</f>
        <v>0</v>
      </c>
      <c r="D274" s="92">
        <f>IF(Table_1[[#This Row],[Column1]]&lt;='Buy Vs Rent Calculator'!$D$13*12,-PPMT('Buy Vs Rent Calculator'!$D$12/12,Table_1[[#This Row],[Column1]],'Buy Vs Rent Calculator'!$D$13*12,'Buy Vs Rent Calculator'!$D$21),0)</f>
        <v>0</v>
      </c>
      <c r="E274" s="92">
        <f>IF(Table_1[[#This Row],[Column1]]&lt;='Buy Vs Rent Calculator'!$D$13*12,-IPMT('Buy Vs Rent Calculator'!$D$12/12,Table_1[[#This Row],[Column1]],'Buy Vs Rent Calculator'!$D$13*12,'Buy Vs Rent Calculator'!$D$21),0)</f>
        <v>0</v>
      </c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</row>
    <row r="275" spans="2:16" ht="14.25" customHeight="1" x14ac:dyDescent="0.2">
      <c r="B275" s="91">
        <v>271</v>
      </c>
      <c r="C275" s="92">
        <f>IF(Table_1[[#This Row],[Column1]]&lt;='Buy Vs Rent Calculator'!$D$13*12,'Buy Vs Rent Calculator'!$D$22,0)</f>
        <v>0</v>
      </c>
      <c r="D275" s="92">
        <f>IF(Table_1[[#This Row],[Column1]]&lt;='Buy Vs Rent Calculator'!$D$13*12,-PPMT('Buy Vs Rent Calculator'!$D$12/12,Table_1[[#This Row],[Column1]],'Buy Vs Rent Calculator'!$D$13*12,'Buy Vs Rent Calculator'!$D$21),0)</f>
        <v>0</v>
      </c>
      <c r="E275" s="92">
        <f>IF(Table_1[[#This Row],[Column1]]&lt;='Buy Vs Rent Calculator'!$D$13*12,-IPMT('Buy Vs Rent Calculator'!$D$12/12,Table_1[[#This Row],[Column1]],'Buy Vs Rent Calculator'!$D$13*12,'Buy Vs Rent Calculator'!$D$21),0)</f>
        <v>0</v>
      </c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</row>
    <row r="276" spans="2:16" ht="14.25" customHeight="1" x14ac:dyDescent="0.2">
      <c r="B276" s="91">
        <v>272</v>
      </c>
      <c r="C276" s="92">
        <f>IF(Table_1[[#This Row],[Column1]]&lt;='Buy Vs Rent Calculator'!$D$13*12,'Buy Vs Rent Calculator'!$D$22,0)</f>
        <v>0</v>
      </c>
      <c r="D276" s="92">
        <f>IF(Table_1[[#This Row],[Column1]]&lt;='Buy Vs Rent Calculator'!$D$13*12,-PPMT('Buy Vs Rent Calculator'!$D$12/12,Table_1[[#This Row],[Column1]],'Buy Vs Rent Calculator'!$D$13*12,'Buy Vs Rent Calculator'!$D$21),0)</f>
        <v>0</v>
      </c>
      <c r="E276" s="92">
        <f>IF(Table_1[[#This Row],[Column1]]&lt;='Buy Vs Rent Calculator'!$D$13*12,-IPMT('Buy Vs Rent Calculator'!$D$12/12,Table_1[[#This Row],[Column1]],'Buy Vs Rent Calculator'!$D$13*12,'Buy Vs Rent Calculator'!$D$21),0)</f>
        <v>0</v>
      </c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</row>
    <row r="277" spans="2:16" ht="14.25" customHeight="1" x14ac:dyDescent="0.2">
      <c r="B277" s="91">
        <v>273</v>
      </c>
      <c r="C277" s="92">
        <f>IF(Table_1[[#This Row],[Column1]]&lt;='Buy Vs Rent Calculator'!$D$13*12,'Buy Vs Rent Calculator'!$D$22,0)</f>
        <v>0</v>
      </c>
      <c r="D277" s="92">
        <f>IF(Table_1[[#This Row],[Column1]]&lt;='Buy Vs Rent Calculator'!$D$13*12,-PPMT('Buy Vs Rent Calculator'!$D$12/12,Table_1[[#This Row],[Column1]],'Buy Vs Rent Calculator'!$D$13*12,'Buy Vs Rent Calculator'!$D$21),0)</f>
        <v>0</v>
      </c>
      <c r="E277" s="92">
        <f>IF(Table_1[[#This Row],[Column1]]&lt;='Buy Vs Rent Calculator'!$D$13*12,-IPMT('Buy Vs Rent Calculator'!$D$12/12,Table_1[[#This Row],[Column1]],'Buy Vs Rent Calculator'!$D$13*12,'Buy Vs Rent Calculator'!$D$21),0)</f>
        <v>0</v>
      </c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</row>
    <row r="278" spans="2:16" ht="14.25" customHeight="1" x14ac:dyDescent="0.2">
      <c r="B278" s="91">
        <v>274</v>
      </c>
      <c r="C278" s="92">
        <f>IF(Table_1[[#This Row],[Column1]]&lt;='Buy Vs Rent Calculator'!$D$13*12,'Buy Vs Rent Calculator'!$D$22,0)</f>
        <v>0</v>
      </c>
      <c r="D278" s="92">
        <f>IF(Table_1[[#This Row],[Column1]]&lt;='Buy Vs Rent Calculator'!$D$13*12,-PPMT('Buy Vs Rent Calculator'!$D$12/12,Table_1[[#This Row],[Column1]],'Buy Vs Rent Calculator'!$D$13*12,'Buy Vs Rent Calculator'!$D$21),0)</f>
        <v>0</v>
      </c>
      <c r="E278" s="92">
        <f>IF(Table_1[[#This Row],[Column1]]&lt;='Buy Vs Rent Calculator'!$D$13*12,-IPMT('Buy Vs Rent Calculator'!$D$12/12,Table_1[[#This Row],[Column1]],'Buy Vs Rent Calculator'!$D$13*12,'Buy Vs Rent Calculator'!$D$21),0)</f>
        <v>0</v>
      </c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</row>
    <row r="279" spans="2:16" ht="14.25" customHeight="1" x14ac:dyDescent="0.2">
      <c r="B279" s="91">
        <v>275</v>
      </c>
      <c r="C279" s="92">
        <f>IF(Table_1[[#This Row],[Column1]]&lt;='Buy Vs Rent Calculator'!$D$13*12,'Buy Vs Rent Calculator'!$D$22,0)</f>
        <v>0</v>
      </c>
      <c r="D279" s="92">
        <f>IF(Table_1[[#This Row],[Column1]]&lt;='Buy Vs Rent Calculator'!$D$13*12,-PPMT('Buy Vs Rent Calculator'!$D$12/12,Table_1[[#This Row],[Column1]],'Buy Vs Rent Calculator'!$D$13*12,'Buy Vs Rent Calculator'!$D$21),0)</f>
        <v>0</v>
      </c>
      <c r="E279" s="92">
        <f>IF(Table_1[[#This Row],[Column1]]&lt;='Buy Vs Rent Calculator'!$D$13*12,-IPMT('Buy Vs Rent Calculator'!$D$12/12,Table_1[[#This Row],[Column1]],'Buy Vs Rent Calculator'!$D$13*12,'Buy Vs Rent Calculator'!$D$21),0)</f>
        <v>0</v>
      </c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</row>
    <row r="280" spans="2:16" ht="14.25" customHeight="1" x14ac:dyDescent="0.2">
      <c r="B280" s="91">
        <v>276</v>
      </c>
      <c r="C280" s="92">
        <f>IF(Table_1[[#This Row],[Column1]]&lt;='Buy Vs Rent Calculator'!$D$13*12,'Buy Vs Rent Calculator'!$D$22,0)</f>
        <v>0</v>
      </c>
      <c r="D280" s="92">
        <f>IF(Table_1[[#This Row],[Column1]]&lt;='Buy Vs Rent Calculator'!$D$13*12,-PPMT('Buy Vs Rent Calculator'!$D$12/12,Table_1[[#This Row],[Column1]],'Buy Vs Rent Calculator'!$D$13*12,'Buy Vs Rent Calculator'!$D$21),0)</f>
        <v>0</v>
      </c>
      <c r="E280" s="92">
        <f>IF(Table_1[[#This Row],[Column1]]&lt;='Buy Vs Rent Calculator'!$D$13*12,-IPMT('Buy Vs Rent Calculator'!$D$12/12,Table_1[[#This Row],[Column1]],'Buy Vs Rent Calculator'!$D$13*12,'Buy Vs Rent Calculator'!$D$21),0)</f>
        <v>0</v>
      </c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</row>
    <row r="281" spans="2:16" ht="14.25" customHeight="1" x14ac:dyDescent="0.2">
      <c r="B281" s="91">
        <v>277</v>
      </c>
      <c r="C281" s="92">
        <f>IF(Table_1[[#This Row],[Column1]]&lt;='Buy Vs Rent Calculator'!$D$13*12,'Buy Vs Rent Calculator'!$D$22,0)</f>
        <v>0</v>
      </c>
      <c r="D281" s="92">
        <f>IF(Table_1[[#This Row],[Column1]]&lt;='Buy Vs Rent Calculator'!$D$13*12,-PPMT('Buy Vs Rent Calculator'!$D$12/12,Table_1[[#This Row],[Column1]],'Buy Vs Rent Calculator'!$D$13*12,'Buy Vs Rent Calculator'!$D$21),0)</f>
        <v>0</v>
      </c>
      <c r="E281" s="92">
        <f>IF(Table_1[[#This Row],[Column1]]&lt;='Buy Vs Rent Calculator'!$D$13*12,-IPMT('Buy Vs Rent Calculator'!$D$12/12,Table_1[[#This Row],[Column1]],'Buy Vs Rent Calculator'!$D$13*12,'Buy Vs Rent Calculator'!$D$21),0)</f>
        <v>0</v>
      </c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</row>
    <row r="282" spans="2:16" ht="14.25" customHeight="1" x14ac:dyDescent="0.2">
      <c r="B282" s="91">
        <v>278</v>
      </c>
      <c r="C282" s="92">
        <f>IF(Table_1[[#This Row],[Column1]]&lt;='Buy Vs Rent Calculator'!$D$13*12,'Buy Vs Rent Calculator'!$D$22,0)</f>
        <v>0</v>
      </c>
      <c r="D282" s="92">
        <f>IF(Table_1[[#This Row],[Column1]]&lt;='Buy Vs Rent Calculator'!$D$13*12,-PPMT('Buy Vs Rent Calculator'!$D$12/12,Table_1[[#This Row],[Column1]],'Buy Vs Rent Calculator'!$D$13*12,'Buy Vs Rent Calculator'!$D$21),0)</f>
        <v>0</v>
      </c>
      <c r="E282" s="92">
        <f>IF(Table_1[[#This Row],[Column1]]&lt;='Buy Vs Rent Calculator'!$D$13*12,-IPMT('Buy Vs Rent Calculator'!$D$12/12,Table_1[[#This Row],[Column1]],'Buy Vs Rent Calculator'!$D$13*12,'Buy Vs Rent Calculator'!$D$21),0)</f>
        <v>0</v>
      </c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</row>
    <row r="283" spans="2:16" ht="14.25" customHeight="1" x14ac:dyDescent="0.2">
      <c r="B283" s="91">
        <v>279</v>
      </c>
      <c r="C283" s="92">
        <f>IF(Table_1[[#This Row],[Column1]]&lt;='Buy Vs Rent Calculator'!$D$13*12,'Buy Vs Rent Calculator'!$D$22,0)</f>
        <v>0</v>
      </c>
      <c r="D283" s="92">
        <f>IF(Table_1[[#This Row],[Column1]]&lt;='Buy Vs Rent Calculator'!$D$13*12,-PPMT('Buy Vs Rent Calculator'!$D$12/12,Table_1[[#This Row],[Column1]],'Buy Vs Rent Calculator'!$D$13*12,'Buy Vs Rent Calculator'!$D$21),0)</f>
        <v>0</v>
      </c>
      <c r="E283" s="92">
        <f>IF(Table_1[[#This Row],[Column1]]&lt;='Buy Vs Rent Calculator'!$D$13*12,-IPMT('Buy Vs Rent Calculator'!$D$12/12,Table_1[[#This Row],[Column1]],'Buy Vs Rent Calculator'!$D$13*12,'Buy Vs Rent Calculator'!$D$21),0)</f>
        <v>0</v>
      </c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</row>
    <row r="284" spans="2:16" ht="14.25" customHeight="1" x14ac:dyDescent="0.2">
      <c r="B284" s="91">
        <v>280</v>
      </c>
      <c r="C284" s="92">
        <f>IF(Table_1[[#This Row],[Column1]]&lt;='Buy Vs Rent Calculator'!$D$13*12,'Buy Vs Rent Calculator'!$D$22,0)</f>
        <v>0</v>
      </c>
      <c r="D284" s="92">
        <f>IF(Table_1[[#This Row],[Column1]]&lt;='Buy Vs Rent Calculator'!$D$13*12,-PPMT('Buy Vs Rent Calculator'!$D$12/12,Table_1[[#This Row],[Column1]],'Buy Vs Rent Calculator'!$D$13*12,'Buy Vs Rent Calculator'!$D$21),0)</f>
        <v>0</v>
      </c>
      <c r="E284" s="92">
        <f>IF(Table_1[[#This Row],[Column1]]&lt;='Buy Vs Rent Calculator'!$D$13*12,-IPMT('Buy Vs Rent Calculator'!$D$12/12,Table_1[[#This Row],[Column1]],'Buy Vs Rent Calculator'!$D$13*12,'Buy Vs Rent Calculator'!$D$21),0)</f>
        <v>0</v>
      </c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</row>
    <row r="285" spans="2:16" ht="14.25" customHeight="1" x14ac:dyDescent="0.2">
      <c r="B285" s="91">
        <v>281</v>
      </c>
      <c r="C285" s="92">
        <f>IF(Table_1[[#This Row],[Column1]]&lt;='Buy Vs Rent Calculator'!$D$13*12,'Buy Vs Rent Calculator'!$D$22,0)</f>
        <v>0</v>
      </c>
      <c r="D285" s="92">
        <f>IF(Table_1[[#This Row],[Column1]]&lt;='Buy Vs Rent Calculator'!$D$13*12,-PPMT('Buy Vs Rent Calculator'!$D$12/12,Table_1[[#This Row],[Column1]],'Buy Vs Rent Calculator'!$D$13*12,'Buy Vs Rent Calculator'!$D$21),0)</f>
        <v>0</v>
      </c>
      <c r="E285" s="92">
        <f>IF(Table_1[[#This Row],[Column1]]&lt;='Buy Vs Rent Calculator'!$D$13*12,-IPMT('Buy Vs Rent Calculator'!$D$12/12,Table_1[[#This Row],[Column1]],'Buy Vs Rent Calculator'!$D$13*12,'Buy Vs Rent Calculator'!$D$21),0)</f>
        <v>0</v>
      </c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</row>
    <row r="286" spans="2:16" ht="14.25" customHeight="1" x14ac:dyDescent="0.2">
      <c r="B286" s="91">
        <v>282</v>
      </c>
      <c r="C286" s="92">
        <f>IF(Table_1[[#This Row],[Column1]]&lt;='Buy Vs Rent Calculator'!$D$13*12,'Buy Vs Rent Calculator'!$D$22,0)</f>
        <v>0</v>
      </c>
      <c r="D286" s="92">
        <f>IF(Table_1[[#This Row],[Column1]]&lt;='Buy Vs Rent Calculator'!$D$13*12,-PPMT('Buy Vs Rent Calculator'!$D$12/12,Table_1[[#This Row],[Column1]],'Buy Vs Rent Calculator'!$D$13*12,'Buy Vs Rent Calculator'!$D$21),0)</f>
        <v>0</v>
      </c>
      <c r="E286" s="92">
        <f>IF(Table_1[[#This Row],[Column1]]&lt;='Buy Vs Rent Calculator'!$D$13*12,-IPMT('Buy Vs Rent Calculator'!$D$12/12,Table_1[[#This Row],[Column1]],'Buy Vs Rent Calculator'!$D$13*12,'Buy Vs Rent Calculator'!$D$21),0)</f>
        <v>0</v>
      </c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</row>
    <row r="287" spans="2:16" ht="14.25" customHeight="1" x14ac:dyDescent="0.2">
      <c r="B287" s="91">
        <v>283</v>
      </c>
      <c r="C287" s="92">
        <f>IF(Table_1[[#This Row],[Column1]]&lt;='Buy Vs Rent Calculator'!$D$13*12,'Buy Vs Rent Calculator'!$D$22,0)</f>
        <v>0</v>
      </c>
      <c r="D287" s="92">
        <f>IF(Table_1[[#This Row],[Column1]]&lt;='Buy Vs Rent Calculator'!$D$13*12,-PPMT('Buy Vs Rent Calculator'!$D$12/12,Table_1[[#This Row],[Column1]],'Buy Vs Rent Calculator'!$D$13*12,'Buy Vs Rent Calculator'!$D$21),0)</f>
        <v>0</v>
      </c>
      <c r="E287" s="92">
        <f>IF(Table_1[[#This Row],[Column1]]&lt;='Buy Vs Rent Calculator'!$D$13*12,-IPMT('Buy Vs Rent Calculator'!$D$12/12,Table_1[[#This Row],[Column1]],'Buy Vs Rent Calculator'!$D$13*12,'Buy Vs Rent Calculator'!$D$21),0)</f>
        <v>0</v>
      </c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</row>
    <row r="288" spans="2:16" ht="14.25" customHeight="1" x14ac:dyDescent="0.2">
      <c r="B288" s="91">
        <v>284</v>
      </c>
      <c r="C288" s="92">
        <f>IF(Table_1[[#This Row],[Column1]]&lt;='Buy Vs Rent Calculator'!$D$13*12,'Buy Vs Rent Calculator'!$D$22,0)</f>
        <v>0</v>
      </c>
      <c r="D288" s="92">
        <f>IF(Table_1[[#This Row],[Column1]]&lt;='Buy Vs Rent Calculator'!$D$13*12,-PPMT('Buy Vs Rent Calculator'!$D$12/12,Table_1[[#This Row],[Column1]],'Buy Vs Rent Calculator'!$D$13*12,'Buy Vs Rent Calculator'!$D$21),0)</f>
        <v>0</v>
      </c>
      <c r="E288" s="92">
        <f>IF(Table_1[[#This Row],[Column1]]&lt;='Buy Vs Rent Calculator'!$D$13*12,-IPMT('Buy Vs Rent Calculator'!$D$12/12,Table_1[[#This Row],[Column1]],'Buy Vs Rent Calculator'!$D$13*12,'Buy Vs Rent Calculator'!$D$21),0)</f>
        <v>0</v>
      </c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</row>
    <row r="289" spans="2:16" ht="14.25" customHeight="1" x14ac:dyDescent="0.2">
      <c r="B289" s="91">
        <v>285</v>
      </c>
      <c r="C289" s="92">
        <f>IF(Table_1[[#This Row],[Column1]]&lt;='Buy Vs Rent Calculator'!$D$13*12,'Buy Vs Rent Calculator'!$D$22,0)</f>
        <v>0</v>
      </c>
      <c r="D289" s="92">
        <f>IF(Table_1[[#This Row],[Column1]]&lt;='Buy Vs Rent Calculator'!$D$13*12,-PPMT('Buy Vs Rent Calculator'!$D$12/12,Table_1[[#This Row],[Column1]],'Buy Vs Rent Calculator'!$D$13*12,'Buy Vs Rent Calculator'!$D$21),0)</f>
        <v>0</v>
      </c>
      <c r="E289" s="92">
        <f>IF(Table_1[[#This Row],[Column1]]&lt;='Buy Vs Rent Calculator'!$D$13*12,-IPMT('Buy Vs Rent Calculator'!$D$12/12,Table_1[[#This Row],[Column1]],'Buy Vs Rent Calculator'!$D$13*12,'Buy Vs Rent Calculator'!$D$21),0)</f>
        <v>0</v>
      </c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</row>
    <row r="290" spans="2:16" ht="14.25" customHeight="1" x14ac:dyDescent="0.2">
      <c r="B290" s="91">
        <v>286</v>
      </c>
      <c r="C290" s="92">
        <f>IF(Table_1[[#This Row],[Column1]]&lt;='Buy Vs Rent Calculator'!$D$13*12,'Buy Vs Rent Calculator'!$D$22,0)</f>
        <v>0</v>
      </c>
      <c r="D290" s="92">
        <f>IF(Table_1[[#This Row],[Column1]]&lt;='Buy Vs Rent Calculator'!$D$13*12,-PPMT('Buy Vs Rent Calculator'!$D$12/12,Table_1[[#This Row],[Column1]],'Buy Vs Rent Calculator'!$D$13*12,'Buy Vs Rent Calculator'!$D$21),0)</f>
        <v>0</v>
      </c>
      <c r="E290" s="92">
        <f>IF(Table_1[[#This Row],[Column1]]&lt;='Buy Vs Rent Calculator'!$D$13*12,-IPMT('Buy Vs Rent Calculator'!$D$12/12,Table_1[[#This Row],[Column1]],'Buy Vs Rent Calculator'!$D$13*12,'Buy Vs Rent Calculator'!$D$21),0)</f>
        <v>0</v>
      </c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</row>
    <row r="291" spans="2:16" ht="14.25" customHeight="1" x14ac:dyDescent="0.2">
      <c r="B291" s="91">
        <v>287</v>
      </c>
      <c r="C291" s="92">
        <f>IF(Table_1[[#This Row],[Column1]]&lt;='Buy Vs Rent Calculator'!$D$13*12,'Buy Vs Rent Calculator'!$D$22,0)</f>
        <v>0</v>
      </c>
      <c r="D291" s="92">
        <f>IF(Table_1[[#This Row],[Column1]]&lt;='Buy Vs Rent Calculator'!$D$13*12,-PPMT('Buy Vs Rent Calculator'!$D$12/12,Table_1[[#This Row],[Column1]],'Buy Vs Rent Calculator'!$D$13*12,'Buy Vs Rent Calculator'!$D$21),0)</f>
        <v>0</v>
      </c>
      <c r="E291" s="92">
        <f>IF(Table_1[[#This Row],[Column1]]&lt;='Buy Vs Rent Calculator'!$D$13*12,-IPMT('Buy Vs Rent Calculator'!$D$12/12,Table_1[[#This Row],[Column1]],'Buy Vs Rent Calculator'!$D$13*12,'Buy Vs Rent Calculator'!$D$21),0)</f>
        <v>0</v>
      </c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</row>
    <row r="292" spans="2:16" ht="14.25" customHeight="1" x14ac:dyDescent="0.2">
      <c r="B292" s="91">
        <v>288</v>
      </c>
      <c r="C292" s="92">
        <f>IF(Table_1[[#This Row],[Column1]]&lt;='Buy Vs Rent Calculator'!$D$13*12,'Buy Vs Rent Calculator'!$D$22,0)</f>
        <v>0</v>
      </c>
      <c r="D292" s="92">
        <f>IF(Table_1[[#This Row],[Column1]]&lt;='Buy Vs Rent Calculator'!$D$13*12,-PPMT('Buy Vs Rent Calculator'!$D$12/12,Table_1[[#This Row],[Column1]],'Buy Vs Rent Calculator'!$D$13*12,'Buy Vs Rent Calculator'!$D$21),0)</f>
        <v>0</v>
      </c>
      <c r="E292" s="92">
        <f>IF(Table_1[[#This Row],[Column1]]&lt;='Buy Vs Rent Calculator'!$D$13*12,-IPMT('Buy Vs Rent Calculator'!$D$12/12,Table_1[[#This Row],[Column1]],'Buy Vs Rent Calculator'!$D$13*12,'Buy Vs Rent Calculator'!$D$21),0)</f>
        <v>0</v>
      </c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</row>
    <row r="293" spans="2:16" ht="14.25" customHeight="1" x14ac:dyDescent="0.2">
      <c r="B293" s="91">
        <v>289</v>
      </c>
      <c r="C293" s="92">
        <f>IF(Table_1[[#This Row],[Column1]]&lt;='Buy Vs Rent Calculator'!$D$13*12,'Buy Vs Rent Calculator'!$D$22,0)</f>
        <v>0</v>
      </c>
      <c r="D293" s="92">
        <f>IF(Table_1[[#This Row],[Column1]]&lt;='Buy Vs Rent Calculator'!$D$13*12,-PPMT('Buy Vs Rent Calculator'!$D$12/12,Table_1[[#This Row],[Column1]],'Buy Vs Rent Calculator'!$D$13*12,'Buy Vs Rent Calculator'!$D$21),0)</f>
        <v>0</v>
      </c>
      <c r="E293" s="92">
        <f>IF(Table_1[[#This Row],[Column1]]&lt;='Buy Vs Rent Calculator'!$D$13*12,-IPMT('Buy Vs Rent Calculator'!$D$12/12,Table_1[[#This Row],[Column1]],'Buy Vs Rent Calculator'!$D$13*12,'Buy Vs Rent Calculator'!$D$21),0)</f>
        <v>0</v>
      </c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</row>
    <row r="294" spans="2:16" ht="14.25" customHeight="1" x14ac:dyDescent="0.2">
      <c r="B294" s="91">
        <v>290</v>
      </c>
      <c r="C294" s="92">
        <f>IF(Table_1[[#This Row],[Column1]]&lt;='Buy Vs Rent Calculator'!$D$13*12,'Buy Vs Rent Calculator'!$D$22,0)</f>
        <v>0</v>
      </c>
      <c r="D294" s="92">
        <f>IF(Table_1[[#This Row],[Column1]]&lt;='Buy Vs Rent Calculator'!$D$13*12,-PPMT('Buy Vs Rent Calculator'!$D$12/12,Table_1[[#This Row],[Column1]],'Buy Vs Rent Calculator'!$D$13*12,'Buy Vs Rent Calculator'!$D$21),0)</f>
        <v>0</v>
      </c>
      <c r="E294" s="92">
        <f>IF(Table_1[[#This Row],[Column1]]&lt;='Buy Vs Rent Calculator'!$D$13*12,-IPMT('Buy Vs Rent Calculator'!$D$12/12,Table_1[[#This Row],[Column1]],'Buy Vs Rent Calculator'!$D$13*12,'Buy Vs Rent Calculator'!$D$21),0)</f>
        <v>0</v>
      </c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</row>
    <row r="295" spans="2:16" ht="14.25" customHeight="1" x14ac:dyDescent="0.2">
      <c r="B295" s="91">
        <v>291</v>
      </c>
      <c r="C295" s="92">
        <f>IF(Table_1[[#This Row],[Column1]]&lt;='Buy Vs Rent Calculator'!$D$13*12,'Buy Vs Rent Calculator'!$D$22,0)</f>
        <v>0</v>
      </c>
      <c r="D295" s="92">
        <f>IF(Table_1[[#This Row],[Column1]]&lt;='Buy Vs Rent Calculator'!$D$13*12,-PPMT('Buy Vs Rent Calculator'!$D$12/12,Table_1[[#This Row],[Column1]],'Buy Vs Rent Calculator'!$D$13*12,'Buy Vs Rent Calculator'!$D$21),0)</f>
        <v>0</v>
      </c>
      <c r="E295" s="92">
        <f>IF(Table_1[[#This Row],[Column1]]&lt;='Buy Vs Rent Calculator'!$D$13*12,-IPMT('Buy Vs Rent Calculator'!$D$12/12,Table_1[[#This Row],[Column1]],'Buy Vs Rent Calculator'!$D$13*12,'Buy Vs Rent Calculator'!$D$21),0)</f>
        <v>0</v>
      </c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</row>
    <row r="296" spans="2:16" ht="14.25" customHeight="1" x14ac:dyDescent="0.2">
      <c r="B296" s="91">
        <v>292</v>
      </c>
      <c r="C296" s="92">
        <f>IF(Table_1[[#This Row],[Column1]]&lt;='Buy Vs Rent Calculator'!$D$13*12,'Buy Vs Rent Calculator'!$D$22,0)</f>
        <v>0</v>
      </c>
      <c r="D296" s="92">
        <f>IF(Table_1[[#This Row],[Column1]]&lt;='Buy Vs Rent Calculator'!$D$13*12,-PPMT('Buy Vs Rent Calculator'!$D$12/12,Table_1[[#This Row],[Column1]],'Buy Vs Rent Calculator'!$D$13*12,'Buy Vs Rent Calculator'!$D$21),0)</f>
        <v>0</v>
      </c>
      <c r="E296" s="92">
        <f>IF(Table_1[[#This Row],[Column1]]&lt;='Buy Vs Rent Calculator'!$D$13*12,-IPMT('Buy Vs Rent Calculator'!$D$12/12,Table_1[[#This Row],[Column1]],'Buy Vs Rent Calculator'!$D$13*12,'Buy Vs Rent Calculator'!$D$21),0)</f>
        <v>0</v>
      </c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</row>
    <row r="297" spans="2:16" ht="14.25" customHeight="1" x14ac:dyDescent="0.2">
      <c r="B297" s="91">
        <v>293</v>
      </c>
      <c r="C297" s="92">
        <f>IF(Table_1[[#This Row],[Column1]]&lt;='Buy Vs Rent Calculator'!$D$13*12,'Buy Vs Rent Calculator'!$D$22,0)</f>
        <v>0</v>
      </c>
      <c r="D297" s="92">
        <f>IF(Table_1[[#This Row],[Column1]]&lt;='Buy Vs Rent Calculator'!$D$13*12,-PPMT('Buy Vs Rent Calculator'!$D$12/12,Table_1[[#This Row],[Column1]],'Buy Vs Rent Calculator'!$D$13*12,'Buy Vs Rent Calculator'!$D$21),0)</f>
        <v>0</v>
      </c>
      <c r="E297" s="92">
        <f>IF(Table_1[[#This Row],[Column1]]&lt;='Buy Vs Rent Calculator'!$D$13*12,-IPMT('Buy Vs Rent Calculator'!$D$12/12,Table_1[[#This Row],[Column1]],'Buy Vs Rent Calculator'!$D$13*12,'Buy Vs Rent Calculator'!$D$21),0)</f>
        <v>0</v>
      </c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</row>
    <row r="298" spans="2:16" ht="14.25" customHeight="1" x14ac:dyDescent="0.2">
      <c r="B298" s="91">
        <v>294</v>
      </c>
      <c r="C298" s="92">
        <f>IF(Table_1[[#This Row],[Column1]]&lt;='Buy Vs Rent Calculator'!$D$13*12,'Buy Vs Rent Calculator'!$D$22,0)</f>
        <v>0</v>
      </c>
      <c r="D298" s="92">
        <f>IF(Table_1[[#This Row],[Column1]]&lt;='Buy Vs Rent Calculator'!$D$13*12,-PPMT('Buy Vs Rent Calculator'!$D$12/12,Table_1[[#This Row],[Column1]],'Buy Vs Rent Calculator'!$D$13*12,'Buy Vs Rent Calculator'!$D$21),0)</f>
        <v>0</v>
      </c>
      <c r="E298" s="92">
        <f>IF(Table_1[[#This Row],[Column1]]&lt;='Buy Vs Rent Calculator'!$D$13*12,-IPMT('Buy Vs Rent Calculator'!$D$12/12,Table_1[[#This Row],[Column1]],'Buy Vs Rent Calculator'!$D$13*12,'Buy Vs Rent Calculator'!$D$21),0)</f>
        <v>0</v>
      </c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</row>
    <row r="299" spans="2:16" ht="14.25" customHeight="1" x14ac:dyDescent="0.2">
      <c r="B299" s="91">
        <v>295</v>
      </c>
      <c r="C299" s="92">
        <f>IF(Table_1[[#This Row],[Column1]]&lt;='Buy Vs Rent Calculator'!$D$13*12,'Buy Vs Rent Calculator'!$D$22,0)</f>
        <v>0</v>
      </c>
      <c r="D299" s="92">
        <f>IF(Table_1[[#This Row],[Column1]]&lt;='Buy Vs Rent Calculator'!$D$13*12,-PPMT('Buy Vs Rent Calculator'!$D$12/12,Table_1[[#This Row],[Column1]],'Buy Vs Rent Calculator'!$D$13*12,'Buy Vs Rent Calculator'!$D$21),0)</f>
        <v>0</v>
      </c>
      <c r="E299" s="92">
        <f>IF(Table_1[[#This Row],[Column1]]&lt;='Buy Vs Rent Calculator'!$D$13*12,-IPMT('Buy Vs Rent Calculator'!$D$12/12,Table_1[[#This Row],[Column1]],'Buy Vs Rent Calculator'!$D$13*12,'Buy Vs Rent Calculator'!$D$21),0)</f>
        <v>0</v>
      </c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</row>
    <row r="300" spans="2:16" ht="14.25" customHeight="1" x14ac:dyDescent="0.2">
      <c r="B300" s="91">
        <v>296</v>
      </c>
      <c r="C300" s="92">
        <f>IF(Table_1[[#This Row],[Column1]]&lt;='Buy Vs Rent Calculator'!$D$13*12,'Buy Vs Rent Calculator'!$D$22,0)</f>
        <v>0</v>
      </c>
      <c r="D300" s="92">
        <f>IF(Table_1[[#This Row],[Column1]]&lt;='Buy Vs Rent Calculator'!$D$13*12,-PPMT('Buy Vs Rent Calculator'!$D$12/12,Table_1[[#This Row],[Column1]],'Buy Vs Rent Calculator'!$D$13*12,'Buy Vs Rent Calculator'!$D$21),0)</f>
        <v>0</v>
      </c>
      <c r="E300" s="92">
        <f>IF(Table_1[[#This Row],[Column1]]&lt;='Buy Vs Rent Calculator'!$D$13*12,-IPMT('Buy Vs Rent Calculator'!$D$12/12,Table_1[[#This Row],[Column1]],'Buy Vs Rent Calculator'!$D$13*12,'Buy Vs Rent Calculator'!$D$21),0)</f>
        <v>0</v>
      </c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</row>
    <row r="301" spans="2:16" ht="14.25" customHeight="1" x14ac:dyDescent="0.2">
      <c r="B301" s="91">
        <v>297</v>
      </c>
      <c r="C301" s="92">
        <f>IF(Table_1[[#This Row],[Column1]]&lt;='Buy Vs Rent Calculator'!$D$13*12,'Buy Vs Rent Calculator'!$D$22,0)</f>
        <v>0</v>
      </c>
      <c r="D301" s="92">
        <f>IF(Table_1[[#This Row],[Column1]]&lt;='Buy Vs Rent Calculator'!$D$13*12,-PPMT('Buy Vs Rent Calculator'!$D$12/12,Table_1[[#This Row],[Column1]],'Buy Vs Rent Calculator'!$D$13*12,'Buy Vs Rent Calculator'!$D$21),0)</f>
        <v>0</v>
      </c>
      <c r="E301" s="92">
        <f>IF(Table_1[[#This Row],[Column1]]&lt;='Buy Vs Rent Calculator'!$D$13*12,-IPMT('Buy Vs Rent Calculator'!$D$12/12,Table_1[[#This Row],[Column1]],'Buy Vs Rent Calculator'!$D$13*12,'Buy Vs Rent Calculator'!$D$21),0)</f>
        <v>0</v>
      </c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</row>
    <row r="302" spans="2:16" ht="14.25" customHeight="1" x14ac:dyDescent="0.2">
      <c r="B302" s="91">
        <v>298</v>
      </c>
      <c r="C302" s="92">
        <f>IF(Table_1[[#This Row],[Column1]]&lt;='Buy Vs Rent Calculator'!$D$13*12,'Buy Vs Rent Calculator'!$D$22,0)</f>
        <v>0</v>
      </c>
      <c r="D302" s="92">
        <f>IF(Table_1[[#This Row],[Column1]]&lt;='Buy Vs Rent Calculator'!$D$13*12,-PPMT('Buy Vs Rent Calculator'!$D$12/12,Table_1[[#This Row],[Column1]],'Buy Vs Rent Calculator'!$D$13*12,'Buy Vs Rent Calculator'!$D$21),0)</f>
        <v>0</v>
      </c>
      <c r="E302" s="92">
        <f>IF(Table_1[[#This Row],[Column1]]&lt;='Buy Vs Rent Calculator'!$D$13*12,-IPMT('Buy Vs Rent Calculator'!$D$12/12,Table_1[[#This Row],[Column1]],'Buy Vs Rent Calculator'!$D$13*12,'Buy Vs Rent Calculator'!$D$21),0)</f>
        <v>0</v>
      </c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</row>
    <row r="303" spans="2:16" ht="14.25" customHeight="1" x14ac:dyDescent="0.2">
      <c r="B303" s="91">
        <v>299</v>
      </c>
      <c r="C303" s="92">
        <f>IF(Table_1[[#This Row],[Column1]]&lt;='Buy Vs Rent Calculator'!$D$13*12,'Buy Vs Rent Calculator'!$D$22,0)</f>
        <v>0</v>
      </c>
      <c r="D303" s="92">
        <f>IF(Table_1[[#This Row],[Column1]]&lt;='Buy Vs Rent Calculator'!$D$13*12,-PPMT('Buy Vs Rent Calculator'!$D$12/12,Table_1[[#This Row],[Column1]],'Buy Vs Rent Calculator'!$D$13*12,'Buy Vs Rent Calculator'!$D$21),0)</f>
        <v>0</v>
      </c>
      <c r="E303" s="92">
        <f>IF(Table_1[[#This Row],[Column1]]&lt;='Buy Vs Rent Calculator'!$D$13*12,-IPMT('Buy Vs Rent Calculator'!$D$12/12,Table_1[[#This Row],[Column1]],'Buy Vs Rent Calculator'!$D$13*12,'Buy Vs Rent Calculator'!$D$21),0)</f>
        <v>0</v>
      </c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</row>
    <row r="304" spans="2:16" ht="14.25" customHeight="1" x14ac:dyDescent="0.2">
      <c r="B304" s="91">
        <v>300</v>
      </c>
      <c r="C304" s="92">
        <f>IF(Table_1[[#This Row],[Column1]]&lt;='Buy Vs Rent Calculator'!$D$13*12,'Buy Vs Rent Calculator'!$D$22,0)</f>
        <v>0</v>
      </c>
      <c r="D304" s="92">
        <f>IF(Table_1[[#This Row],[Column1]]&lt;='Buy Vs Rent Calculator'!$D$13*12,-PPMT('Buy Vs Rent Calculator'!$D$12/12,Table_1[[#This Row],[Column1]],'Buy Vs Rent Calculator'!$D$13*12,'Buy Vs Rent Calculator'!$D$21),0)</f>
        <v>0</v>
      </c>
      <c r="E304" s="92">
        <f>IF(Table_1[[#This Row],[Column1]]&lt;='Buy Vs Rent Calculator'!$D$13*12,-IPMT('Buy Vs Rent Calculator'!$D$12/12,Table_1[[#This Row],[Column1]],'Buy Vs Rent Calculator'!$D$13*12,'Buy Vs Rent Calculator'!$D$21),0)</f>
        <v>0</v>
      </c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</row>
    <row r="305" spans="2:16" ht="14.25" customHeight="1" x14ac:dyDescent="0.2">
      <c r="B305" s="91">
        <v>301</v>
      </c>
      <c r="C305" s="92">
        <f>IF(Table_1[[#This Row],[Column1]]&lt;='Buy Vs Rent Calculator'!$D$13*12,'Buy Vs Rent Calculator'!$D$22,0)</f>
        <v>0</v>
      </c>
      <c r="D305" s="92">
        <f>IF(Table_1[[#This Row],[Column1]]&lt;='Buy Vs Rent Calculator'!$D$13*12,-PPMT('Buy Vs Rent Calculator'!$D$12/12,Table_1[[#This Row],[Column1]],'Buy Vs Rent Calculator'!$D$13*12,'Buy Vs Rent Calculator'!$D$21),0)</f>
        <v>0</v>
      </c>
      <c r="E305" s="92">
        <f>IF(Table_1[[#This Row],[Column1]]&lt;='Buy Vs Rent Calculator'!$D$13*12,-IPMT('Buy Vs Rent Calculator'!$D$12/12,Table_1[[#This Row],[Column1]],'Buy Vs Rent Calculator'!$D$13*12,'Buy Vs Rent Calculator'!$D$21),0)</f>
        <v>0</v>
      </c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</row>
    <row r="306" spans="2:16" ht="14.25" customHeight="1" x14ac:dyDescent="0.2">
      <c r="B306" s="91">
        <v>302</v>
      </c>
      <c r="C306" s="92">
        <f>IF(Table_1[[#This Row],[Column1]]&lt;='Buy Vs Rent Calculator'!$D$13*12,'Buy Vs Rent Calculator'!$D$22,0)</f>
        <v>0</v>
      </c>
      <c r="D306" s="92">
        <f>IF(Table_1[[#This Row],[Column1]]&lt;='Buy Vs Rent Calculator'!$D$13*12,-PPMT('Buy Vs Rent Calculator'!$D$12/12,Table_1[[#This Row],[Column1]],'Buy Vs Rent Calculator'!$D$13*12,'Buy Vs Rent Calculator'!$D$21),0)</f>
        <v>0</v>
      </c>
      <c r="E306" s="92">
        <f>IF(Table_1[[#This Row],[Column1]]&lt;='Buy Vs Rent Calculator'!$D$13*12,-IPMT('Buy Vs Rent Calculator'!$D$12/12,Table_1[[#This Row],[Column1]],'Buy Vs Rent Calculator'!$D$13*12,'Buy Vs Rent Calculator'!$D$21),0)</f>
        <v>0</v>
      </c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</row>
    <row r="307" spans="2:16" ht="14.25" customHeight="1" x14ac:dyDescent="0.2">
      <c r="B307" s="91">
        <v>303</v>
      </c>
      <c r="C307" s="92">
        <f>IF(Table_1[[#This Row],[Column1]]&lt;='Buy Vs Rent Calculator'!$D$13*12,'Buy Vs Rent Calculator'!$D$22,0)</f>
        <v>0</v>
      </c>
      <c r="D307" s="92">
        <f>IF(Table_1[[#This Row],[Column1]]&lt;='Buy Vs Rent Calculator'!$D$13*12,-PPMT('Buy Vs Rent Calculator'!$D$12/12,Table_1[[#This Row],[Column1]],'Buy Vs Rent Calculator'!$D$13*12,'Buy Vs Rent Calculator'!$D$21),0)</f>
        <v>0</v>
      </c>
      <c r="E307" s="92">
        <f>IF(Table_1[[#This Row],[Column1]]&lt;='Buy Vs Rent Calculator'!$D$13*12,-IPMT('Buy Vs Rent Calculator'!$D$12/12,Table_1[[#This Row],[Column1]],'Buy Vs Rent Calculator'!$D$13*12,'Buy Vs Rent Calculator'!$D$21),0)</f>
        <v>0</v>
      </c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</row>
    <row r="308" spans="2:16" ht="14.25" customHeight="1" x14ac:dyDescent="0.2">
      <c r="B308" s="91">
        <v>304</v>
      </c>
      <c r="C308" s="92">
        <f>IF(Table_1[[#This Row],[Column1]]&lt;='Buy Vs Rent Calculator'!$D$13*12,'Buy Vs Rent Calculator'!$D$22,0)</f>
        <v>0</v>
      </c>
      <c r="D308" s="92">
        <f>IF(Table_1[[#This Row],[Column1]]&lt;='Buy Vs Rent Calculator'!$D$13*12,-PPMT('Buy Vs Rent Calculator'!$D$12/12,Table_1[[#This Row],[Column1]],'Buy Vs Rent Calculator'!$D$13*12,'Buy Vs Rent Calculator'!$D$21),0)</f>
        <v>0</v>
      </c>
      <c r="E308" s="92">
        <f>IF(Table_1[[#This Row],[Column1]]&lt;='Buy Vs Rent Calculator'!$D$13*12,-IPMT('Buy Vs Rent Calculator'!$D$12/12,Table_1[[#This Row],[Column1]],'Buy Vs Rent Calculator'!$D$13*12,'Buy Vs Rent Calculator'!$D$21),0)</f>
        <v>0</v>
      </c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</row>
    <row r="309" spans="2:16" ht="14.25" customHeight="1" x14ac:dyDescent="0.2">
      <c r="B309" s="91">
        <v>305</v>
      </c>
      <c r="C309" s="92">
        <f>IF(Table_1[[#This Row],[Column1]]&lt;='Buy Vs Rent Calculator'!$D$13*12,'Buy Vs Rent Calculator'!$D$22,0)</f>
        <v>0</v>
      </c>
      <c r="D309" s="92">
        <f>IF(Table_1[[#This Row],[Column1]]&lt;='Buy Vs Rent Calculator'!$D$13*12,-PPMT('Buy Vs Rent Calculator'!$D$12/12,Table_1[[#This Row],[Column1]],'Buy Vs Rent Calculator'!$D$13*12,'Buy Vs Rent Calculator'!$D$21),0)</f>
        <v>0</v>
      </c>
      <c r="E309" s="92">
        <f>IF(Table_1[[#This Row],[Column1]]&lt;='Buy Vs Rent Calculator'!$D$13*12,-IPMT('Buy Vs Rent Calculator'!$D$12/12,Table_1[[#This Row],[Column1]],'Buy Vs Rent Calculator'!$D$13*12,'Buy Vs Rent Calculator'!$D$21),0)</f>
        <v>0</v>
      </c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</row>
    <row r="310" spans="2:16" ht="14.25" customHeight="1" x14ac:dyDescent="0.2">
      <c r="B310" s="91">
        <v>306</v>
      </c>
      <c r="C310" s="92">
        <f>IF(Table_1[[#This Row],[Column1]]&lt;='Buy Vs Rent Calculator'!$D$13*12,'Buy Vs Rent Calculator'!$D$22,0)</f>
        <v>0</v>
      </c>
      <c r="D310" s="92">
        <f>IF(Table_1[[#This Row],[Column1]]&lt;='Buy Vs Rent Calculator'!$D$13*12,-PPMT('Buy Vs Rent Calculator'!$D$12/12,Table_1[[#This Row],[Column1]],'Buy Vs Rent Calculator'!$D$13*12,'Buy Vs Rent Calculator'!$D$21),0)</f>
        <v>0</v>
      </c>
      <c r="E310" s="92">
        <f>IF(Table_1[[#This Row],[Column1]]&lt;='Buy Vs Rent Calculator'!$D$13*12,-IPMT('Buy Vs Rent Calculator'!$D$12/12,Table_1[[#This Row],[Column1]],'Buy Vs Rent Calculator'!$D$13*12,'Buy Vs Rent Calculator'!$D$21),0)</f>
        <v>0</v>
      </c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</row>
    <row r="311" spans="2:16" ht="14.25" customHeight="1" x14ac:dyDescent="0.2">
      <c r="B311" s="91">
        <v>307</v>
      </c>
      <c r="C311" s="92">
        <f>IF(Table_1[[#This Row],[Column1]]&lt;='Buy Vs Rent Calculator'!$D$13*12,'Buy Vs Rent Calculator'!$D$22,0)</f>
        <v>0</v>
      </c>
      <c r="D311" s="92">
        <f>IF(Table_1[[#This Row],[Column1]]&lt;='Buy Vs Rent Calculator'!$D$13*12,-PPMT('Buy Vs Rent Calculator'!$D$12/12,Table_1[[#This Row],[Column1]],'Buy Vs Rent Calculator'!$D$13*12,'Buy Vs Rent Calculator'!$D$21),0)</f>
        <v>0</v>
      </c>
      <c r="E311" s="92">
        <f>IF(Table_1[[#This Row],[Column1]]&lt;='Buy Vs Rent Calculator'!$D$13*12,-IPMT('Buy Vs Rent Calculator'!$D$12/12,Table_1[[#This Row],[Column1]],'Buy Vs Rent Calculator'!$D$13*12,'Buy Vs Rent Calculator'!$D$21),0)</f>
        <v>0</v>
      </c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</row>
    <row r="312" spans="2:16" ht="14.25" customHeight="1" x14ac:dyDescent="0.2">
      <c r="B312" s="91">
        <v>308</v>
      </c>
      <c r="C312" s="92">
        <f>IF(Table_1[[#This Row],[Column1]]&lt;='Buy Vs Rent Calculator'!$D$13*12,'Buy Vs Rent Calculator'!$D$22,0)</f>
        <v>0</v>
      </c>
      <c r="D312" s="92">
        <f>IF(Table_1[[#This Row],[Column1]]&lt;='Buy Vs Rent Calculator'!$D$13*12,-PPMT('Buy Vs Rent Calculator'!$D$12/12,Table_1[[#This Row],[Column1]],'Buy Vs Rent Calculator'!$D$13*12,'Buy Vs Rent Calculator'!$D$21),0)</f>
        <v>0</v>
      </c>
      <c r="E312" s="92">
        <f>IF(Table_1[[#This Row],[Column1]]&lt;='Buy Vs Rent Calculator'!$D$13*12,-IPMT('Buy Vs Rent Calculator'!$D$12/12,Table_1[[#This Row],[Column1]],'Buy Vs Rent Calculator'!$D$13*12,'Buy Vs Rent Calculator'!$D$21),0)</f>
        <v>0</v>
      </c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</row>
    <row r="313" spans="2:16" ht="14.25" customHeight="1" x14ac:dyDescent="0.2">
      <c r="B313" s="91">
        <v>309</v>
      </c>
      <c r="C313" s="92">
        <f>IF(Table_1[[#This Row],[Column1]]&lt;='Buy Vs Rent Calculator'!$D$13*12,'Buy Vs Rent Calculator'!$D$22,0)</f>
        <v>0</v>
      </c>
      <c r="D313" s="92">
        <f>IF(Table_1[[#This Row],[Column1]]&lt;='Buy Vs Rent Calculator'!$D$13*12,-PPMT('Buy Vs Rent Calculator'!$D$12/12,Table_1[[#This Row],[Column1]],'Buy Vs Rent Calculator'!$D$13*12,'Buy Vs Rent Calculator'!$D$21),0)</f>
        <v>0</v>
      </c>
      <c r="E313" s="92">
        <f>IF(Table_1[[#This Row],[Column1]]&lt;='Buy Vs Rent Calculator'!$D$13*12,-IPMT('Buy Vs Rent Calculator'!$D$12/12,Table_1[[#This Row],[Column1]],'Buy Vs Rent Calculator'!$D$13*12,'Buy Vs Rent Calculator'!$D$21),0)</f>
        <v>0</v>
      </c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</row>
    <row r="314" spans="2:16" ht="14.25" customHeight="1" x14ac:dyDescent="0.2">
      <c r="B314" s="91">
        <v>310</v>
      </c>
      <c r="C314" s="92">
        <f>IF(Table_1[[#This Row],[Column1]]&lt;='Buy Vs Rent Calculator'!$D$13*12,'Buy Vs Rent Calculator'!$D$22,0)</f>
        <v>0</v>
      </c>
      <c r="D314" s="92">
        <f>IF(Table_1[[#This Row],[Column1]]&lt;='Buy Vs Rent Calculator'!$D$13*12,-PPMT('Buy Vs Rent Calculator'!$D$12/12,Table_1[[#This Row],[Column1]],'Buy Vs Rent Calculator'!$D$13*12,'Buy Vs Rent Calculator'!$D$21),0)</f>
        <v>0</v>
      </c>
      <c r="E314" s="92">
        <f>IF(Table_1[[#This Row],[Column1]]&lt;='Buy Vs Rent Calculator'!$D$13*12,-IPMT('Buy Vs Rent Calculator'!$D$12/12,Table_1[[#This Row],[Column1]],'Buy Vs Rent Calculator'!$D$13*12,'Buy Vs Rent Calculator'!$D$21),0)</f>
        <v>0</v>
      </c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</row>
    <row r="315" spans="2:16" ht="14.25" customHeight="1" x14ac:dyDescent="0.2">
      <c r="B315" s="91">
        <v>311</v>
      </c>
      <c r="C315" s="92">
        <f>IF(Table_1[[#This Row],[Column1]]&lt;='Buy Vs Rent Calculator'!$D$13*12,'Buy Vs Rent Calculator'!$D$22,0)</f>
        <v>0</v>
      </c>
      <c r="D315" s="92">
        <f>IF(Table_1[[#This Row],[Column1]]&lt;='Buy Vs Rent Calculator'!$D$13*12,-PPMT('Buy Vs Rent Calculator'!$D$12/12,Table_1[[#This Row],[Column1]],'Buy Vs Rent Calculator'!$D$13*12,'Buy Vs Rent Calculator'!$D$21),0)</f>
        <v>0</v>
      </c>
      <c r="E315" s="92">
        <f>IF(Table_1[[#This Row],[Column1]]&lt;='Buy Vs Rent Calculator'!$D$13*12,-IPMT('Buy Vs Rent Calculator'!$D$12/12,Table_1[[#This Row],[Column1]],'Buy Vs Rent Calculator'!$D$13*12,'Buy Vs Rent Calculator'!$D$21),0)</f>
        <v>0</v>
      </c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</row>
    <row r="316" spans="2:16" ht="14.25" customHeight="1" x14ac:dyDescent="0.2">
      <c r="B316" s="91">
        <v>312</v>
      </c>
      <c r="C316" s="92">
        <f>IF(Table_1[[#This Row],[Column1]]&lt;='Buy Vs Rent Calculator'!$D$13*12,'Buy Vs Rent Calculator'!$D$22,0)</f>
        <v>0</v>
      </c>
      <c r="D316" s="92">
        <f>IF(Table_1[[#This Row],[Column1]]&lt;='Buy Vs Rent Calculator'!$D$13*12,-PPMT('Buy Vs Rent Calculator'!$D$12/12,Table_1[[#This Row],[Column1]],'Buy Vs Rent Calculator'!$D$13*12,'Buy Vs Rent Calculator'!$D$21),0)</f>
        <v>0</v>
      </c>
      <c r="E316" s="92">
        <f>IF(Table_1[[#This Row],[Column1]]&lt;='Buy Vs Rent Calculator'!$D$13*12,-IPMT('Buy Vs Rent Calculator'!$D$12/12,Table_1[[#This Row],[Column1]],'Buy Vs Rent Calculator'!$D$13*12,'Buy Vs Rent Calculator'!$D$21),0)</f>
        <v>0</v>
      </c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</row>
    <row r="317" spans="2:16" ht="14.25" customHeight="1" x14ac:dyDescent="0.2">
      <c r="B317" s="91">
        <v>313</v>
      </c>
      <c r="C317" s="92">
        <f>IF(Table_1[[#This Row],[Column1]]&lt;='Buy Vs Rent Calculator'!$D$13*12,'Buy Vs Rent Calculator'!$D$22,0)</f>
        <v>0</v>
      </c>
      <c r="D317" s="92">
        <f>IF(Table_1[[#This Row],[Column1]]&lt;='Buy Vs Rent Calculator'!$D$13*12,-PPMT('Buy Vs Rent Calculator'!$D$12/12,Table_1[[#This Row],[Column1]],'Buy Vs Rent Calculator'!$D$13*12,'Buy Vs Rent Calculator'!$D$21),0)</f>
        <v>0</v>
      </c>
      <c r="E317" s="92">
        <f>IF(Table_1[[#This Row],[Column1]]&lt;='Buy Vs Rent Calculator'!$D$13*12,-IPMT('Buy Vs Rent Calculator'!$D$12/12,Table_1[[#This Row],[Column1]],'Buy Vs Rent Calculator'!$D$13*12,'Buy Vs Rent Calculator'!$D$21),0)</f>
        <v>0</v>
      </c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</row>
    <row r="318" spans="2:16" ht="14.25" customHeight="1" x14ac:dyDescent="0.2">
      <c r="B318" s="91">
        <v>314</v>
      </c>
      <c r="C318" s="92">
        <f>IF(Table_1[[#This Row],[Column1]]&lt;='Buy Vs Rent Calculator'!$D$13*12,'Buy Vs Rent Calculator'!$D$22,0)</f>
        <v>0</v>
      </c>
      <c r="D318" s="92">
        <f>IF(Table_1[[#This Row],[Column1]]&lt;='Buy Vs Rent Calculator'!$D$13*12,-PPMT('Buy Vs Rent Calculator'!$D$12/12,Table_1[[#This Row],[Column1]],'Buy Vs Rent Calculator'!$D$13*12,'Buy Vs Rent Calculator'!$D$21),0)</f>
        <v>0</v>
      </c>
      <c r="E318" s="92">
        <f>IF(Table_1[[#This Row],[Column1]]&lt;='Buy Vs Rent Calculator'!$D$13*12,-IPMT('Buy Vs Rent Calculator'!$D$12/12,Table_1[[#This Row],[Column1]],'Buy Vs Rent Calculator'!$D$13*12,'Buy Vs Rent Calculator'!$D$21),0)</f>
        <v>0</v>
      </c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</row>
    <row r="319" spans="2:16" ht="14.25" customHeight="1" x14ac:dyDescent="0.2">
      <c r="B319" s="91">
        <v>315</v>
      </c>
      <c r="C319" s="92">
        <f>IF(Table_1[[#This Row],[Column1]]&lt;='Buy Vs Rent Calculator'!$D$13*12,'Buy Vs Rent Calculator'!$D$22,0)</f>
        <v>0</v>
      </c>
      <c r="D319" s="92">
        <f>IF(Table_1[[#This Row],[Column1]]&lt;='Buy Vs Rent Calculator'!$D$13*12,-PPMT('Buy Vs Rent Calculator'!$D$12/12,Table_1[[#This Row],[Column1]],'Buy Vs Rent Calculator'!$D$13*12,'Buy Vs Rent Calculator'!$D$21),0)</f>
        <v>0</v>
      </c>
      <c r="E319" s="92">
        <f>IF(Table_1[[#This Row],[Column1]]&lt;='Buy Vs Rent Calculator'!$D$13*12,-IPMT('Buy Vs Rent Calculator'!$D$12/12,Table_1[[#This Row],[Column1]],'Buy Vs Rent Calculator'!$D$13*12,'Buy Vs Rent Calculator'!$D$21),0)</f>
        <v>0</v>
      </c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</row>
    <row r="320" spans="2:16" ht="14.25" customHeight="1" x14ac:dyDescent="0.2">
      <c r="B320" s="91">
        <v>316</v>
      </c>
      <c r="C320" s="92">
        <f>IF(Table_1[[#This Row],[Column1]]&lt;='Buy Vs Rent Calculator'!$D$13*12,'Buy Vs Rent Calculator'!$D$22,0)</f>
        <v>0</v>
      </c>
      <c r="D320" s="92">
        <f>IF(Table_1[[#This Row],[Column1]]&lt;='Buy Vs Rent Calculator'!$D$13*12,-PPMT('Buy Vs Rent Calculator'!$D$12/12,Table_1[[#This Row],[Column1]],'Buy Vs Rent Calculator'!$D$13*12,'Buy Vs Rent Calculator'!$D$21),0)</f>
        <v>0</v>
      </c>
      <c r="E320" s="92">
        <f>IF(Table_1[[#This Row],[Column1]]&lt;='Buy Vs Rent Calculator'!$D$13*12,-IPMT('Buy Vs Rent Calculator'!$D$12/12,Table_1[[#This Row],[Column1]],'Buy Vs Rent Calculator'!$D$13*12,'Buy Vs Rent Calculator'!$D$21),0)</f>
        <v>0</v>
      </c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</row>
    <row r="321" spans="2:16" ht="14.25" customHeight="1" x14ac:dyDescent="0.2">
      <c r="B321" s="91">
        <v>317</v>
      </c>
      <c r="C321" s="92">
        <f>IF(Table_1[[#This Row],[Column1]]&lt;='Buy Vs Rent Calculator'!$D$13*12,'Buy Vs Rent Calculator'!$D$22,0)</f>
        <v>0</v>
      </c>
      <c r="D321" s="92">
        <f>IF(Table_1[[#This Row],[Column1]]&lt;='Buy Vs Rent Calculator'!$D$13*12,-PPMT('Buy Vs Rent Calculator'!$D$12/12,Table_1[[#This Row],[Column1]],'Buy Vs Rent Calculator'!$D$13*12,'Buy Vs Rent Calculator'!$D$21),0)</f>
        <v>0</v>
      </c>
      <c r="E321" s="92">
        <f>IF(Table_1[[#This Row],[Column1]]&lt;='Buy Vs Rent Calculator'!$D$13*12,-IPMT('Buy Vs Rent Calculator'!$D$12/12,Table_1[[#This Row],[Column1]],'Buy Vs Rent Calculator'!$D$13*12,'Buy Vs Rent Calculator'!$D$21),0)</f>
        <v>0</v>
      </c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</row>
    <row r="322" spans="2:16" ht="14.25" customHeight="1" x14ac:dyDescent="0.2">
      <c r="B322" s="91">
        <v>318</v>
      </c>
      <c r="C322" s="92">
        <f>IF(Table_1[[#This Row],[Column1]]&lt;='Buy Vs Rent Calculator'!$D$13*12,'Buy Vs Rent Calculator'!$D$22,0)</f>
        <v>0</v>
      </c>
      <c r="D322" s="92">
        <f>IF(Table_1[[#This Row],[Column1]]&lt;='Buy Vs Rent Calculator'!$D$13*12,-PPMT('Buy Vs Rent Calculator'!$D$12/12,Table_1[[#This Row],[Column1]],'Buy Vs Rent Calculator'!$D$13*12,'Buy Vs Rent Calculator'!$D$21),0)</f>
        <v>0</v>
      </c>
      <c r="E322" s="92">
        <f>IF(Table_1[[#This Row],[Column1]]&lt;='Buy Vs Rent Calculator'!$D$13*12,-IPMT('Buy Vs Rent Calculator'!$D$12/12,Table_1[[#This Row],[Column1]],'Buy Vs Rent Calculator'!$D$13*12,'Buy Vs Rent Calculator'!$D$21),0)</f>
        <v>0</v>
      </c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</row>
    <row r="323" spans="2:16" ht="14.25" customHeight="1" x14ac:dyDescent="0.2">
      <c r="B323" s="91">
        <v>319</v>
      </c>
      <c r="C323" s="92">
        <f>IF(Table_1[[#This Row],[Column1]]&lt;='Buy Vs Rent Calculator'!$D$13*12,'Buy Vs Rent Calculator'!$D$22,0)</f>
        <v>0</v>
      </c>
      <c r="D323" s="92">
        <f>IF(Table_1[[#This Row],[Column1]]&lt;='Buy Vs Rent Calculator'!$D$13*12,-PPMT('Buy Vs Rent Calculator'!$D$12/12,Table_1[[#This Row],[Column1]],'Buy Vs Rent Calculator'!$D$13*12,'Buy Vs Rent Calculator'!$D$21),0)</f>
        <v>0</v>
      </c>
      <c r="E323" s="92">
        <f>IF(Table_1[[#This Row],[Column1]]&lt;='Buy Vs Rent Calculator'!$D$13*12,-IPMT('Buy Vs Rent Calculator'!$D$12/12,Table_1[[#This Row],[Column1]],'Buy Vs Rent Calculator'!$D$13*12,'Buy Vs Rent Calculator'!$D$21),0)</f>
        <v>0</v>
      </c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</row>
    <row r="324" spans="2:16" ht="14.25" customHeight="1" x14ac:dyDescent="0.2">
      <c r="B324" s="91">
        <v>320</v>
      </c>
      <c r="C324" s="92">
        <f>IF(Table_1[[#This Row],[Column1]]&lt;='Buy Vs Rent Calculator'!$D$13*12,'Buy Vs Rent Calculator'!$D$22,0)</f>
        <v>0</v>
      </c>
      <c r="D324" s="92">
        <f>IF(Table_1[[#This Row],[Column1]]&lt;='Buy Vs Rent Calculator'!$D$13*12,-PPMT('Buy Vs Rent Calculator'!$D$12/12,Table_1[[#This Row],[Column1]],'Buy Vs Rent Calculator'!$D$13*12,'Buy Vs Rent Calculator'!$D$21),0)</f>
        <v>0</v>
      </c>
      <c r="E324" s="92">
        <f>IF(Table_1[[#This Row],[Column1]]&lt;='Buy Vs Rent Calculator'!$D$13*12,-IPMT('Buy Vs Rent Calculator'!$D$12/12,Table_1[[#This Row],[Column1]],'Buy Vs Rent Calculator'!$D$13*12,'Buy Vs Rent Calculator'!$D$21),0)</f>
        <v>0</v>
      </c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</row>
    <row r="325" spans="2:16" ht="14.25" customHeight="1" x14ac:dyDescent="0.2">
      <c r="B325" s="91">
        <v>321</v>
      </c>
      <c r="C325" s="92">
        <f>IF(Table_1[[#This Row],[Column1]]&lt;='Buy Vs Rent Calculator'!$D$13*12,'Buy Vs Rent Calculator'!$D$22,0)</f>
        <v>0</v>
      </c>
      <c r="D325" s="92">
        <f>IF(Table_1[[#This Row],[Column1]]&lt;='Buy Vs Rent Calculator'!$D$13*12,-PPMT('Buy Vs Rent Calculator'!$D$12/12,Table_1[[#This Row],[Column1]],'Buy Vs Rent Calculator'!$D$13*12,'Buy Vs Rent Calculator'!$D$21),0)</f>
        <v>0</v>
      </c>
      <c r="E325" s="92">
        <f>IF(Table_1[[#This Row],[Column1]]&lt;='Buy Vs Rent Calculator'!$D$13*12,-IPMT('Buy Vs Rent Calculator'!$D$12/12,Table_1[[#This Row],[Column1]],'Buy Vs Rent Calculator'!$D$13*12,'Buy Vs Rent Calculator'!$D$21),0)</f>
        <v>0</v>
      </c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</row>
    <row r="326" spans="2:16" ht="14.25" customHeight="1" x14ac:dyDescent="0.2">
      <c r="B326" s="91">
        <v>322</v>
      </c>
      <c r="C326" s="92">
        <f>IF(Table_1[[#This Row],[Column1]]&lt;='Buy Vs Rent Calculator'!$D$13*12,'Buy Vs Rent Calculator'!$D$22,0)</f>
        <v>0</v>
      </c>
      <c r="D326" s="92">
        <f>IF(Table_1[[#This Row],[Column1]]&lt;='Buy Vs Rent Calculator'!$D$13*12,-PPMT('Buy Vs Rent Calculator'!$D$12/12,Table_1[[#This Row],[Column1]],'Buy Vs Rent Calculator'!$D$13*12,'Buy Vs Rent Calculator'!$D$21),0)</f>
        <v>0</v>
      </c>
      <c r="E326" s="92">
        <f>IF(Table_1[[#This Row],[Column1]]&lt;='Buy Vs Rent Calculator'!$D$13*12,-IPMT('Buy Vs Rent Calculator'!$D$12/12,Table_1[[#This Row],[Column1]],'Buy Vs Rent Calculator'!$D$13*12,'Buy Vs Rent Calculator'!$D$21),0)</f>
        <v>0</v>
      </c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</row>
    <row r="327" spans="2:16" ht="14.25" customHeight="1" x14ac:dyDescent="0.2">
      <c r="B327" s="91">
        <v>323</v>
      </c>
      <c r="C327" s="92">
        <f>IF(Table_1[[#This Row],[Column1]]&lt;='Buy Vs Rent Calculator'!$D$13*12,'Buy Vs Rent Calculator'!$D$22,0)</f>
        <v>0</v>
      </c>
      <c r="D327" s="92">
        <f>IF(Table_1[[#This Row],[Column1]]&lt;='Buy Vs Rent Calculator'!$D$13*12,-PPMT('Buy Vs Rent Calculator'!$D$12/12,Table_1[[#This Row],[Column1]],'Buy Vs Rent Calculator'!$D$13*12,'Buy Vs Rent Calculator'!$D$21),0)</f>
        <v>0</v>
      </c>
      <c r="E327" s="92">
        <f>IF(Table_1[[#This Row],[Column1]]&lt;='Buy Vs Rent Calculator'!$D$13*12,-IPMT('Buy Vs Rent Calculator'!$D$12/12,Table_1[[#This Row],[Column1]],'Buy Vs Rent Calculator'!$D$13*12,'Buy Vs Rent Calculator'!$D$21),0)</f>
        <v>0</v>
      </c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</row>
    <row r="328" spans="2:16" ht="14.25" customHeight="1" x14ac:dyDescent="0.2">
      <c r="B328" s="91">
        <v>324</v>
      </c>
      <c r="C328" s="92">
        <f>IF(Table_1[[#This Row],[Column1]]&lt;='Buy Vs Rent Calculator'!$D$13*12,'Buy Vs Rent Calculator'!$D$22,0)</f>
        <v>0</v>
      </c>
      <c r="D328" s="92">
        <f>IF(Table_1[[#This Row],[Column1]]&lt;='Buy Vs Rent Calculator'!$D$13*12,-PPMT('Buy Vs Rent Calculator'!$D$12/12,Table_1[[#This Row],[Column1]],'Buy Vs Rent Calculator'!$D$13*12,'Buy Vs Rent Calculator'!$D$21),0)</f>
        <v>0</v>
      </c>
      <c r="E328" s="92">
        <f>IF(Table_1[[#This Row],[Column1]]&lt;='Buy Vs Rent Calculator'!$D$13*12,-IPMT('Buy Vs Rent Calculator'!$D$12/12,Table_1[[#This Row],[Column1]],'Buy Vs Rent Calculator'!$D$13*12,'Buy Vs Rent Calculator'!$D$21),0)</f>
        <v>0</v>
      </c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</row>
    <row r="329" spans="2:16" ht="14.25" customHeight="1" x14ac:dyDescent="0.2">
      <c r="B329" s="91">
        <v>325</v>
      </c>
      <c r="C329" s="92">
        <f>IF(Table_1[[#This Row],[Column1]]&lt;='Buy Vs Rent Calculator'!$D$13*12,'Buy Vs Rent Calculator'!$D$22,0)</f>
        <v>0</v>
      </c>
      <c r="D329" s="92">
        <f>IF(Table_1[[#This Row],[Column1]]&lt;='Buy Vs Rent Calculator'!$D$13*12,-PPMT('Buy Vs Rent Calculator'!$D$12/12,Table_1[[#This Row],[Column1]],'Buy Vs Rent Calculator'!$D$13*12,'Buy Vs Rent Calculator'!$D$21),0)</f>
        <v>0</v>
      </c>
      <c r="E329" s="92">
        <f>IF(Table_1[[#This Row],[Column1]]&lt;='Buy Vs Rent Calculator'!$D$13*12,-IPMT('Buy Vs Rent Calculator'!$D$12/12,Table_1[[#This Row],[Column1]],'Buy Vs Rent Calculator'!$D$13*12,'Buy Vs Rent Calculator'!$D$21),0)</f>
        <v>0</v>
      </c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</row>
    <row r="330" spans="2:16" ht="14.25" customHeight="1" x14ac:dyDescent="0.2">
      <c r="B330" s="91">
        <v>326</v>
      </c>
      <c r="C330" s="92">
        <f>IF(Table_1[[#This Row],[Column1]]&lt;='Buy Vs Rent Calculator'!$D$13*12,'Buy Vs Rent Calculator'!$D$22,0)</f>
        <v>0</v>
      </c>
      <c r="D330" s="92">
        <f>IF(Table_1[[#This Row],[Column1]]&lt;='Buy Vs Rent Calculator'!$D$13*12,-PPMT('Buy Vs Rent Calculator'!$D$12/12,Table_1[[#This Row],[Column1]],'Buy Vs Rent Calculator'!$D$13*12,'Buy Vs Rent Calculator'!$D$21),0)</f>
        <v>0</v>
      </c>
      <c r="E330" s="92">
        <f>IF(Table_1[[#This Row],[Column1]]&lt;='Buy Vs Rent Calculator'!$D$13*12,-IPMT('Buy Vs Rent Calculator'!$D$12/12,Table_1[[#This Row],[Column1]],'Buy Vs Rent Calculator'!$D$13*12,'Buy Vs Rent Calculator'!$D$21),0)</f>
        <v>0</v>
      </c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</row>
    <row r="331" spans="2:16" ht="14.25" customHeight="1" x14ac:dyDescent="0.2">
      <c r="B331" s="91">
        <v>327</v>
      </c>
      <c r="C331" s="92">
        <f>IF(Table_1[[#This Row],[Column1]]&lt;='Buy Vs Rent Calculator'!$D$13*12,'Buy Vs Rent Calculator'!$D$22,0)</f>
        <v>0</v>
      </c>
      <c r="D331" s="92">
        <f>IF(Table_1[[#This Row],[Column1]]&lt;='Buy Vs Rent Calculator'!$D$13*12,-PPMT('Buy Vs Rent Calculator'!$D$12/12,Table_1[[#This Row],[Column1]],'Buy Vs Rent Calculator'!$D$13*12,'Buy Vs Rent Calculator'!$D$21),0)</f>
        <v>0</v>
      </c>
      <c r="E331" s="92">
        <f>IF(Table_1[[#This Row],[Column1]]&lt;='Buy Vs Rent Calculator'!$D$13*12,-IPMT('Buy Vs Rent Calculator'!$D$12/12,Table_1[[#This Row],[Column1]],'Buy Vs Rent Calculator'!$D$13*12,'Buy Vs Rent Calculator'!$D$21),0)</f>
        <v>0</v>
      </c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</row>
    <row r="332" spans="2:16" ht="14.25" customHeight="1" x14ac:dyDescent="0.2">
      <c r="B332" s="91">
        <v>328</v>
      </c>
      <c r="C332" s="92">
        <f>IF(Table_1[[#This Row],[Column1]]&lt;='Buy Vs Rent Calculator'!$D$13*12,'Buy Vs Rent Calculator'!$D$22,0)</f>
        <v>0</v>
      </c>
      <c r="D332" s="92">
        <f>IF(Table_1[[#This Row],[Column1]]&lt;='Buy Vs Rent Calculator'!$D$13*12,-PPMT('Buy Vs Rent Calculator'!$D$12/12,Table_1[[#This Row],[Column1]],'Buy Vs Rent Calculator'!$D$13*12,'Buy Vs Rent Calculator'!$D$21),0)</f>
        <v>0</v>
      </c>
      <c r="E332" s="92">
        <f>IF(Table_1[[#This Row],[Column1]]&lt;='Buy Vs Rent Calculator'!$D$13*12,-IPMT('Buy Vs Rent Calculator'!$D$12/12,Table_1[[#This Row],[Column1]],'Buy Vs Rent Calculator'!$D$13*12,'Buy Vs Rent Calculator'!$D$21),0)</f>
        <v>0</v>
      </c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</row>
    <row r="333" spans="2:16" ht="14.25" customHeight="1" x14ac:dyDescent="0.2">
      <c r="B333" s="91">
        <v>329</v>
      </c>
      <c r="C333" s="92">
        <f>IF(Table_1[[#This Row],[Column1]]&lt;='Buy Vs Rent Calculator'!$D$13*12,'Buy Vs Rent Calculator'!$D$22,0)</f>
        <v>0</v>
      </c>
      <c r="D333" s="92">
        <f>IF(Table_1[[#This Row],[Column1]]&lt;='Buy Vs Rent Calculator'!$D$13*12,-PPMT('Buy Vs Rent Calculator'!$D$12/12,Table_1[[#This Row],[Column1]],'Buy Vs Rent Calculator'!$D$13*12,'Buy Vs Rent Calculator'!$D$21),0)</f>
        <v>0</v>
      </c>
      <c r="E333" s="92">
        <f>IF(Table_1[[#This Row],[Column1]]&lt;='Buy Vs Rent Calculator'!$D$13*12,-IPMT('Buy Vs Rent Calculator'!$D$12/12,Table_1[[#This Row],[Column1]],'Buy Vs Rent Calculator'!$D$13*12,'Buy Vs Rent Calculator'!$D$21),0)</f>
        <v>0</v>
      </c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</row>
    <row r="334" spans="2:16" ht="14.25" customHeight="1" x14ac:dyDescent="0.2">
      <c r="B334" s="91">
        <v>330</v>
      </c>
      <c r="C334" s="92">
        <f>IF(Table_1[[#This Row],[Column1]]&lt;='Buy Vs Rent Calculator'!$D$13*12,'Buy Vs Rent Calculator'!$D$22,0)</f>
        <v>0</v>
      </c>
      <c r="D334" s="92">
        <f>IF(Table_1[[#This Row],[Column1]]&lt;='Buy Vs Rent Calculator'!$D$13*12,-PPMT('Buy Vs Rent Calculator'!$D$12/12,Table_1[[#This Row],[Column1]],'Buy Vs Rent Calculator'!$D$13*12,'Buy Vs Rent Calculator'!$D$21),0)</f>
        <v>0</v>
      </c>
      <c r="E334" s="92">
        <f>IF(Table_1[[#This Row],[Column1]]&lt;='Buy Vs Rent Calculator'!$D$13*12,-IPMT('Buy Vs Rent Calculator'!$D$12/12,Table_1[[#This Row],[Column1]],'Buy Vs Rent Calculator'!$D$13*12,'Buy Vs Rent Calculator'!$D$21),0)</f>
        <v>0</v>
      </c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</row>
    <row r="335" spans="2:16" ht="14.25" customHeight="1" x14ac:dyDescent="0.2">
      <c r="B335" s="91">
        <v>331</v>
      </c>
      <c r="C335" s="92">
        <f>IF(Table_1[[#This Row],[Column1]]&lt;='Buy Vs Rent Calculator'!$D$13*12,'Buy Vs Rent Calculator'!$D$22,0)</f>
        <v>0</v>
      </c>
      <c r="D335" s="92">
        <f>IF(Table_1[[#This Row],[Column1]]&lt;='Buy Vs Rent Calculator'!$D$13*12,-PPMT('Buy Vs Rent Calculator'!$D$12/12,Table_1[[#This Row],[Column1]],'Buy Vs Rent Calculator'!$D$13*12,'Buy Vs Rent Calculator'!$D$21),0)</f>
        <v>0</v>
      </c>
      <c r="E335" s="92">
        <f>IF(Table_1[[#This Row],[Column1]]&lt;='Buy Vs Rent Calculator'!$D$13*12,-IPMT('Buy Vs Rent Calculator'!$D$12/12,Table_1[[#This Row],[Column1]],'Buy Vs Rent Calculator'!$D$13*12,'Buy Vs Rent Calculator'!$D$21),0)</f>
        <v>0</v>
      </c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</row>
    <row r="336" spans="2:16" ht="14.25" customHeight="1" x14ac:dyDescent="0.2">
      <c r="B336" s="91">
        <v>332</v>
      </c>
      <c r="C336" s="92">
        <f>IF(Table_1[[#This Row],[Column1]]&lt;='Buy Vs Rent Calculator'!$D$13*12,'Buy Vs Rent Calculator'!$D$22,0)</f>
        <v>0</v>
      </c>
      <c r="D336" s="92">
        <f>IF(Table_1[[#This Row],[Column1]]&lt;='Buy Vs Rent Calculator'!$D$13*12,-PPMT('Buy Vs Rent Calculator'!$D$12/12,Table_1[[#This Row],[Column1]],'Buy Vs Rent Calculator'!$D$13*12,'Buy Vs Rent Calculator'!$D$21),0)</f>
        <v>0</v>
      </c>
      <c r="E336" s="92">
        <f>IF(Table_1[[#This Row],[Column1]]&lt;='Buy Vs Rent Calculator'!$D$13*12,-IPMT('Buy Vs Rent Calculator'!$D$12/12,Table_1[[#This Row],[Column1]],'Buy Vs Rent Calculator'!$D$13*12,'Buy Vs Rent Calculator'!$D$21),0)</f>
        <v>0</v>
      </c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</row>
    <row r="337" spans="2:16" ht="14.25" customHeight="1" x14ac:dyDescent="0.2">
      <c r="B337" s="91">
        <v>333</v>
      </c>
      <c r="C337" s="92">
        <f>IF(Table_1[[#This Row],[Column1]]&lt;='Buy Vs Rent Calculator'!$D$13*12,'Buy Vs Rent Calculator'!$D$22,0)</f>
        <v>0</v>
      </c>
      <c r="D337" s="92">
        <f>IF(Table_1[[#This Row],[Column1]]&lt;='Buy Vs Rent Calculator'!$D$13*12,-PPMT('Buy Vs Rent Calculator'!$D$12/12,Table_1[[#This Row],[Column1]],'Buy Vs Rent Calculator'!$D$13*12,'Buy Vs Rent Calculator'!$D$21),0)</f>
        <v>0</v>
      </c>
      <c r="E337" s="92">
        <f>IF(Table_1[[#This Row],[Column1]]&lt;='Buy Vs Rent Calculator'!$D$13*12,-IPMT('Buy Vs Rent Calculator'!$D$12/12,Table_1[[#This Row],[Column1]],'Buy Vs Rent Calculator'!$D$13*12,'Buy Vs Rent Calculator'!$D$21),0)</f>
        <v>0</v>
      </c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</row>
    <row r="338" spans="2:16" ht="14.25" customHeight="1" x14ac:dyDescent="0.2">
      <c r="B338" s="91">
        <v>334</v>
      </c>
      <c r="C338" s="92">
        <f>IF(Table_1[[#This Row],[Column1]]&lt;='Buy Vs Rent Calculator'!$D$13*12,'Buy Vs Rent Calculator'!$D$22,0)</f>
        <v>0</v>
      </c>
      <c r="D338" s="92">
        <f>IF(Table_1[[#This Row],[Column1]]&lt;='Buy Vs Rent Calculator'!$D$13*12,-PPMT('Buy Vs Rent Calculator'!$D$12/12,Table_1[[#This Row],[Column1]],'Buy Vs Rent Calculator'!$D$13*12,'Buy Vs Rent Calculator'!$D$21),0)</f>
        <v>0</v>
      </c>
      <c r="E338" s="92">
        <f>IF(Table_1[[#This Row],[Column1]]&lt;='Buy Vs Rent Calculator'!$D$13*12,-IPMT('Buy Vs Rent Calculator'!$D$12/12,Table_1[[#This Row],[Column1]],'Buy Vs Rent Calculator'!$D$13*12,'Buy Vs Rent Calculator'!$D$21),0)</f>
        <v>0</v>
      </c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</row>
    <row r="339" spans="2:16" ht="14.25" customHeight="1" x14ac:dyDescent="0.2">
      <c r="B339" s="91">
        <v>335</v>
      </c>
      <c r="C339" s="92">
        <f>IF(Table_1[[#This Row],[Column1]]&lt;='Buy Vs Rent Calculator'!$D$13*12,'Buy Vs Rent Calculator'!$D$22,0)</f>
        <v>0</v>
      </c>
      <c r="D339" s="92">
        <f>IF(Table_1[[#This Row],[Column1]]&lt;='Buy Vs Rent Calculator'!$D$13*12,-PPMT('Buy Vs Rent Calculator'!$D$12/12,Table_1[[#This Row],[Column1]],'Buy Vs Rent Calculator'!$D$13*12,'Buy Vs Rent Calculator'!$D$21),0)</f>
        <v>0</v>
      </c>
      <c r="E339" s="92">
        <f>IF(Table_1[[#This Row],[Column1]]&lt;='Buy Vs Rent Calculator'!$D$13*12,-IPMT('Buy Vs Rent Calculator'!$D$12/12,Table_1[[#This Row],[Column1]],'Buy Vs Rent Calculator'!$D$13*12,'Buy Vs Rent Calculator'!$D$21),0)</f>
        <v>0</v>
      </c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</row>
    <row r="340" spans="2:16" ht="14.25" customHeight="1" x14ac:dyDescent="0.2">
      <c r="B340" s="91">
        <v>336</v>
      </c>
      <c r="C340" s="92">
        <f>IF(Table_1[[#This Row],[Column1]]&lt;='Buy Vs Rent Calculator'!$D$13*12,'Buy Vs Rent Calculator'!$D$22,0)</f>
        <v>0</v>
      </c>
      <c r="D340" s="92">
        <f>IF(Table_1[[#This Row],[Column1]]&lt;='Buy Vs Rent Calculator'!$D$13*12,-PPMT('Buy Vs Rent Calculator'!$D$12/12,Table_1[[#This Row],[Column1]],'Buy Vs Rent Calculator'!$D$13*12,'Buy Vs Rent Calculator'!$D$21),0)</f>
        <v>0</v>
      </c>
      <c r="E340" s="92">
        <f>IF(Table_1[[#This Row],[Column1]]&lt;='Buy Vs Rent Calculator'!$D$13*12,-IPMT('Buy Vs Rent Calculator'!$D$12/12,Table_1[[#This Row],[Column1]],'Buy Vs Rent Calculator'!$D$13*12,'Buy Vs Rent Calculator'!$D$21),0)</f>
        <v>0</v>
      </c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</row>
    <row r="341" spans="2:16" ht="14.25" customHeight="1" x14ac:dyDescent="0.2">
      <c r="B341" s="91">
        <v>337</v>
      </c>
      <c r="C341" s="92">
        <f>IF(Table_1[[#This Row],[Column1]]&lt;='Buy Vs Rent Calculator'!$D$13*12,'Buy Vs Rent Calculator'!$D$22,0)</f>
        <v>0</v>
      </c>
      <c r="D341" s="92">
        <f>IF(Table_1[[#This Row],[Column1]]&lt;='Buy Vs Rent Calculator'!$D$13*12,-PPMT('Buy Vs Rent Calculator'!$D$12/12,Table_1[[#This Row],[Column1]],'Buy Vs Rent Calculator'!$D$13*12,'Buy Vs Rent Calculator'!$D$21),0)</f>
        <v>0</v>
      </c>
      <c r="E341" s="92">
        <f>IF(Table_1[[#This Row],[Column1]]&lt;='Buy Vs Rent Calculator'!$D$13*12,-IPMT('Buy Vs Rent Calculator'!$D$12/12,Table_1[[#This Row],[Column1]],'Buy Vs Rent Calculator'!$D$13*12,'Buy Vs Rent Calculator'!$D$21),0)</f>
        <v>0</v>
      </c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</row>
    <row r="342" spans="2:16" ht="14.25" customHeight="1" x14ac:dyDescent="0.2">
      <c r="B342" s="91">
        <v>338</v>
      </c>
      <c r="C342" s="92">
        <f>IF(Table_1[[#This Row],[Column1]]&lt;='Buy Vs Rent Calculator'!$D$13*12,'Buy Vs Rent Calculator'!$D$22,0)</f>
        <v>0</v>
      </c>
      <c r="D342" s="92">
        <f>IF(Table_1[[#This Row],[Column1]]&lt;='Buy Vs Rent Calculator'!$D$13*12,-PPMT('Buy Vs Rent Calculator'!$D$12/12,Table_1[[#This Row],[Column1]],'Buy Vs Rent Calculator'!$D$13*12,'Buy Vs Rent Calculator'!$D$21),0)</f>
        <v>0</v>
      </c>
      <c r="E342" s="92">
        <f>IF(Table_1[[#This Row],[Column1]]&lt;='Buy Vs Rent Calculator'!$D$13*12,-IPMT('Buy Vs Rent Calculator'!$D$12/12,Table_1[[#This Row],[Column1]],'Buy Vs Rent Calculator'!$D$13*12,'Buy Vs Rent Calculator'!$D$21),0)</f>
        <v>0</v>
      </c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</row>
    <row r="343" spans="2:16" ht="14.25" customHeight="1" x14ac:dyDescent="0.2">
      <c r="B343" s="91">
        <v>339</v>
      </c>
      <c r="C343" s="92">
        <f>IF(Table_1[[#This Row],[Column1]]&lt;='Buy Vs Rent Calculator'!$D$13*12,'Buy Vs Rent Calculator'!$D$22,0)</f>
        <v>0</v>
      </c>
      <c r="D343" s="92">
        <f>IF(Table_1[[#This Row],[Column1]]&lt;='Buy Vs Rent Calculator'!$D$13*12,-PPMT('Buy Vs Rent Calculator'!$D$12/12,Table_1[[#This Row],[Column1]],'Buy Vs Rent Calculator'!$D$13*12,'Buy Vs Rent Calculator'!$D$21),0)</f>
        <v>0</v>
      </c>
      <c r="E343" s="92">
        <f>IF(Table_1[[#This Row],[Column1]]&lt;='Buy Vs Rent Calculator'!$D$13*12,-IPMT('Buy Vs Rent Calculator'!$D$12/12,Table_1[[#This Row],[Column1]],'Buy Vs Rent Calculator'!$D$13*12,'Buy Vs Rent Calculator'!$D$21),0)</f>
        <v>0</v>
      </c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</row>
    <row r="344" spans="2:16" ht="14.25" customHeight="1" x14ac:dyDescent="0.2">
      <c r="B344" s="91">
        <v>340</v>
      </c>
      <c r="C344" s="92">
        <f>IF(Table_1[[#This Row],[Column1]]&lt;='Buy Vs Rent Calculator'!$D$13*12,'Buy Vs Rent Calculator'!$D$22,0)</f>
        <v>0</v>
      </c>
      <c r="D344" s="92">
        <f>IF(Table_1[[#This Row],[Column1]]&lt;='Buy Vs Rent Calculator'!$D$13*12,-PPMT('Buy Vs Rent Calculator'!$D$12/12,Table_1[[#This Row],[Column1]],'Buy Vs Rent Calculator'!$D$13*12,'Buy Vs Rent Calculator'!$D$21),0)</f>
        <v>0</v>
      </c>
      <c r="E344" s="92">
        <f>IF(Table_1[[#This Row],[Column1]]&lt;='Buy Vs Rent Calculator'!$D$13*12,-IPMT('Buy Vs Rent Calculator'!$D$12/12,Table_1[[#This Row],[Column1]],'Buy Vs Rent Calculator'!$D$13*12,'Buy Vs Rent Calculator'!$D$21),0)</f>
        <v>0</v>
      </c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</row>
    <row r="345" spans="2:16" ht="14.25" customHeight="1" x14ac:dyDescent="0.2">
      <c r="B345" s="91">
        <v>341</v>
      </c>
      <c r="C345" s="92">
        <f>IF(Table_1[[#This Row],[Column1]]&lt;='Buy Vs Rent Calculator'!$D$13*12,'Buy Vs Rent Calculator'!$D$22,0)</f>
        <v>0</v>
      </c>
      <c r="D345" s="92">
        <f>IF(Table_1[[#This Row],[Column1]]&lt;='Buy Vs Rent Calculator'!$D$13*12,-PPMT('Buy Vs Rent Calculator'!$D$12/12,Table_1[[#This Row],[Column1]],'Buy Vs Rent Calculator'!$D$13*12,'Buy Vs Rent Calculator'!$D$21),0)</f>
        <v>0</v>
      </c>
      <c r="E345" s="92">
        <f>IF(Table_1[[#This Row],[Column1]]&lt;='Buy Vs Rent Calculator'!$D$13*12,-IPMT('Buy Vs Rent Calculator'!$D$12/12,Table_1[[#This Row],[Column1]],'Buy Vs Rent Calculator'!$D$13*12,'Buy Vs Rent Calculator'!$D$21),0)</f>
        <v>0</v>
      </c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</row>
    <row r="346" spans="2:16" ht="14.25" customHeight="1" x14ac:dyDescent="0.2">
      <c r="B346" s="91">
        <v>342</v>
      </c>
      <c r="C346" s="92">
        <f>IF(Table_1[[#This Row],[Column1]]&lt;='Buy Vs Rent Calculator'!$D$13*12,'Buy Vs Rent Calculator'!$D$22,0)</f>
        <v>0</v>
      </c>
      <c r="D346" s="92">
        <f>IF(Table_1[[#This Row],[Column1]]&lt;='Buy Vs Rent Calculator'!$D$13*12,-PPMT('Buy Vs Rent Calculator'!$D$12/12,Table_1[[#This Row],[Column1]],'Buy Vs Rent Calculator'!$D$13*12,'Buy Vs Rent Calculator'!$D$21),0)</f>
        <v>0</v>
      </c>
      <c r="E346" s="92">
        <f>IF(Table_1[[#This Row],[Column1]]&lt;='Buy Vs Rent Calculator'!$D$13*12,-IPMT('Buy Vs Rent Calculator'!$D$12/12,Table_1[[#This Row],[Column1]],'Buy Vs Rent Calculator'!$D$13*12,'Buy Vs Rent Calculator'!$D$21),0)</f>
        <v>0</v>
      </c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</row>
    <row r="347" spans="2:16" ht="14.25" customHeight="1" x14ac:dyDescent="0.2">
      <c r="B347" s="91">
        <v>343</v>
      </c>
      <c r="C347" s="92">
        <f>IF(Table_1[[#This Row],[Column1]]&lt;='Buy Vs Rent Calculator'!$D$13*12,'Buy Vs Rent Calculator'!$D$22,0)</f>
        <v>0</v>
      </c>
      <c r="D347" s="92">
        <f>IF(Table_1[[#This Row],[Column1]]&lt;='Buy Vs Rent Calculator'!$D$13*12,-PPMT('Buy Vs Rent Calculator'!$D$12/12,Table_1[[#This Row],[Column1]],'Buy Vs Rent Calculator'!$D$13*12,'Buy Vs Rent Calculator'!$D$21),0)</f>
        <v>0</v>
      </c>
      <c r="E347" s="92">
        <f>IF(Table_1[[#This Row],[Column1]]&lt;='Buy Vs Rent Calculator'!$D$13*12,-IPMT('Buy Vs Rent Calculator'!$D$12/12,Table_1[[#This Row],[Column1]],'Buy Vs Rent Calculator'!$D$13*12,'Buy Vs Rent Calculator'!$D$21),0)</f>
        <v>0</v>
      </c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</row>
    <row r="348" spans="2:16" ht="14.25" customHeight="1" x14ac:dyDescent="0.2">
      <c r="B348" s="91">
        <v>344</v>
      </c>
      <c r="C348" s="92">
        <f>IF(Table_1[[#This Row],[Column1]]&lt;='Buy Vs Rent Calculator'!$D$13*12,'Buy Vs Rent Calculator'!$D$22,0)</f>
        <v>0</v>
      </c>
      <c r="D348" s="92">
        <f>IF(Table_1[[#This Row],[Column1]]&lt;='Buy Vs Rent Calculator'!$D$13*12,-PPMT('Buy Vs Rent Calculator'!$D$12/12,Table_1[[#This Row],[Column1]],'Buy Vs Rent Calculator'!$D$13*12,'Buy Vs Rent Calculator'!$D$21),0)</f>
        <v>0</v>
      </c>
      <c r="E348" s="92">
        <f>IF(Table_1[[#This Row],[Column1]]&lt;='Buy Vs Rent Calculator'!$D$13*12,-IPMT('Buy Vs Rent Calculator'!$D$12/12,Table_1[[#This Row],[Column1]],'Buy Vs Rent Calculator'!$D$13*12,'Buy Vs Rent Calculator'!$D$21),0)</f>
        <v>0</v>
      </c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</row>
    <row r="349" spans="2:16" ht="14.25" customHeight="1" x14ac:dyDescent="0.2">
      <c r="B349" s="91">
        <v>345</v>
      </c>
      <c r="C349" s="92">
        <f>IF(Table_1[[#This Row],[Column1]]&lt;='Buy Vs Rent Calculator'!$D$13*12,'Buy Vs Rent Calculator'!$D$22,0)</f>
        <v>0</v>
      </c>
      <c r="D349" s="92">
        <f>IF(Table_1[[#This Row],[Column1]]&lt;='Buy Vs Rent Calculator'!$D$13*12,-PPMT('Buy Vs Rent Calculator'!$D$12/12,Table_1[[#This Row],[Column1]],'Buy Vs Rent Calculator'!$D$13*12,'Buy Vs Rent Calculator'!$D$21),0)</f>
        <v>0</v>
      </c>
      <c r="E349" s="92">
        <f>IF(Table_1[[#This Row],[Column1]]&lt;='Buy Vs Rent Calculator'!$D$13*12,-IPMT('Buy Vs Rent Calculator'!$D$12/12,Table_1[[#This Row],[Column1]],'Buy Vs Rent Calculator'!$D$13*12,'Buy Vs Rent Calculator'!$D$21),0)</f>
        <v>0</v>
      </c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</row>
    <row r="350" spans="2:16" ht="14.25" customHeight="1" x14ac:dyDescent="0.2">
      <c r="B350" s="91">
        <v>346</v>
      </c>
      <c r="C350" s="92">
        <f>IF(Table_1[[#This Row],[Column1]]&lt;='Buy Vs Rent Calculator'!$D$13*12,'Buy Vs Rent Calculator'!$D$22,0)</f>
        <v>0</v>
      </c>
      <c r="D350" s="92">
        <f>IF(Table_1[[#This Row],[Column1]]&lt;='Buy Vs Rent Calculator'!$D$13*12,-PPMT('Buy Vs Rent Calculator'!$D$12/12,Table_1[[#This Row],[Column1]],'Buy Vs Rent Calculator'!$D$13*12,'Buy Vs Rent Calculator'!$D$21),0)</f>
        <v>0</v>
      </c>
      <c r="E350" s="92">
        <f>IF(Table_1[[#This Row],[Column1]]&lt;='Buy Vs Rent Calculator'!$D$13*12,-IPMT('Buy Vs Rent Calculator'!$D$12/12,Table_1[[#This Row],[Column1]],'Buy Vs Rent Calculator'!$D$13*12,'Buy Vs Rent Calculator'!$D$21),0)</f>
        <v>0</v>
      </c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</row>
    <row r="351" spans="2:16" ht="14.25" customHeight="1" x14ac:dyDescent="0.2">
      <c r="B351" s="91">
        <v>347</v>
      </c>
      <c r="C351" s="92">
        <f>IF(Table_1[[#This Row],[Column1]]&lt;='Buy Vs Rent Calculator'!$D$13*12,'Buy Vs Rent Calculator'!$D$22,0)</f>
        <v>0</v>
      </c>
      <c r="D351" s="92">
        <f>IF(Table_1[[#This Row],[Column1]]&lt;='Buy Vs Rent Calculator'!$D$13*12,-PPMT('Buy Vs Rent Calculator'!$D$12/12,Table_1[[#This Row],[Column1]],'Buy Vs Rent Calculator'!$D$13*12,'Buy Vs Rent Calculator'!$D$21),0)</f>
        <v>0</v>
      </c>
      <c r="E351" s="92">
        <f>IF(Table_1[[#This Row],[Column1]]&lt;='Buy Vs Rent Calculator'!$D$13*12,-IPMT('Buy Vs Rent Calculator'!$D$12/12,Table_1[[#This Row],[Column1]],'Buy Vs Rent Calculator'!$D$13*12,'Buy Vs Rent Calculator'!$D$21),0)</f>
        <v>0</v>
      </c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</row>
    <row r="352" spans="2:16" ht="14.25" customHeight="1" x14ac:dyDescent="0.2">
      <c r="B352" s="91">
        <v>348</v>
      </c>
      <c r="C352" s="92">
        <f>IF(Table_1[[#This Row],[Column1]]&lt;='Buy Vs Rent Calculator'!$D$13*12,'Buy Vs Rent Calculator'!$D$22,0)</f>
        <v>0</v>
      </c>
      <c r="D352" s="92">
        <f>IF(Table_1[[#This Row],[Column1]]&lt;='Buy Vs Rent Calculator'!$D$13*12,-PPMT('Buy Vs Rent Calculator'!$D$12/12,Table_1[[#This Row],[Column1]],'Buy Vs Rent Calculator'!$D$13*12,'Buy Vs Rent Calculator'!$D$21),0)</f>
        <v>0</v>
      </c>
      <c r="E352" s="92">
        <f>IF(Table_1[[#This Row],[Column1]]&lt;='Buy Vs Rent Calculator'!$D$13*12,-IPMT('Buy Vs Rent Calculator'!$D$12/12,Table_1[[#This Row],[Column1]],'Buy Vs Rent Calculator'!$D$13*12,'Buy Vs Rent Calculator'!$D$21),0)</f>
        <v>0</v>
      </c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</row>
    <row r="353" spans="2:16" ht="14.25" customHeight="1" x14ac:dyDescent="0.2">
      <c r="B353" s="91">
        <v>349</v>
      </c>
      <c r="C353" s="92">
        <f>IF(Table_1[[#This Row],[Column1]]&lt;='Buy Vs Rent Calculator'!$D$13*12,'Buy Vs Rent Calculator'!$D$22,0)</f>
        <v>0</v>
      </c>
      <c r="D353" s="92">
        <f>IF(Table_1[[#This Row],[Column1]]&lt;='Buy Vs Rent Calculator'!$D$13*12,-PPMT('Buy Vs Rent Calculator'!$D$12/12,Table_1[[#This Row],[Column1]],'Buy Vs Rent Calculator'!$D$13*12,'Buy Vs Rent Calculator'!$D$21),0)</f>
        <v>0</v>
      </c>
      <c r="E353" s="92">
        <f>IF(Table_1[[#This Row],[Column1]]&lt;='Buy Vs Rent Calculator'!$D$13*12,-IPMT('Buy Vs Rent Calculator'!$D$12/12,Table_1[[#This Row],[Column1]],'Buy Vs Rent Calculator'!$D$13*12,'Buy Vs Rent Calculator'!$D$21),0)</f>
        <v>0</v>
      </c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</row>
    <row r="354" spans="2:16" ht="14.25" customHeight="1" x14ac:dyDescent="0.2">
      <c r="B354" s="91">
        <v>350</v>
      </c>
      <c r="C354" s="92">
        <f>IF(Table_1[[#This Row],[Column1]]&lt;='Buy Vs Rent Calculator'!$D$13*12,'Buy Vs Rent Calculator'!$D$22,0)</f>
        <v>0</v>
      </c>
      <c r="D354" s="92">
        <f>IF(Table_1[[#This Row],[Column1]]&lt;='Buy Vs Rent Calculator'!$D$13*12,-PPMT('Buy Vs Rent Calculator'!$D$12/12,Table_1[[#This Row],[Column1]],'Buy Vs Rent Calculator'!$D$13*12,'Buy Vs Rent Calculator'!$D$21),0)</f>
        <v>0</v>
      </c>
      <c r="E354" s="92">
        <f>IF(Table_1[[#This Row],[Column1]]&lt;='Buy Vs Rent Calculator'!$D$13*12,-IPMT('Buy Vs Rent Calculator'!$D$12/12,Table_1[[#This Row],[Column1]],'Buy Vs Rent Calculator'!$D$13*12,'Buy Vs Rent Calculator'!$D$21),0)</f>
        <v>0</v>
      </c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</row>
    <row r="355" spans="2:16" ht="14.25" customHeight="1" x14ac:dyDescent="0.2">
      <c r="B355" s="91">
        <v>351</v>
      </c>
      <c r="C355" s="92">
        <f>IF(Table_1[[#This Row],[Column1]]&lt;='Buy Vs Rent Calculator'!$D$13*12,'Buy Vs Rent Calculator'!$D$22,0)</f>
        <v>0</v>
      </c>
      <c r="D355" s="92">
        <f>IF(Table_1[[#This Row],[Column1]]&lt;='Buy Vs Rent Calculator'!$D$13*12,-PPMT('Buy Vs Rent Calculator'!$D$12/12,Table_1[[#This Row],[Column1]],'Buy Vs Rent Calculator'!$D$13*12,'Buy Vs Rent Calculator'!$D$21),0)</f>
        <v>0</v>
      </c>
      <c r="E355" s="92">
        <f>IF(Table_1[[#This Row],[Column1]]&lt;='Buy Vs Rent Calculator'!$D$13*12,-IPMT('Buy Vs Rent Calculator'!$D$12/12,Table_1[[#This Row],[Column1]],'Buy Vs Rent Calculator'!$D$13*12,'Buy Vs Rent Calculator'!$D$21),0)</f>
        <v>0</v>
      </c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</row>
    <row r="356" spans="2:16" ht="14.25" customHeight="1" x14ac:dyDescent="0.2">
      <c r="B356" s="91">
        <v>352</v>
      </c>
      <c r="C356" s="92">
        <f>IF(Table_1[[#This Row],[Column1]]&lt;='Buy Vs Rent Calculator'!$D$13*12,'Buy Vs Rent Calculator'!$D$22,0)</f>
        <v>0</v>
      </c>
      <c r="D356" s="92">
        <f>IF(Table_1[[#This Row],[Column1]]&lt;='Buy Vs Rent Calculator'!$D$13*12,-PPMT('Buy Vs Rent Calculator'!$D$12/12,Table_1[[#This Row],[Column1]],'Buy Vs Rent Calculator'!$D$13*12,'Buy Vs Rent Calculator'!$D$21),0)</f>
        <v>0</v>
      </c>
      <c r="E356" s="92">
        <f>IF(Table_1[[#This Row],[Column1]]&lt;='Buy Vs Rent Calculator'!$D$13*12,-IPMT('Buy Vs Rent Calculator'!$D$12/12,Table_1[[#This Row],[Column1]],'Buy Vs Rent Calculator'!$D$13*12,'Buy Vs Rent Calculator'!$D$21),0)</f>
        <v>0</v>
      </c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</row>
    <row r="357" spans="2:16" ht="14.25" customHeight="1" x14ac:dyDescent="0.2">
      <c r="B357" s="91">
        <v>353</v>
      </c>
      <c r="C357" s="92">
        <f>IF(Table_1[[#This Row],[Column1]]&lt;='Buy Vs Rent Calculator'!$D$13*12,'Buy Vs Rent Calculator'!$D$22,0)</f>
        <v>0</v>
      </c>
      <c r="D357" s="92">
        <f>IF(Table_1[[#This Row],[Column1]]&lt;='Buy Vs Rent Calculator'!$D$13*12,-PPMT('Buy Vs Rent Calculator'!$D$12/12,Table_1[[#This Row],[Column1]],'Buy Vs Rent Calculator'!$D$13*12,'Buy Vs Rent Calculator'!$D$21),0)</f>
        <v>0</v>
      </c>
      <c r="E357" s="92">
        <f>IF(Table_1[[#This Row],[Column1]]&lt;='Buy Vs Rent Calculator'!$D$13*12,-IPMT('Buy Vs Rent Calculator'!$D$12/12,Table_1[[#This Row],[Column1]],'Buy Vs Rent Calculator'!$D$13*12,'Buy Vs Rent Calculator'!$D$21),0)</f>
        <v>0</v>
      </c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</row>
    <row r="358" spans="2:16" ht="14.25" customHeight="1" x14ac:dyDescent="0.2">
      <c r="B358" s="91">
        <v>354</v>
      </c>
      <c r="C358" s="92">
        <f>IF(Table_1[[#This Row],[Column1]]&lt;='Buy Vs Rent Calculator'!$D$13*12,'Buy Vs Rent Calculator'!$D$22,0)</f>
        <v>0</v>
      </c>
      <c r="D358" s="92">
        <f>IF(Table_1[[#This Row],[Column1]]&lt;='Buy Vs Rent Calculator'!$D$13*12,-PPMT('Buy Vs Rent Calculator'!$D$12/12,Table_1[[#This Row],[Column1]],'Buy Vs Rent Calculator'!$D$13*12,'Buy Vs Rent Calculator'!$D$21),0)</f>
        <v>0</v>
      </c>
      <c r="E358" s="92">
        <f>IF(Table_1[[#This Row],[Column1]]&lt;='Buy Vs Rent Calculator'!$D$13*12,-IPMT('Buy Vs Rent Calculator'!$D$12/12,Table_1[[#This Row],[Column1]],'Buy Vs Rent Calculator'!$D$13*12,'Buy Vs Rent Calculator'!$D$21),0)</f>
        <v>0</v>
      </c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</row>
    <row r="359" spans="2:16" ht="14.25" customHeight="1" x14ac:dyDescent="0.2">
      <c r="B359" s="91">
        <v>355</v>
      </c>
      <c r="C359" s="92">
        <f>IF(Table_1[[#This Row],[Column1]]&lt;='Buy Vs Rent Calculator'!$D$13*12,'Buy Vs Rent Calculator'!$D$22,0)</f>
        <v>0</v>
      </c>
      <c r="D359" s="92">
        <f>IF(Table_1[[#This Row],[Column1]]&lt;='Buy Vs Rent Calculator'!$D$13*12,-PPMT('Buy Vs Rent Calculator'!$D$12/12,Table_1[[#This Row],[Column1]],'Buy Vs Rent Calculator'!$D$13*12,'Buy Vs Rent Calculator'!$D$21),0)</f>
        <v>0</v>
      </c>
      <c r="E359" s="92">
        <f>IF(Table_1[[#This Row],[Column1]]&lt;='Buy Vs Rent Calculator'!$D$13*12,-IPMT('Buy Vs Rent Calculator'!$D$12/12,Table_1[[#This Row],[Column1]],'Buy Vs Rent Calculator'!$D$13*12,'Buy Vs Rent Calculator'!$D$21),0)</f>
        <v>0</v>
      </c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</row>
    <row r="360" spans="2:16" ht="14.25" customHeight="1" x14ac:dyDescent="0.2">
      <c r="B360" s="91">
        <v>356</v>
      </c>
      <c r="C360" s="92">
        <f>IF(Table_1[[#This Row],[Column1]]&lt;='Buy Vs Rent Calculator'!$D$13*12,'Buy Vs Rent Calculator'!$D$22,0)</f>
        <v>0</v>
      </c>
      <c r="D360" s="92">
        <f>IF(Table_1[[#This Row],[Column1]]&lt;='Buy Vs Rent Calculator'!$D$13*12,-PPMT('Buy Vs Rent Calculator'!$D$12/12,Table_1[[#This Row],[Column1]],'Buy Vs Rent Calculator'!$D$13*12,'Buy Vs Rent Calculator'!$D$21),0)</f>
        <v>0</v>
      </c>
      <c r="E360" s="92">
        <f>IF(Table_1[[#This Row],[Column1]]&lt;='Buy Vs Rent Calculator'!$D$13*12,-IPMT('Buy Vs Rent Calculator'!$D$12/12,Table_1[[#This Row],[Column1]],'Buy Vs Rent Calculator'!$D$13*12,'Buy Vs Rent Calculator'!$D$21),0)</f>
        <v>0</v>
      </c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</row>
    <row r="361" spans="2:16" ht="14.25" customHeight="1" x14ac:dyDescent="0.2">
      <c r="B361" s="91">
        <v>357</v>
      </c>
      <c r="C361" s="92">
        <f>IF(Table_1[[#This Row],[Column1]]&lt;='Buy Vs Rent Calculator'!$D$13*12,'Buy Vs Rent Calculator'!$D$22,0)</f>
        <v>0</v>
      </c>
      <c r="D361" s="92">
        <f>IF(Table_1[[#This Row],[Column1]]&lt;='Buy Vs Rent Calculator'!$D$13*12,-PPMT('Buy Vs Rent Calculator'!$D$12/12,Table_1[[#This Row],[Column1]],'Buy Vs Rent Calculator'!$D$13*12,'Buy Vs Rent Calculator'!$D$21),0)</f>
        <v>0</v>
      </c>
      <c r="E361" s="92">
        <f>IF(Table_1[[#This Row],[Column1]]&lt;='Buy Vs Rent Calculator'!$D$13*12,-IPMT('Buy Vs Rent Calculator'!$D$12/12,Table_1[[#This Row],[Column1]],'Buy Vs Rent Calculator'!$D$13*12,'Buy Vs Rent Calculator'!$D$21),0)</f>
        <v>0</v>
      </c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</row>
    <row r="362" spans="2:16" ht="14.25" customHeight="1" x14ac:dyDescent="0.2">
      <c r="B362" s="91">
        <v>358</v>
      </c>
      <c r="C362" s="92">
        <f>IF(Table_1[[#This Row],[Column1]]&lt;='Buy Vs Rent Calculator'!$D$13*12,'Buy Vs Rent Calculator'!$D$22,0)</f>
        <v>0</v>
      </c>
      <c r="D362" s="92">
        <f>IF(Table_1[[#This Row],[Column1]]&lt;='Buy Vs Rent Calculator'!$D$13*12,-PPMT('Buy Vs Rent Calculator'!$D$12/12,Table_1[[#This Row],[Column1]],'Buy Vs Rent Calculator'!$D$13*12,'Buy Vs Rent Calculator'!$D$21),0)</f>
        <v>0</v>
      </c>
      <c r="E362" s="92">
        <f>IF(Table_1[[#This Row],[Column1]]&lt;='Buy Vs Rent Calculator'!$D$13*12,-IPMT('Buy Vs Rent Calculator'!$D$12/12,Table_1[[#This Row],[Column1]],'Buy Vs Rent Calculator'!$D$13*12,'Buy Vs Rent Calculator'!$D$21),0)</f>
        <v>0</v>
      </c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</row>
    <row r="363" spans="2:16" ht="14.25" customHeight="1" x14ac:dyDescent="0.2">
      <c r="B363" s="91">
        <v>359</v>
      </c>
      <c r="C363" s="92">
        <f>IF(Table_1[[#This Row],[Column1]]&lt;='Buy Vs Rent Calculator'!$D$13*12,'Buy Vs Rent Calculator'!$D$22,0)</f>
        <v>0</v>
      </c>
      <c r="D363" s="92">
        <f>IF(Table_1[[#This Row],[Column1]]&lt;='Buy Vs Rent Calculator'!$D$13*12,-PPMT('Buy Vs Rent Calculator'!$D$12/12,Table_1[[#This Row],[Column1]],'Buy Vs Rent Calculator'!$D$13*12,'Buy Vs Rent Calculator'!$D$21),0)</f>
        <v>0</v>
      </c>
      <c r="E363" s="92">
        <f>IF(Table_1[[#This Row],[Column1]]&lt;='Buy Vs Rent Calculator'!$D$13*12,-IPMT('Buy Vs Rent Calculator'!$D$12/12,Table_1[[#This Row],[Column1]],'Buy Vs Rent Calculator'!$D$13*12,'Buy Vs Rent Calculator'!$D$21),0)</f>
        <v>0</v>
      </c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</row>
    <row r="364" spans="2:16" ht="14.25" customHeight="1" x14ac:dyDescent="0.2">
      <c r="B364" s="91">
        <v>360</v>
      </c>
      <c r="C364" s="92">
        <f>IF(Table_1[[#This Row],[Column1]]&lt;='Buy Vs Rent Calculator'!$D$13*12,'Buy Vs Rent Calculator'!$D$22,0)</f>
        <v>0</v>
      </c>
      <c r="D364" s="92">
        <f>IF(Table_1[[#This Row],[Column1]]&lt;='Buy Vs Rent Calculator'!$D$13*12,-PPMT('Buy Vs Rent Calculator'!$D$12/12,Table_1[[#This Row],[Column1]],'Buy Vs Rent Calculator'!$D$13*12,'Buy Vs Rent Calculator'!$D$21),0)</f>
        <v>0</v>
      </c>
      <c r="E364" s="92">
        <f>IF(Table_1[[#This Row],[Column1]]&lt;='Buy Vs Rent Calculator'!$D$13*12,-IPMT('Buy Vs Rent Calculator'!$D$12/12,Table_1[[#This Row],[Column1]],'Buy Vs Rent Calculator'!$D$13*12,'Buy Vs Rent Calculator'!$D$21),0)</f>
        <v>0</v>
      </c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</row>
    <row r="365" spans="2:16" ht="14.25" customHeight="1" x14ac:dyDescent="0.2"/>
    <row r="366" spans="2:16" ht="14.25" customHeight="1" x14ac:dyDescent="0.2"/>
    <row r="367" spans="2:16" ht="14.25" customHeight="1" x14ac:dyDescent="0.2"/>
    <row r="368" spans="2:16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</sheetData>
  <mergeCells count="1">
    <mergeCell ref="C2:E2"/>
  </mergeCells>
  <pageMargins left="0.7" right="0.7" top="0.75" bottom="0.75" header="0" footer="0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FD4DA-53B2-4DCF-81D2-73D08E33AA2C}">
  <dimension ref="B3:C29"/>
  <sheetViews>
    <sheetView showGridLines="0" topLeftCell="A4" workbookViewId="0">
      <selection activeCell="C65" sqref="C65"/>
    </sheetView>
  </sheetViews>
  <sheetFormatPr baseColWidth="10" defaultColWidth="8.83203125" defaultRowHeight="15" x14ac:dyDescent="0.2"/>
  <cols>
    <col min="1" max="1" width="2.83203125" style="126" customWidth="1"/>
    <col min="2" max="2" width="38.83203125" style="126" customWidth="1"/>
    <col min="3" max="3" width="15.33203125" style="126" bestFit="1" customWidth="1"/>
    <col min="4" max="16384" width="8.83203125" style="126"/>
  </cols>
  <sheetData>
    <row r="3" spans="2:3" ht="16" x14ac:dyDescent="0.2">
      <c r="B3" s="176" t="s">
        <v>143</v>
      </c>
      <c r="C3" s="176"/>
    </row>
    <row r="4" spans="2:3" x14ac:dyDescent="0.2">
      <c r="B4" s="127" t="s">
        <v>144</v>
      </c>
      <c r="C4" s="127" t="s">
        <v>93</v>
      </c>
    </row>
    <row r="5" spans="2:3" x14ac:dyDescent="0.2">
      <c r="B5" s="128" t="s">
        <v>145</v>
      </c>
      <c r="C5" s="129">
        <f>Design!G22</f>
        <v>0</v>
      </c>
    </row>
    <row r="6" spans="2:3" x14ac:dyDescent="0.2">
      <c r="B6" s="128" t="s">
        <v>146</v>
      </c>
      <c r="C6" s="129">
        <f>C5-20%*C5</f>
        <v>0</v>
      </c>
    </row>
    <row r="7" spans="2:3" x14ac:dyDescent="0.2">
      <c r="B7" s="128" t="s">
        <v>147</v>
      </c>
      <c r="C7" s="130">
        <v>0.1</v>
      </c>
    </row>
    <row r="8" spans="2:3" x14ac:dyDescent="0.2">
      <c r="B8" s="128" t="s">
        <v>148</v>
      </c>
      <c r="C8" s="131">
        <v>20</v>
      </c>
    </row>
    <row r="10" spans="2:3" ht="16" x14ac:dyDescent="0.2">
      <c r="B10" s="176" t="s">
        <v>149</v>
      </c>
      <c r="C10" s="176"/>
    </row>
    <row r="11" spans="2:3" x14ac:dyDescent="0.2">
      <c r="B11" s="127" t="s">
        <v>144</v>
      </c>
      <c r="C11" s="127" t="s">
        <v>93</v>
      </c>
    </row>
    <row r="12" spans="2:3" x14ac:dyDescent="0.2">
      <c r="B12" s="128" t="s">
        <v>150</v>
      </c>
      <c r="C12" s="132">
        <f>C5*3%</f>
        <v>0</v>
      </c>
    </row>
    <row r="13" spans="2:3" x14ac:dyDescent="0.2">
      <c r="B13" s="128" t="s">
        <v>151</v>
      </c>
      <c r="C13" s="129">
        <f>C12*90%</f>
        <v>0</v>
      </c>
    </row>
    <row r="14" spans="2:3" x14ac:dyDescent="0.2">
      <c r="B14" s="128" t="s">
        <v>152</v>
      </c>
      <c r="C14" s="130">
        <v>0.05</v>
      </c>
    </row>
    <row r="15" spans="2:3" x14ac:dyDescent="0.2">
      <c r="B15" s="128" t="s">
        <v>153</v>
      </c>
      <c r="C15" s="130">
        <v>0.05</v>
      </c>
    </row>
    <row r="18" spans="2:3" ht="16" x14ac:dyDescent="0.2">
      <c r="B18" s="176" t="s">
        <v>154</v>
      </c>
      <c r="C18" s="176"/>
    </row>
    <row r="19" spans="2:3" x14ac:dyDescent="0.2">
      <c r="B19" s="127" t="s">
        <v>144</v>
      </c>
      <c r="C19" s="127" t="s">
        <v>93</v>
      </c>
    </row>
    <row r="20" spans="2:3" x14ac:dyDescent="0.2">
      <c r="B20" s="133" t="s">
        <v>155</v>
      </c>
      <c r="C20" s="131"/>
    </row>
    <row r="21" spans="2:3" x14ac:dyDescent="0.2">
      <c r="B21" s="128" t="s">
        <v>156</v>
      </c>
      <c r="C21" s="132">
        <f>'2 be'!O28</f>
        <v>0</v>
      </c>
    </row>
    <row r="22" spans="2:3" x14ac:dyDescent="0.2">
      <c r="B22" s="128" t="s">
        <v>157</v>
      </c>
      <c r="C22" s="134">
        <f>C21*30%</f>
        <v>0</v>
      </c>
    </row>
    <row r="23" spans="2:3" x14ac:dyDescent="0.2">
      <c r="B23" s="128"/>
      <c r="C23" s="134"/>
    </row>
    <row r="24" spans="2:3" ht="48" x14ac:dyDescent="0.2">
      <c r="B24" s="135" t="s">
        <v>158</v>
      </c>
      <c r="C24" s="132"/>
    </row>
    <row r="25" spans="2:3" x14ac:dyDescent="0.2">
      <c r="B25" s="128" t="s">
        <v>156</v>
      </c>
      <c r="C25" s="132">
        <f>SUM('2 be'!P8:P27)-SUM('2 be'!N8:N27)</f>
        <v>0</v>
      </c>
    </row>
    <row r="26" spans="2:3" x14ac:dyDescent="0.2">
      <c r="B26" s="128" t="s">
        <v>159</v>
      </c>
      <c r="C26" s="132">
        <f>'2 be'!N28</f>
        <v>0</v>
      </c>
    </row>
    <row r="27" spans="2:3" x14ac:dyDescent="0.2">
      <c r="B27" s="128" t="s">
        <v>160</v>
      </c>
      <c r="C27" s="132">
        <f>-'2 be'!M28</f>
        <v>0</v>
      </c>
    </row>
    <row r="28" spans="2:3" x14ac:dyDescent="0.2">
      <c r="B28" s="128" t="s">
        <v>161</v>
      </c>
      <c r="C28" s="132">
        <f>SUM(C25:C27)</f>
        <v>0</v>
      </c>
    </row>
    <row r="29" spans="2:3" x14ac:dyDescent="0.2">
      <c r="B29" s="128" t="s">
        <v>157</v>
      </c>
      <c r="C29" s="134">
        <f>C28*30%</f>
        <v>0</v>
      </c>
    </row>
  </sheetData>
  <mergeCells count="3">
    <mergeCell ref="B3:C3"/>
    <mergeCell ref="B10:C10"/>
    <mergeCell ref="B18:C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2FC78-4300-45FE-8EB3-E2BE21BB8637}">
  <dimension ref="B7:U247"/>
  <sheetViews>
    <sheetView showGridLines="0" workbookViewId="0">
      <selection activeCell="C65" sqref="C65"/>
    </sheetView>
  </sheetViews>
  <sheetFormatPr baseColWidth="10" defaultColWidth="8.83203125" defaultRowHeight="15" x14ac:dyDescent="0.2"/>
  <cols>
    <col min="1" max="1" width="8.83203125" style="126"/>
    <col min="2" max="2" width="6.83203125" style="126" bestFit="1" customWidth="1"/>
    <col min="3" max="3" width="8.1640625" style="126" bestFit="1" customWidth="1"/>
    <col min="4" max="4" width="7.83203125" style="126" bestFit="1" customWidth="1"/>
    <col min="5" max="5" width="7.83203125" style="146" bestFit="1" customWidth="1"/>
    <col min="6" max="7" width="8.83203125" style="126"/>
    <col min="8" max="8" width="4.6640625" style="126" bestFit="1" customWidth="1"/>
    <col min="9" max="9" width="10" style="126" bestFit="1" customWidth="1"/>
    <col min="10" max="10" width="11.5" style="146" bestFit="1" customWidth="1"/>
    <col min="11" max="12" width="10" style="146" customWidth="1"/>
    <col min="13" max="13" width="21.1640625" style="146" bestFit="1" customWidth="1"/>
    <col min="14" max="14" width="12" style="126" bestFit="1" customWidth="1"/>
    <col min="15" max="15" width="29.83203125" style="126" bestFit="1" customWidth="1"/>
    <col min="16" max="16" width="28.83203125" style="126" bestFit="1" customWidth="1"/>
    <col min="17" max="17" width="16.6640625" style="126" bestFit="1" customWidth="1"/>
    <col min="18" max="18" width="16.5" style="126" bestFit="1" customWidth="1"/>
    <col min="19" max="19" width="9.83203125" style="126" bestFit="1" customWidth="1"/>
    <col min="20" max="20" width="8.83203125" style="126" bestFit="1" customWidth="1"/>
    <col min="21" max="16384" width="8.83203125" style="126"/>
  </cols>
  <sheetData>
    <row r="7" spans="2:21" s="138" customFormat="1" ht="48" x14ac:dyDescent="0.2">
      <c r="B7" s="136" t="s">
        <v>142</v>
      </c>
      <c r="C7" s="136" t="s">
        <v>162</v>
      </c>
      <c r="D7" s="136" t="s">
        <v>52</v>
      </c>
      <c r="E7" s="137" t="s">
        <v>29</v>
      </c>
      <c r="H7" s="136" t="s">
        <v>163</v>
      </c>
      <c r="I7" s="136" t="s">
        <v>162</v>
      </c>
      <c r="J7" s="137" t="s">
        <v>52</v>
      </c>
      <c r="K7" s="137" t="s">
        <v>164</v>
      </c>
      <c r="L7" s="137" t="s">
        <v>11</v>
      </c>
      <c r="M7" s="139" t="s">
        <v>165</v>
      </c>
      <c r="N7" s="137" t="s">
        <v>166</v>
      </c>
      <c r="O7" s="137" t="s">
        <v>167</v>
      </c>
      <c r="P7" s="137" t="s">
        <v>168</v>
      </c>
      <c r="Q7" s="137" t="s">
        <v>169</v>
      </c>
      <c r="R7" s="137" t="s">
        <v>170</v>
      </c>
    </row>
    <row r="8" spans="2:21" x14ac:dyDescent="0.2">
      <c r="B8" s="140">
        <v>1</v>
      </c>
      <c r="C8" s="141">
        <f>-PPMT('HRA 24b'!$C$7/12,B8,'HRA 24b'!$C$8*12,'HRA 24b'!$C$6)</f>
        <v>0</v>
      </c>
      <c r="D8" s="141">
        <f>-IPMT('HRA 24b'!$C$7/12,B8,'HRA 24b'!$C$8*12,'HRA 24b'!$C$6)</f>
        <v>0</v>
      </c>
      <c r="E8" s="141">
        <f>SUM(C8:D8)</f>
        <v>0</v>
      </c>
      <c r="H8" s="140">
        <v>1</v>
      </c>
      <c r="I8" s="142">
        <f>SUMIFS(C:C,B:B,"&lt;=12")</f>
        <v>0</v>
      </c>
      <c r="J8" s="142">
        <f>SUMIFS(D:D,B:B,"&lt;=12")</f>
        <v>0</v>
      </c>
      <c r="K8" s="142">
        <f>IF(J8&gt;200000,200000,J8)</f>
        <v>0</v>
      </c>
      <c r="L8" s="142">
        <f>'HRA 24b'!C12</f>
        <v>0</v>
      </c>
      <c r="M8" s="142">
        <f>L8*70%</f>
        <v>0</v>
      </c>
      <c r="N8" s="143">
        <f t="shared" ref="N8:N27" si="0">L8*90%</f>
        <v>0</v>
      </c>
      <c r="O8" s="142">
        <f t="shared" ref="O8:O27" si="1">IF(J8&gt;400000,400000,J8)</f>
        <v>0</v>
      </c>
      <c r="P8" s="142">
        <f t="shared" ref="P8:P21" si="2">IF(M8&gt;J8,J8,IF(M8+200000&gt;J8,J8,M8+200000))+N8</f>
        <v>0</v>
      </c>
      <c r="Q8" s="143">
        <f t="shared" ref="Q8:Q27" si="3">O8*30%</f>
        <v>0</v>
      </c>
      <c r="R8" s="143">
        <f t="shared" ref="R8:R27" si="4">(P8-M8)*30%</f>
        <v>0</v>
      </c>
      <c r="T8" s="144">
        <f>R8-Q8</f>
        <v>0</v>
      </c>
      <c r="U8" s="144"/>
    </row>
    <row r="9" spans="2:21" x14ac:dyDescent="0.2">
      <c r="B9" s="140">
        <v>2</v>
      </c>
      <c r="C9" s="141">
        <f>-PPMT('HRA 24b'!$C$7/12,B9,'HRA 24b'!$C$8*12,'HRA 24b'!$C$6)</f>
        <v>0</v>
      </c>
      <c r="D9" s="141">
        <f>-IPMT('HRA 24b'!$C$7/12,B9,'HRA 24b'!$C$8*12,'HRA 24b'!$C$6)</f>
        <v>0</v>
      </c>
      <c r="E9" s="141">
        <f t="shared" ref="E9:E72" si="5">SUM(C9:D9)</f>
        <v>0</v>
      </c>
      <c r="H9" s="140">
        <v>2</v>
      </c>
      <c r="I9" s="143">
        <f>SUMIFS(C:C,B:B,"&lt;="&amp;12*H9)-I8</f>
        <v>0</v>
      </c>
      <c r="J9" s="142">
        <f>SUMIFS(D:D,B:B,"&lt;="&amp;12*H9)-J8</f>
        <v>0</v>
      </c>
      <c r="K9" s="142">
        <f t="shared" ref="K9:K27" si="6">IF(J9&gt;200000,200000,J9)</f>
        <v>0</v>
      </c>
      <c r="L9" s="142">
        <f t="shared" ref="L9:L27" si="7">L8*(1+5%)</f>
        <v>0</v>
      </c>
      <c r="M9" s="142">
        <f t="shared" ref="M9:M27" si="8">L9*70%</f>
        <v>0</v>
      </c>
      <c r="N9" s="143">
        <f t="shared" si="0"/>
        <v>0</v>
      </c>
      <c r="O9" s="142">
        <f t="shared" si="1"/>
        <v>0</v>
      </c>
      <c r="P9" s="142">
        <f t="shared" si="2"/>
        <v>0</v>
      </c>
      <c r="Q9" s="143">
        <f t="shared" si="3"/>
        <v>0</v>
      </c>
      <c r="R9" s="143">
        <f t="shared" si="4"/>
        <v>0</v>
      </c>
      <c r="T9" s="144">
        <f>R9-Q9</f>
        <v>0</v>
      </c>
      <c r="U9" s="144"/>
    </row>
    <row r="10" spans="2:21" x14ac:dyDescent="0.2">
      <c r="B10" s="140">
        <v>3</v>
      </c>
      <c r="C10" s="141">
        <f>-PPMT('HRA 24b'!$C$7/12,B10,'HRA 24b'!$C$8*12,'HRA 24b'!$C$6)</f>
        <v>0</v>
      </c>
      <c r="D10" s="141">
        <f>-IPMT('HRA 24b'!$C$7/12,B10,'HRA 24b'!$C$8*12,'HRA 24b'!$C$6)</f>
        <v>0</v>
      </c>
      <c r="E10" s="141">
        <f t="shared" si="5"/>
        <v>0</v>
      </c>
      <c r="H10" s="140">
        <v>3</v>
      </c>
      <c r="I10" s="143">
        <f t="shared" ref="I10:I27" si="9">SUMIFS(C:C,B:B,"&lt;="&amp;12*H10)-SUMIFS(C:C,B:B,"&lt;="&amp;12*H9)</f>
        <v>0</v>
      </c>
      <c r="J10" s="142">
        <f t="shared" ref="J10:J27" si="10">SUMIFS(D:D,B:B,"&lt;="&amp;12*H10)-SUMIFS(D:D,B:B,"&lt;="&amp;12*H9)</f>
        <v>0</v>
      </c>
      <c r="K10" s="142">
        <f t="shared" si="6"/>
        <v>0</v>
      </c>
      <c r="L10" s="142">
        <f t="shared" si="7"/>
        <v>0</v>
      </c>
      <c r="M10" s="142">
        <f t="shared" si="8"/>
        <v>0</v>
      </c>
      <c r="N10" s="143">
        <f t="shared" si="0"/>
        <v>0</v>
      </c>
      <c r="O10" s="142">
        <f t="shared" si="1"/>
        <v>0</v>
      </c>
      <c r="P10" s="142">
        <f t="shared" si="2"/>
        <v>0</v>
      </c>
      <c r="Q10" s="143">
        <f t="shared" si="3"/>
        <v>0</v>
      </c>
      <c r="R10" s="143">
        <f t="shared" si="4"/>
        <v>0</v>
      </c>
      <c r="T10" s="144">
        <f>R10-Q10</f>
        <v>0</v>
      </c>
      <c r="U10" s="144"/>
    </row>
    <row r="11" spans="2:21" x14ac:dyDescent="0.2">
      <c r="B11" s="140">
        <v>4</v>
      </c>
      <c r="C11" s="141">
        <f>-PPMT('HRA 24b'!$C$7/12,B11,'HRA 24b'!$C$8*12,'HRA 24b'!$C$6)</f>
        <v>0</v>
      </c>
      <c r="D11" s="141">
        <f>-IPMT('HRA 24b'!$C$7/12,B11,'HRA 24b'!$C$8*12,'HRA 24b'!$C$6)</f>
        <v>0</v>
      </c>
      <c r="E11" s="141">
        <f t="shared" si="5"/>
        <v>0</v>
      </c>
      <c r="H11" s="140">
        <v>4</v>
      </c>
      <c r="I11" s="143">
        <f t="shared" si="9"/>
        <v>0</v>
      </c>
      <c r="J11" s="142">
        <f t="shared" si="10"/>
        <v>0</v>
      </c>
      <c r="K11" s="142">
        <f t="shared" si="6"/>
        <v>0</v>
      </c>
      <c r="L11" s="142">
        <f t="shared" si="7"/>
        <v>0</v>
      </c>
      <c r="M11" s="142">
        <f t="shared" si="8"/>
        <v>0</v>
      </c>
      <c r="N11" s="143">
        <f t="shared" si="0"/>
        <v>0</v>
      </c>
      <c r="O11" s="142">
        <f t="shared" si="1"/>
        <v>0</v>
      </c>
      <c r="P11" s="142">
        <f t="shared" si="2"/>
        <v>0</v>
      </c>
      <c r="Q11" s="143">
        <f t="shared" si="3"/>
        <v>0</v>
      </c>
      <c r="R11" s="143">
        <f t="shared" si="4"/>
        <v>0</v>
      </c>
      <c r="T11" s="144">
        <f>R11-Q11</f>
        <v>0</v>
      </c>
      <c r="U11" s="144"/>
    </row>
    <row r="12" spans="2:21" x14ac:dyDescent="0.2">
      <c r="B12" s="140">
        <v>5</v>
      </c>
      <c r="C12" s="141">
        <f>-PPMT('HRA 24b'!$C$7/12,B12,'HRA 24b'!$C$8*12,'HRA 24b'!$C$6)</f>
        <v>0</v>
      </c>
      <c r="D12" s="141">
        <f>-IPMT('HRA 24b'!$C$7/12,B12,'HRA 24b'!$C$8*12,'HRA 24b'!$C$6)</f>
        <v>0</v>
      </c>
      <c r="E12" s="141">
        <f t="shared" si="5"/>
        <v>0</v>
      </c>
      <c r="H12" s="140">
        <v>5</v>
      </c>
      <c r="I12" s="143">
        <f t="shared" si="9"/>
        <v>0</v>
      </c>
      <c r="J12" s="142">
        <f t="shared" si="10"/>
        <v>0</v>
      </c>
      <c r="K12" s="142">
        <f t="shared" si="6"/>
        <v>0</v>
      </c>
      <c r="L12" s="142">
        <f t="shared" si="7"/>
        <v>0</v>
      </c>
      <c r="M12" s="142">
        <f t="shared" si="8"/>
        <v>0</v>
      </c>
      <c r="N12" s="143">
        <f t="shared" si="0"/>
        <v>0</v>
      </c>
      <c r="O12" s="142">
        <f t="shared" si="1"/>
        <v>0</v>
      </c>
      <c r="P12" s="142">
        <f t="shared" si="2"/>
        <v>0</v>
      </c>
      <c r="Q12" s="143">
        <f t="shared" si="3"/>
        <v>0</v>
      </c>
      <c r="R12" s="143">
        <f t="shared" si="4"/>
        <v>0</v>
      </c>
      <c r="T12" s="144">
        <f t="shared" ref="T12:T27" si="11">R12-Q12</f>
        <v>0</v>
      </c>
      <c r="U12" s="144"/>
    </row>
    <row r="13" spans="2:21" x14ac:dyDescent="0.2">
      <c r="B13" s="140">
        <v>6</v>
      </c>
      <c r="C13" s="141">
        <f>-PPMT('HRA 24b'!$C$7/12,B13,'HRA 24b'!$C$8*12,'HRA 24b'!$C$6)</f>
        <v>0</v>
      </c>
      <c r="D13" s="141">
        <f>-IPMT('HRA 24b'!$C$7/12,B13,'HRA 24b'!$C$8*12,'HRA 24b'!$C$6)</f>
        <v>0</v>
      </c>
      <c r="E13" s="141">
        <f t="shared" si="5"/>
        <v>0</v>
      </c>
      <c r="H13" s="140">
        <v>6</v>
      </c>
      <c r="I13" s="143">
        <f t="shared" si="9"/>
        <v>0</v>
      </c>
      <c r="J13" s="142">
        <f t="shared" si="10"/>
        <v>0</v>
      </c>
      <c r="K13" s="142">
        <f t="shared" si="6"/>
        <v>0</v>
      </c>
      <c r="L13" s="142">
        <f t="shared" si="7"/>
        <v>0</v>
      </c>
      <c r="M13" s="142">
        <f t="shared" si="8"/>
        <v>0</v>
      </c>
      <c r="N13" s="143">
        <f t="shared" si="0"/>
        <v>0</v>
      </c>
      <c r="O13" s="142">
        <f t="shared" si="1"/>
        <v>0</v>
      </c>
      <c r="P13" s="142">
        <f t="shared" si="2"/>
        <v>0</v>
      </c>
      <c r="Q13" s="143">
        <f t="shared" si="3"/>
        <v>0</v>
      </c>
      <c r="R13" s="143">
        <f t="shared" si="4"/>
        <v>0</v>
      </c>
      <c r="T13" s="144">
        <f t="shared" si="11"/>
        <v>0</v>
      </c>
      <c r="U13" s="144"/>
    </row>
    <row r="14" spans="2:21" x14ac:dyDescent="0.2">
      <c r="B14" s="140">
        <v>7</v>
      </c>
      <c r="C14" s="141">
        <f>-PPMT('HRA 24b'!$C$7/12,B14,'HRA 24b'!$C$8*12,'HRA 24b'!$C$6)</f>
        <v>0</v>
      </c>
      <c r="D14" s="141">
        <f>-IPMT('HRA 24b'!$C$7/12,B14,'HRA 24b'!$C$8*12,'HRA 24b'!$C$6)</f>
        <v>0</v>
      </c>
      <c r="E14" s="141">
        <f t="shared" si="5"/>
        <v>0</v>
      </c>
      <c r="H14" s="140">
        <v>7</v>
      </c>
      <c r="I14" s="143">
        <f t="shared" si="9"/>
        <v>0</v>
      </c>
      <c r="J14" s="142">
        <f t="shared" si="10"/>
        <v>0</v>
      </c>
      <c r="K14" s="142">
        <f t="shared" si="6"/>
        <v>0</v>
      </c>
      <c r="L14" s="142">
        <f t="shared" si="7"/>
        <v>0</v>
      </c>
      <c r="M14" s="142">
        <f t="shared" si="8"/>
        <v>0</v>
      </c>
      <c r="N14" s="143">
        <f t="shared" si="0"/>
        <v>0</v>
      </c>
      <c r="O14" s="142">
        <f t="shared" si="1"/>
        <v>0</v>
      </c>
      <c r="P14" s="142">
        <f t="shared" si="2"/>
        <v>0</v>
      </c>
      <c r="Q14" s="143">
        <f t="shared" si="3"/>
        <v>0</v>
      </c>
      <c r="R14" s="143">
        <f t="shared" si="4"/>
        <v>0</v>
      </c>
      <c r="T14" s="144">
        <f t="shared" si="11"/>
        <v>0</v>
      </c>
      <c r="U14" s="144"/>
    </row>
    <row r="15" spans="2:21" x14ac:dyDescent="0.2">
      <c r="B15" s="140">
        <v>8</v>
      </c>
      <c r="C15" s="141">
        <f>-PPMT('HRA 24b'!$C$7/12,B15,'HRA 24b'!$C$8*12,'HRA 24b'!$C$6)</f>
        <v>0</v>
      </c>
      <c r="D15" s="141">
        <f>-IPMT('HRA 24b'!$C$7/12,B15,'HRA 24b'!$C$8*12,'HRA 24b'!$C$6)</f>
        <v>0</v>
      </c>
      <c r="E15" s="141">
        <f t="shared" si="5"/>
        <v>0</v>
      </c>
      <c r="H15" s="140">
        <v>8</v>
      </c>
      <c r="I15" s="143">
        <f t="shared" si="9"/>
        <v>0</v>
      </c>
      <c r="J15" s="142">
        <f t="shared" si="10"/>
        <v>0</v>
      </c>
      <c r="K15" s="142">
        <f t="shared" si="6"/>
        <v>0</v>
      </c>
      <c r="L15" s="142">
        <f t="shared" si="7"/>
        <v>0</v>
      </c>
      <c r="M15" s="142">
        <f t="shared" si="8"/>
        <v>0</v>
      </c>
      <c r="N15" s="143">
        <f t="shared" si="0"/>
        <v>0</v>
      </c>
      <c r="O15" s="142">
        <f t="shared" si="1"/>
        <v>0</v>
      </c>
      <c r="P15" s="142">
        <f t="shared" si="2"/>
        <v>0</v>
      </c>
      <c r="Q15" s="143">
        <f t="shared" si="3"/>
        <v>0</v>
      </c>
      <c r="R15" s="143">
        <f t="shared" si="4"/>
        <v>0</v>
      </c>
      <c r="T15" s="144">
        <f t="shared" si="11"/>
        <v>0</v>
      </c>
      <c r="U15" s="144"/>
    </row>
    <row r="16" spans="2:21" x14ac:dyDescent="0.2">
      <c r="B16" s="140">
        <v>9</v>
      </c>
      <c r="C16" s="141">
        <f>-PPMT('HRA 24b'!$C$7/12,B16,'HRA 24b'!$C$8*12,'HRA 24b'!$C$6)</f>
        <v>0</v>
      </c>
      <c r="D16" s="141">
        <f>-IPMT('HRA 24b'!$C$7/12,B16,'HRA 24b'!$C$8*12,'HRA 24b'!$C$6)</f>
        <v>0</v>
      </c>
      <c r="E16" s="141">
        <f t="shared" si="5"/>
        <v>0</v>
      </c>
      <c r="H16" s="140">
        <v>9</v>
      </c>
      <c r="I16" s="143">
        <f t="shared" si="9"/>
        <v>0</v>
      </c>
      <c r="J16" s="142">
        <f t="shared" si="10"/>
        <v>0</v>
      </c>
      <c r="K16" s="142">
        <f t="shared" si="6"/>
        <v>0</v>
      </c>
      <c r="L16" s="142">
        <f t="shared" si="7"/>
        <v>0</v>
      </c>
      <c r="M16" s="142">
        <f t="shared" si="8"/>
        <v>0</v>
      </c>
      <c r="N16" s="143">
        <f t="shared" si="0"/>
        <v>0</v>
      </c>
      <c r="O16" s="142">
        <f t="shared" si="1"/>
        <v>0</v>
      </c>
      <c r="P16" s="142">
        <f t="shared" si="2"/>
        <v>0</v>
      </c>
      <c r="Q16" s="143">
        <f t="shared" si="3"/>
        <v>0</v>
      </c>
      <c r="R16" s="143">
        <f t="shared" si="4"/>
        <v>0</v>
      </c>
      <c r="T16" s="144">
        <f t="shared" si="11"/>
        <v>0</v>
      </c>
      <c r="U16" s="144"/>
    </row>
    <row r="17" spans="2:21" x14ac:dyDescent="0.2">
      <c r="B17" s="140">
        <v>10</v>
      </c>
      <c r="C17" s="141">
        <f>-PPMT('HRA 24b'!$C$7/12,B17,'HRA 24b'!$C$8*12,'HRA 24b'!$C$6)</f>
        <v>0</v>
      </c>
      <c r="D17" s="141">
        <f>-IPMT('HRA 24b'!$C$7/12,B17,'HRA 24b'!$C$8*12,'HRA 24b'!$C$6)</f>
        <v>0</v>
      </c>
      <c r="E17" s="141">
        <f t="shared" si="5"/>
        <v>0</v>
      </c>
      <c r="H17" s="140">
        <v>10</v>
      </c>
      <c r="I17" s="143">
        <f t="shared" si="9"/>
        <v>0</v>
      </c>
      <c r="J17" s="142">
        <f t="shared" si="10"/>
        <v>0</v>
      </c>
      <c r="K17" s="142">
        <f t="shared" si="6"/>
        <v>0</v>
      </c>
      <c r="L17" s="142">
        <f t="shared" si="7"/>
        <v>0</v>
      </c>
      <c r="M17" s="142">
        <f t="shared" si="8"/>
        <v>0</v>
      </c>
      <c r="N17" s="143">
        <f t="shared" si="0"/>
        <v>0</v>
      </c>
      <c r="O17" s="142">
        <f t="shared" si="1"/>
        <v>0</v>
      </c>
      <c r="P17" s="142">
        <f t="shared" si="2"/>
        <v>0</v>
      </c>
      <c r="Q17" s="143">
        <f t="shared" si="3"/>
        <v>0</v>
      </c>
      <c r="R17" s="143">
        <f t="shared" si="4"/>
        <v>0</v>
      </c>
      <c r="T17" s="144">
        <f t="shared" si="11"/>
        <v>0</v>
      </c>
      <c r="U17" s="144"/>
    </row>
    <row r="18" spans="2:21" x14ac:dyDescent="0.2">
      <c r="B18" s="140">
        <v>11</v>
      </c>
      <c r="C18" s="141">
        <f>-PPMT('HRA 24b'!$C$7/12,B18,'HRA 24b'!$C$8*12,'HRA 24b'!$C$6)</f>
        <v>0</v>
      </c>
      <c r="D18" s="141">
        <f>-IPMT('HRA 24b'!$C$7/12,B18,'HRA 24b'!$C$8*12,'HRA 24b'!$C$6)</f>
        <v>0</v>
      </c>
      <c r="E18" s="141">
        <f t="shared" si="5"/>
        <v>0</v>
      </c>
      <c r="H18" s="140">
        <v>11</v>
      </c>
      <c r="I18" s="143">
        <f t="shared" si="9"/>
        <v>0</v>
      </c>
      <c r="J18" s="142">
        <f t="shared" si="10"/>
        <v>0</v>
      </c>
      <c r="K18" s="142">
        <f t="shared" si="6"/>
        <v>0</v>
      </c>
      <c r="L18" s="142">
        <f t="shared" si="7"/>
        <v>0</v>
      </c>
      <c r="M18" s="142">
        <f t="shared" si="8"/>
        <v>0</v>
      </c>
      <c r="N18" s="143">
        <f t="shared" si="0"/>
        <v>0</v>
      </c>
      <c r="O18" s="142">
        <f t="shared" si="1"/>
        <v>0</v>
      </c>
      <c r="P18" s="142">
        <f t="shared" si="2"/>
        <v>0</v>
      </c>
      <c r="Q18" s="143">
        <f t="shared" si="3"/>
        <v>0</v>
      </c>
      <c r="R18" s="143">
        <f t="shared" si="4"/>
        <v>0</v>
      </c>
      <c r="T18" s="144">
        <f t="shared" si="11"/>
        <v>0</v>
      </c>
      <c r="U18" s="144"/>
    </row>
    <row r="19" spans="2:21" x14ac:dyDescent="0.2">
      <c r="B19" s="140">
        <v>12</v>
      </c>
      <c r="C19" s="141">
        <f>-PPMT('HRA 24b'!$C$7/12,B19,'HRA 24b'!$C$8*12,'HRA 24b'!$C$6)</f>
        <v>0</v>
      </c>
      <c r="D19" s="141">
        <f>-IPMT('HRA 24b'!$C$7/12,B19,'HRA 24b'!$C$8*12,'HRA 24b'!$C$6)</f>
        <v>0</v>
      </c>
      <c r="E19" s="141">
        <f t="shared" si="5"/>
        <v>0</v>
      </c>
      <c r="H19" s="140">
        <v>12</v>
      </c>
      <c r="I19" s="143">
        <f t="shared" si="9"/>
        <v>0</v>
      </c>
      <c r="J19" s="142">
        <f t="shared" si="10"/>
        <v>0</v>
      </c>
      <c r="K19" s="142">
        <f t="shared" si="6"/>
        <v>0</v>
      </c>
      <c r="L19" s="142">
        <f t="shared" si="7"/>
        <v>0</v>
      </c>
      <c r="M19" s="142">
        <f t="shared" si="8"/>
        <v>0</v>
      </c>
      <c r="N19" s="143">
        <f t="shared" si="0"/>
        <v>0</v>
      </c>
      <c r="O19" s="142">
        <f t="shared" si="1"/>
        <v>0</v>
      </c>
      <c r="P19" s="142">
        <f t="shared" si="2"/>
        <v>0</v>
      </c>
      <c r="Q19" s="143">
        <f t="shared" si="3"/>
        <v>0</v>
      </c>
      <c r="R19" s="143">
        <f t="shared" si="4"/>
        <v>0</v>
      </c>
      <c r="T19" s="144">
        <f t="shared" si="11"/>
        <v>0</v>
      </c>
      <c r="U19" s="144"/>
    </row>
    <row r="20" spans="2:21" x14ac:dyDescent="0.2">
      <c r="B20" s="140">
        <v>13</v>
      </c>
      <c r="C20" s="141">
        <f>-PPMT('HRA 24b'!$C$7/12,B20,'HRA 24b'!$C$8*12,'HRA 24b'!$C$6)</f>
        <v>0</v>
      </c>
      <c r="D20" s="141">
        <f>-IPMT('HRA 24b'!$C$7/12,B20,'HRA 24b'!$C$8*12,'HRA 24b'!$C$6)</f>
        <v>0</v>
      </c>
      <c r="E20" s="141">
        <f t="shared" si="5"/>
        <v>0</v>
      </c>
      <c r="H20" s="140">
        <v>13</v>
      </c>
      <c r="I20" s="143">
        <f t="shared" si="9"/>
        <v>0</v>
      </c>
      <c r="J20" s="142">
        <f t="shared" si="10"/>
        <v>0</v>
      </c>
      <c r="K20" s="142">
        <f t="shared" si="6"/>
        <v>0</v>
      </c>
      <c r="L20" s="142">
        <f t="shared" si="7"/>
        <v>0</v>
      </c>
      <c r="M20" s="142">
        <f t="shared" si="8"/>
        <v>0</v>
      </c>
      <c r="N20" s="143">
        <f t="shared" si="0"/>
        <v>0</v>
      </c>
      <c r="O20" s="142">
        <f t="shared" si="1"/>
        <v>0</v>
      </c>
      <c r="P20" s="142">
        <f t="shared" si="2"/>
        <v>0</v>
      </c>
      <c r="Q20" s="143">
        <f t="shared" si="3"/>
        <v>0</v>
      </c>
      <c r="R20" s="143">
        <f t="shared" si="4"/>
        <v>0</v>
      </c>
      <c r="T20" s="144">
        <f t="shared" si="11"/>
        <v>0</v>
      </c>
      <c r="U20" s="144"/>
    </row>
    <row r="21" spans="2:21" x14ac:dyDescent="0.2">
      <c r="B21" s="140">
        <v>14</v>
      </c>
      <c r="C21" s="141">
        <f>-PPMT('HRA 24b'!$C$7/12,B21,'HRA 24b'!$C$8*12,'HRA 24b'!$C$6)</f>
        <v>0</v>
      </c>
      <c r="D21" s="141">
        <f>-IPMT('HRA 24b'!$C$7/12,B21,'HRA 24b'!$C$8*12,'HRA 24b'!$C$6)</f>
        <v>0</v>
      </c>
      <c r="E21" s="141">
        <f t="shared" si="5"/>
        <v>0</v>
      </c>
      <c r="H21" s="140">
        <v>14</v>
      </c>
      <c r="I21" s="143">
        <f t="shared" si="9"/>
        <v>0</v>
      </c>
      <c r="J21" s="142">
        <f t="shared" si="10"/>
        <v>0</v>
      </c>
      <c r="K21" s="142">
        <f t="shared" si="6"/>
        <v>0</v>
      </c>
      <c r="L21" s="142">
        <f t="shared" si="7"/>
        <v>0</v>
      </c>
      <c r="M21" s="142">
        <f t="shared" si="8"/>
        <v>0</v>
      </c>
      <c r="N21" s="143">
        <f t="shared" si="0"/>
        <v>0</v>
      </c>
      <c r="O21" s="142">
        <f t="shared" si="1"/>
        <v>0</v>
      </c>
      <c r="P21" s="142">
        <f t="shared" si="2"/>
        <v>0</v>
      </c>
      <c r="Q21" s="143">
        <f t="shared" si="3"/>
        <v>0</v>
      </c>
      <c r="R21" s="143">
        <f t="shared" si="4"/>
        <v>0</v>
      </c>
      <c r="T21" s="144">
        <f t="shared" si="11"/>
        <v>0</v>
      </c>
      <c r="U21" s="144"/>
    </row>
    <row r="22" spans="2:21" x14ac:dyDescent="0.2">
      <c r="B22" s="140">
        <v>15</v>
      </c>
      <c r="C22" s="141">
        <f>-PPMT('HRA 24b'!$C$7/12,B22,'HRA 24b'!$C$8*12,'HRA 24b'!$C$6)</f>
        <v>0</v>
      </c>
      <c r="D22" s="141">
        <f>-IPMT('HRA 24b'!$C$7/12,B22,'HRA 24b'!$C$8*12,'HRA 24b'!$C$6)</f>
        <v>0</v>
      </c>
      <c r="E22" s="141">
        <f t="shared" si="5"/>
        <v>0</v>
      </c>
      <c r="H22" s="140">
        <v>15</v>
      </c>
      <c r="I22" s="143">
        <f t="shared" si="9"/>
        <v>0</v>
      </c>
      <c r="J22" s="142">
        <f t="shared" si="10"/>
        <v>0</v>
      </c>
      <c r="K22" s="142">
        <f t="shared" si="6"/>
        <v>0</v>
      </c>
      <c r="L22" s="142">
        <f t="shared" si="7"/>
        <v>0</v>
      </c>
      <c r="M22" s="142">
        <f t="shared" si="8"/>
        <v>0</v>
      </c>
      <c r="N22" s="143">
        <f t="shared" si="0"/>
        <v>0</v>
      </c>
      <c r="O22" s="142">
        <f t="shared" si="1"/>
        <v>0</v>
      </c>
      <c r="P22" s="142">
        <f>IF(M22&gt;J22,J22,IF(M22+200000&gt;J22,J22,M22+200000))+N22</f>
        <v>0</v>
      </c>
      <c r="Q22" s="143">
        <f t="shared" si="3"/>
        <v>0</v>
      </c>
      <c r="R22" s="143">
        <f t="shared" si="4"/>
        <v>0</v>
      </c>
      <c r="T22" s="144">
        <f t="shared" si="11"/>
        <v>0</v>
      </c>
      <c r="U22" s="144"/>
    </row>
    <row r="23" spans="2:21" x14ac:dyDescent="0.2">
      <c r="B23" s="140">
        <v>16</v>
      </c>
      <c r="C23" s="141">
        <f>-PPMT('HRA 24b'!$C$7/12,B23,'HRA 24b'!$C$8*12,'HRA 24b'!$C$6)</f>
        <v>0</v>
      </c>
      <c r="D23" s="141">
        <f>-IPMT('HRA 24b'!$C$7/12,B23,'HRA 24b'!$C$8*12,'HRA 24b'!$C$6)</f>
        <v>0</v>
      </c>
      <c r="E23" s="141">
        <f t="shared" si="5"/>
        <v>0</v>
      </c>
      <c r="H23" s="140">
        <v>16</v>
      </c>
      <c r="I23" s="143">
        <f t="shared" si="9"/>
        <v>0</v>
      </c>
      <c r="J23" s="142">
        <f t="shared" si="10"/>
        <v>0</v>
      </c>
      <c r="K23" s="142">
        <f t="shared" si="6"/>
        <v>0</v>
      </c>
      <c r="L23" s="142">
        <f t="shared" si="7"/>
        <v>0</v>
      </c>
      <c r="M23" s="142">
        <f t="shared" si="8"/>
        <v>0</v>
      </c>
      <c r="N23" s="143">
        <f t="shared" si="0"/>
        <v>0</v>
      </c>
      <c r="O23" s="142">
        <f t="shared" si="1"/>
        <v>0</v>
      </c>
      <c r="P23" s="142">
        <f t="shared" ref="P23:P27" si="12">IF(M23&gt;J23,J23,IF(M23+200000&gt;J23,J23,M23+200000))+N23</f>
        <v>0</v>
      </c>
      <c r="Q23" s="143">
        <f t="shared" si="3"/>
        <v>0</v>
      </c>
      <c r="R23" s="143">
        <f t="shared" si="4"/>
        <v>0</v>
      </c>
      <c r="T23" s="144">
        <f t="shared" si="11"/>
        <v>0</v>
      </c>
      <c r="U23" s="144"/>
    </row>
    <row r="24" spans="2:21" x14ac:dyDescent="0.2">
      <c r="B24" s="140">
        <v>17</v>
      </c>
      <c r="C24" s="141">
        <f>-PPMT('HRA 24b'!$C$7/12,B24,'HRA 24b'!$C$8*12,'HRA 24b'!$C$6)</f>
        <v>0</v>
      </c>
      <c r="D24" s="141">
        <f>-IPMT('HRA 24b'!$C$7/12,B24,'HRA 24b'!$C$8*12,'HRA 24b'!$C$6)</f>
        <v>0</v>
      </c>
      <c r="E24" s="141">
        <f t="shared" si="5"/>
        <v>0</v>
      </c>
      <c r="H24" s="140">
        <v>17</v>
      </c>
      <c r="I24" s="143">
        <f t="shared" si="9"/>
        <v>0</v>
      </c>
      <c r="J24" s="142">
        <f t="shared" si="10"/>
        <v>0</v>
      </c>
      <c r="K24" s="142">
        <f t="shared" si="6"/>
        <v>0</v>
      </c>
      <c r="L24" s="142">
        <f t="shared" si="7"/>
        <v>0</v>
      </c>
      <c r="M24" s="142">
        <f t="shared" si="8"/>
        <v>0</v>
      </c>
      <c r="N24" s="143">
        <f t="shared" si="0"/>
        <v>0</v>
      </c>
      <c r="O24" s="142">
        <f t="shared" si="1"/>
        <v>0</v>
      </c>
      <c r="P24" s="142">
        <f t="shared" si="12"/>
        <v>0</v>
      </c>
      <c r="Q24" s="143">
        <f t="shared" si="3"/>
        <v>0</v>
      </c>
      <c r="R24" s="143">
        <f t="shared" si="4"/>
        <v>0</v>
      </c>
      <c r="T24" s="144">
        <f t="shared" si="11"/>
        <v>0</v>
      </c>
      <c r="U24" s="144"/>
    </row>
    <row r="25" spans="2:21" x14ac:dyDescent="0.2">
      <c r="B25" s="140">
        <v>18</v>
      </c>
      <c r="C25" s="141">
        <f>-PPMT('HRA 24b'!$C$7/12,B25,'HRA 24b'!$C$8*12,'HRA 24b'!$C$6)</f>
        <v>0</v>
      </c>
      <c r="D25" s="141">
        <f>-IPMT('HRA 24b'!$C$7/12,B25,'HRA 24b'!$C$8*12,'HRA 24b'!$C$6)</f>
        <v>0</v>
      </c>
      <c r="E25" s="141">
        <f t="shared" si="5"/>
        <v>0</v>
      </c>
      <c r="H25" s="140">
        <v>18</v>
      </c>
      <c r="I25" s="143">
        <f t="shared" si="9"/>
        <v>0</v>
      </c>
      <c r="J25" s="142">
        <f t="shared" si="10"/>
        <v>0</v>
      </c>
      <c r="K25" s="142">
        <f t="shared" si="6"/>
        <v>0</v>
      </c>
      <c r="L25" s="142">
        <f t="shared" si="7"/>
        <v>0</v>
      </c>
      <c r="M25" s="142">
        <f t="shared" si="8"/>
        <v>0</v>
      </c>
      <c r="N25" s="143">
        <f t="shared" si="0"/>
        <v>0</v>
      </c>
      <c r="O25" s="142">
        <f t="shared" si="1"/>
        <v>0</v>
      </c>
      <c r="P25" s="142">
        <f t="shared" si="12"/>
        <v>0</v>
      </c>
      <c r="Q25" s="143">
        <f t="shared" si="3"/>
        <v>0</v>
      </c>
      <c r="R25" s="143">
        <f t="shared" si="4"/>
        <v>0</v>
      </c>
      <c r="T25" s="144">
        <f t="shared" si="11"/>
        <v>0</v>
      </c>
      <c r="U25" s="144"/>
    </row>
    <row r="26" spans="2:21" x14ac:dyDescent="0.2">
      <c r="B26" s="140">
        <v>19</v>
      </c>
      <c r="C26" s="141">
        <f>-PPMT('HRA 24b'!$C$7/12,B26,'HRA 24b'!$C$8*12,'HRA 24b'!$C$6)</f>
        <v>0</v>
      </c>
      <c r="D26" s="141">
        <f>-IPMT('HRA 24b'!$C$7/12,B26,'HRA 24b'!$C$8*12,'HRA 24b'!$C$6)</f>
        <v>0</v>
      </c>
      <c r="E26" s="141">
        <f t="shared" si="5"/>
        <v>0</v>
      </c>
      <c r="H26" s="140">
        <v>19</v>
      </c>
      <c r="I26" s="143">
        <f t="shared" si="9"/>
        <v>0</v>
      </c>
      <c r="J26" s="142">
        <f t="shared" si="10"/>
        <v>0</v>
      </c>
      <c r="K26" s="142">
        <f t="shared" si="6"/>
        <v>0</v>
      </c>
      <c r="L26" s="142">
        <f t="shared" si="7"/>
        <v>0</v>
      </c>
      <c r="M26" s="142">
        <f t="shared" si="8"/>
        <v>0</v>
      </c>
      <c r="N26" s="143">
        <f t="shared" si="0"/>
        <v>0</v>
      </c>
      <c r="O26" s="142">
        <f t="shared" si="1"/>
        <v>0</v>
      </c>
      <c r="P26" s="142">
        <f t="shared" si="12"/>
        <v>0</v>
      </c>
      <c r="Q26" s="143">
        <f t="shared" si="3"/>
        <v>0</v>
      </c>
      <c r="R26" s="143">
        <f t="shared" si="4"/>
        <v>0</v>
      </c>
      <c r="T26" s="144">
        <f t="shared" si="11"/>
        <v>0</v>
      </c>
      <c r="U26" s="144"/>
    </row>
    <row r="27" spans="2:21" x14ac:dyDescent="0.2">
      <c r="B27" s="140">
        <v>20</v>
      </c>
      <c r="C27" s="141">
        <f>-PPMT('HRA 24b'!$C$7/12,B27,'HRA 24b'!$C$8*12,'HRA 24b'!$C$6)</f>
        <v>0</v>
      </c>
      <c r="D27" s="141">
        <f>-IPMT('HRA 24b'!$C$7/12,B27,'HRA 24b'!$C$8*12,'HRA 24b'!$C$6)</f>
        <v>0</v>
      </c>
      <c r="E27" s="141">
        <f t="shared" si="5"/>
        <v>0</v>
      </c>
      <c r="H27" s="140">
        <v>20</v>
      </c>
      <c r="I27" s="143">
        <f t="shared" si="9"/>
        <v>0</v>
      </c>
      <c r="J27" s="142">
        <f t="shared" si="10"/>
        <v>0</v>
      </c>
      <c r="K27" s="142">
        <f t="shared" si="6"/>
        <v>0</v>
      </c>
      <c r="L27" s="142">
        <f t="shared" si="7"/>
        <v>0</v>
      </c>
      <c r="M27" s="142">
        <f t="shared" si="8"/>
        <v>0</v>
      </c>
      <c r="N27" s="143">
        <f t="shared" si="0"/>
        <v>0</v>
      </c>
      <c r="O27" s="142">
        <f t="shared" si="1"/>
        <v>0</v>
      </c>
      <c r="P27" s="142">
        <f t="shared" si="12"/>
        <v>0</v>
      </c>
      <c r="Q27" s="143">
        <f t="shared" si="3"/>
        <v>0</v>
      </c>
      <c r="R27" s="143">
        <f t="shared" si="4"/>
        <v>0</v>
      </c>
      <c r="T27" s="144">
        <f t="shared" si="11"/>
        <v>0</v>
      </c>
      <c r="U27" s="144"/>
    </row>
    <row r="28" spans="2:21" x14ac:dyDescent="0.2">
      <c r="B28" s="140">
        <v>21</v>
      </c>
      <c r="C28" s="141">
        <f>-PPMT('HRA 24b'!$C$7/12,B28,'HRA 24b'!$C$8*12,'HRA 24b'!$C$6)</f>
        <v>0</v>
      </c>
      <c r="D28" s="141">
        <f>-IPMT('HRA 24b'!$C$7/12,B28,'HRA 24b'!$C$8*12,'HRA 24b'!$C$6)</f>
        <v>0</v>
      </c>
      <c r="E28" s="141">
        <f t="shared" si="5"/>
        <v>0</v>
      </c>
      <c r="I28" s="145">
        <f t="shared" ref="I28:O28" si="13">SUM(I8:I27)</f>
        <v>0</v>
      </c>
      <c r="J28" s="145">
        <f t="shared" si="13"/>
        <v>0</v>
      </c>
      <c r="K28" s="145">
        <f t="shared" si="13"/>
        <v>0</v>
      </c>
      <c r="L28" s="145">
        <f>SUM(L8:L27)</f>
        <v>0</v>
      </c>
      <c r="M28" s="145">
        <f>SUM(M8:M27)</f>
        <v>0</v>
      </c>
      <c r="N28" s="145">
        <f t="shared" si="13"/>
        <v>0</v>
      </c>
      <c r="O28" s="145">
        <f t="shared" si="13"/>
        <v>0</v>
      </c>
      <c r="P28" s="145">
        <f>SUM(P8:P27)</f>
        <v>0</v>
      </c>
      <c r="Q28" s="145">
        <f>SUM(Q8:Q27)</f>
        <v>0</v>
      </c>
      <c r="R28" s="145">
        <f>SUM(R8:R27)</f>
        <v>0</v>
      </c>
      <c r="S28" s="144"/>
      <c r="T28" s="144">
        <f>R28-Q28</f>
        <v>0</v>
      </c>
    </row>
    <row r="29" spans="2:21" x14ac:dyDescent="0.2">
      <c r="B29" s="140">
        <v>22</v>
      </c>
      <c r="C29" s="141">
        <f>-PPMT('HRA 24b'!$C$7/12,B29,'HRA 24b'!$C$8*12,'HRA 24b'!$C$6)</f>
        <v>0</v>
      </c>
      <c r="D29" s="141">
        <f>-IPMT('HRA 24b'!$C$7/12,B29,'HRA 24b'!$C$8*12,'HRA 24b'!$C$6)</f>
        <v>0</v>
      </c>
      <c r="E29" s="141">
        <f t="shared" si="5"/>
        <v>0</v>
      </c>
    </row>
    <row r="30" spans="2:21" x14ac:dyDescent="0.2">
      <c r="B30" s="140">
        <v>23</v>
      </c>
      <c r="C30" s="141">
        <f>-PPMT('HRA 24b'!$C$7/12,B30,'HRA 24b'!$C$8*12,'HRA 24b'!$C$6)</f>
        <v>0</v>
      </c>
      <c r="D30" s="141">
        <f>-IPMT('HRA 24b'!$C$7/12,B30,'HRA 24b'!$C$8*12,'HRA 24b'!$C$6)</f>
        <v>0</v>
      </c>
      <c r="E30" s="141">
        <f t="shared" si="5"/>
        <v>0</v>
      </c>
    </row>
    <row r="31" spans="2:21" x14ac:dyDescent="0.2">
      <c r="B31" s="140">
        <v>24</v>
      </c>
      <c r="C31" s="141">
        <f>-PPMT('HRA 24b'!$C$7/12,B31,'HRA 24b'!$C$8*12,'HRA 24b'!$C$6)</f>
        <v>0</v>
      </c>
      <c r="D31" s="141">
        <f>-IPMT('HRA 24b'!$C$7/12,B31,'HRA 24b'!$C$8*12,'HRA 24b'!$C$6)</f>
        <v>0</v>
      </c>
      <c r="E31" s="141">
        <f t="shared" si="5"/>
        <v>0</v>
      </c>
    </row>
    <row r="32" spans="2:21" x14ac:dyDescent="0.2">
      <c r="B32" s="140">
        <v>25</v>
      </c>
      <c r="C32" s="141">
        <f>-PPMT('HRA 24b'!$C$7/12,B32,'HRA 24b'!$C$8*12,'HRA 24b'!$C$6)</f>
        <v>0</v>
      </c>
      <c r="D32" s="141">
        <f>-IPMT('HRA 24b'!$C$7/12,B32,'HRA 24b'!$C$8*12,'HRA 24b'!$C$6)</f>
        <v>0</v>
      </c>
      <c r="E32" s="141">
        <f t="shared" si="5"/>
        <v>0</v>
      </c>
    </row>
    <row r="33" spans="2:5" x14ac:dyDescent="0.2">
      <c r="B33" s="140">
        <v>26</v>
      </c>
      <c r="C33" s="141">
        <f>-PPMT('HRA 24b'!$C$7/12,B33,'HRA 24b'!$C$8*12,'HRA 24b'!$C$6)</f>
        <v>0</v>
      </c>
      <c r="D33" s="141">
        <f>-IPMT('HRA 24b'!$C$7/12,B33,'HRA 24b'!$C$8*12,'HRA 24b'!$C$6)</f>
        <v>0</v>
      </c>
      <c r="E33" s="141">
        <f t="shared" si="5"/>
        <v>0</v>
      </c>
    </row>
    <row r="34" spans="2:5" x14ac:dyDescent="0.2">
      <c r="B34" s="140">
        <v>27</v>
      </c>
      <c r="C34" s="141">
        <f>-PPMT('HRA 24b'!$C$7/12,B34,'HRA 24b'!$C$8*12,'HRA 24b'!$C$6)</f>
        <v>0</v>
      </c>
      <c r="D34" s="141">
        <f>-IPMT('HRA 24b'!$C$7/12,B34,'HRA 24b'!$C$8*12,'HRA 24b'!$C$6)</f>
        <v>0</v>
      </c>
      <c r="E34" s="141">
        <f t="shared" si="5"/>
        <v>0</v>
      </c>
    </row>
    <row r="35" spans="2:5" x14ac:dyDescent="0.2">
      <c r="B35" s="140">
        <v>28</v>
      </c>
      <c r="C35" s="141">
        <f>-PPMT('HRA 24b'!$C$7/12,B35,'HRA 24b'!$C$8*12,'HRA 24b'!$C$6)</f>
        <v>0</v>
      </c>
      <c r="D35" s="141">
        <f>-IPMT('HRA 24b'!$C$7/12,B35,'HRA 24b'!$C$8*12,'HRA 24b'!$C$6)</f>
        <v>0</v>
      </c>
      <c r="E35" s="141">
        <f t="shared" si="5"/>
        <v>0</v>
      </c>
    </row>
    <row r="36" spans="2:5" x14ac:dyDescent="0.2">
      <c r="B36" s="140">
        <v>29</v>
      </c>
      <c r="C36" s="141">
        <f>-PPMT('HRA 24b'!$C$7/12,B36,'HRA 24b'!$C$8*12,'HRA 24b'!$C$6)</f>
        <v>0</v>
      </c>
      <c r="D36" s="141">
        <f>-IPMT('HRA 24b'!$C$7/12,B36,'HRA 24b'!$C$8*12,'HRA 24b'!$C$6)</f>
        <v>0</v>
      </c>
      <c r="E36" s="141">
        <f t="shared" si="5"/>
        <v>0</v>
      </c>
    </row>
    <row r="37" spans="2:5" x14ac:dyDescent="0.2">
      <c r="B37" s="140">
        <v>30</v>
      </c>
      <c r="C37" s="141">
        <f>-PPMT('HRA 24b'!$C$7/12,B37,'HRA 24b'!$C$8*12,'HRA 24b'!$C$6)</f>
        <v>0</v>
      </c>
      <c r="D37" s="141">
        <f>-IPMT('HRA 24b'!$C$7/12,B37,'HRA 24b'!$C$8*12,'HRA 24b'!$C$6)</f>
        <v>0</v>
      </c>
      <c r="E37" s="141">
        <f t="shared" si="5"/>
        <v>0</v>
      </c>
    </row>
    <row r="38" spans="2:5" x14ac:dyDescent="0.2">
      <c r="B38" s="140">
        <v>31</v>
      </c>
      <c r="C38" s="141">
        <f>-PPMT('HRA 24b'!$C$7/12,B38,'HRA 24b'!$C$8*12,'HRA 24b'!$C$6)</f>
        <v>0</v>
      </c>
      <c r="D38" s="141">
        <f>-IPMT('HRA 24b'!$C$7/12,B38,'HRA 24b'!$C$8*12,'HRA 24b'!$C$6)</f>
        <v>0</v>
      </c>
      <c r="E38" s="141">
        <f t="shared" si="5"/>
        <v>0</v>
      </c>
    </row>
    <row r="39" spans="2:5" x14ac:dyDescent="0.2">
      <c r="B39" s="140">
        <v>32</v>
      </c>
      <c r="C39" s="141">
        <f>-PPMT('HRA 24b'!$C$7/12,B39,'HRA 24b'!$C$8*12,'HRA 24b'!$C$6)</f>
        <v>0</v>
      </c>
      <c r="D39" s="141">
        <f>-IPMT('HRA 24b'!$C$7/12,B39,'HRA 24b'!$C$8*12,'HRA 24b'!$C$6)</f>
        <v>0</v>
      </c>
      <c r="E39" s="141">
        <f t="shared" si="5"/>
        <v>0</v>
      </c>
    </row>
    <row r="40" spans="2:5" x14ac:dyDescent="0.2">
      <c r="B40" s="140">
        <v>33</v>
      </c>
      <c r="C40" s="141">
        <f>-PPMT('HRA 24b'!$C$7/12,B40,'HRA 24b'!$C$8*12,'HRA 24b'!$C$6)</f>
        <v>0</v>
      </c>
      <c r="D40" s="141">
        <f>-IPMT('HRA 24b'!$C$7/12,B40,'HRA 24b'!$C$8*12,'HRA 24b'!$C$6)</f>
        <v>0</v>
      </c>
      <c r="E40" s="141">
        <f t="shared" si="5"/>
        <v>0</v>
      </c>
    </row>
    <row r="41" spans="2:5" x14ac:dyDescent="0.2">
      <c r="B41" s="140">
        <v>34</v>
      </c>
      <c r="C41" s="141">
        <f>-PPMT('HRA 24b'!$C$7/12,B41,'HRA 24b'!$C$8*12,'HRA 24b'!$C$6)</f>
        <v>0</v>
      </c>
      <c r="D41" s="141">
        <f>-IPMT('HRA 24b'!$C$7/12,B41,'HRA 24b'!$C$8*12,'HRA 24b'!$C$6)</f>
        <v>0</v>
      </c>
      <c r="E41" s="141">
        <f t="shared" si="5"/>
        <v>0</v>
      </c>
    </row>
    <row r="42" spans="2:5" x14ac:dyDescent="0.2">
      <c r="B42" s="140">
        <v>35</v>
      </c>
      <c r="C42" s="141">
        <f>-PPMT('HRA 24b'!$C$7/12,B42,'HRA 24b'!$C$8*12,'HRA 24b'!$C$6)</f>
        <v>0</v>
      </c>
      <c r="D42" s="141">
        <f>-IPMT('HRA 24b'!$C$7/12,B42,'HRA 24b'!$C$8*12,'HRA 24b'!$C$6)</f>
        <v>0</v>
      </c>
      <c r="E42" s="141">
        <f t="shared" si="5"/>
        <v>0</v>
      </c>
    </row>
    <row r="43" spans="2:5" x14ac:dyDescent="0.2">
      <c r="B43" s="140">
        <v>36</v>
      </c>
      <c r="C43" s="141">
        <f>-PPMT('HRA 24b'!$C$7/12,B43,'HRA 24b'!$C$8*12,'HRA 24b'!$C$6)</f>
        <v>0</v>
      </c>
      <c r="D43" s="141">
        <f>-IPMT('HRA 24b'!$C$7/12,B43,'HRA 24b'!$C$8*12,'HRA 24b'!$C$6)</f>
        <v>0</v>
      </c>
      <c r="E43" s="141">
        <f t="shared" si="5"/>
        <v>0</v>
      </c>
    </row>
    <row r="44" spans="2:5" x14ac:dyDescent="0.2">
      <c r="B44" s="140">
        <v>37</v>
      </c>
      <c r="C44" s="141">
        <f>-PPMT('HRA 24b'!$C$7/12,B44,'HRA 24b'!$C$8*12,'HRA 24b'!$C$6)</f>
        <v>0</v>
      </c>
      <c r="D44" s="141">
        <f>-IPMT('HRA 24b'!$C$7/12,B44,'HRA 24b'!$C$8*12,'HRA 24b'!$C$6)</f>
        <v>0</v>
      </c>
      <c r="E44" s="141">
        <f t="shared" si="5"/>
        <v>0</v>
      </c>
    </row>
    <row r="45" spans="2:5" x14ac:dyDescent="0.2">
      <c r="B45" s="140">
        <v>38</v>
      </c>
      <c r="C45" s="141">
        <f>-PPMT('HRA 24b'!$C$7/12,B45,'HRA 24b'!$C$8*12,'HRA 24b'!$C$6)</f>
        <v>0</v>
      </c>
      <c r="D45" s="141">
        <f>-IPMT('HRA 24b'!$C$7/12,B45,'HRA 24b'!$C$8*12,'HRA 24b'!$C$6)</f>
        <v>0</v>
      </c>
      <c r="E45" s="141">
        <f t="shared" si="5"/>
        <v>0</v>
      </c>
    </row>
    <row r="46" spans="2:5" x14ac:dyDescent="0.2">
      <c r="B46" s="140">
        <v>39</v>
      </c>
      <c r="C46" s="141">
        <f>-PPMT('HRA 24b'!$C$7/12,B46,'HRA 24b'!$C$8*12,'HRA 24b'!$C$6)</f>
        <v>0</v>
      </c>
      <c r="D46" s="141">
        <f>-IPMT('HRA 24b'!$C$7/12,B46,'HRA 24b'!$C$8*12,'HRA 24b'!$C$6)</f>
        <v>0</v>
      </c>
      <c r="E46" s="141">
        <f t="shared" si="5"/>
        <v>0</v>
      </c>
    </row>
    <row r="47" spans="2:5" x14ac:dyDescent="0.2">
      <c r="B47" s="140">
        <v>40</v>
      </c>
      <c r="C47" s="141">
        <f>-PPMT('HRA 24b'!$C$7/12,B47,'HRA 24b'!$C$8*12,'HRA 24b'!$C$6)</f>
        <v>0</v>
      </c>
      <c r="D47" s="141">
        <f>-IPMT('HRA 24b'!$C$7/12,B47,'HRA 24b'!$C$8*12,'HRA 24b'!$C$6)</f>
        <v>0</v>
      </c>
      <c r="E47" s="141">
        <f t="shared" si="5"/>
        <v>0</v>
      </c>
    </row>
    <row r="48" spans="2:5" x14ac:dyDescent="0.2">
      <c r="B48" s="140">
        <v>41</v>
      </c>
      <c r="C48" s="141">
        <f>-PPMT('HRA 24b'!$C$7/12,B48,'HRA 24b'!$C$8*12,'HRA 24b'!$C$6)</f>
        <v>0</v>
      </c>
      <c r="D48" s="141">
        <f>-IPMT('HRA 24b'!$C$7/12,B48,'HRA 24b'!$C$8*12,'HRA 24b'!$C$6)</f>
        <v>0</v>
      </c>
      <c r="E48" s="141">
        <f t="shared" si="5"/>
        <v>0</v>
      </c>
    </row>
    <row r="49" spans="2:5" x14ac:dyDescent="0.2">
      <c r="B49" s="140">
        <v>42</v>
      </c>
      <c r="C49" s="141">
        <f>-PPMT('HRA 24b'!$C$7/12,B49,'HRA 24b'!$C$8*12,'HRA 24b'!$C$6)</f>
        <v>0</v>
      </c>
      <c r="D49" s="141">
        <f>-IPMT('HRA 24b'!$C$7/12,B49,'HRA 24b'!$C$8*12,'HRA 24b'!$C$6)</f>
        <v>0</v>
      </c>
      <c r="E49" s="141">
        <f t="shared" si="5"/>
        <v>0</v>
      </c>
    </row>
    <row r="50" spans="2:5" x14ac:dyDescent="0.2">
      <c r="B50" s="140">
        <v>43</v>
      </c>
      <c r="C50" s="141">
        <f>-PPMT('HRA 24b'!$C$7/12,B50,'HRA 24b'!$C$8*12,'HRA 24b'!$C$6)</f>
        <v>0</v>
      </c>
      <c r="D50" s="141">
        <f>-IPMT('HRA 24b'!$C$7/12,B50,'HRA 24b'!$C$8*12,'HRA 24b'!$C$6)</f>
        <v>0</v>
      </c>
      <c r="E50" s="141">
        <f t="shared" si="5"/>
        <v>0</v>
      </c>
    </row>
    <row r="51" spans="2:5" x14ac:dyDescent="0.2">
      <c r="B51" s="140">
        <v>44</v>
      </c>
      <c r="C51" s="141">
        <f>-PPMT('HRA 24b'!$C$7/12,B51,'HRA 24b'!$C$8*12,'HRA 24b'!$C$6)</f>
        <v>0</v>
      </c>
      <c r="D51" s="141">
        <f>-IPMT('HRA 24b'!$C$7/12,B51,'HRA 24b'!$C$8*12,'HRA 24b'!$C$6)</f>
        <v>0</v>
      </c>
      <c r="E51" s="141">
        <f t="shared" si="5"/>
        <v>0</v>
      </c>
    </row>
    <row r="52" spans="2:5" x14ac:dyDescent="0.2">
      <c r="B52" s="140">
        <v>45</v>
      </c>
      <c r="C52" s="141">
        <f>-PPMT('HRA 24b'!$C$7/12,B52,'HRA 24b'!$C$8*12,'HRA 24b'!$C$6)</f>
        <v>0</v>
      </c>
      <c r="D52" s="141">
        <f>-IPMT('HRA 24b'!$C$7/12,B52,'HRA 24b'!$C$8*12,'HRA 24b'!$C$6)</f>
        <v>0</v>
      </c>
      <c r="E52" s="141">
        <f t="shared" si="5"/>
        <v>0</v>
      </c>
    </row>
    <row r="53" spans="2:5" x14ac:dyDescent="0.2">
      <c r="B53" s="140">
        <v>46</v>
      </c>
      <c r="C53" s="141">
        <f>-PPMT('HRA 24b'!$C$7/12,B53,'HRA 24b'!$C$8*12,'HRA 24b'!$C$6)</f>
        <v>0</v>
      </c>
      <c r="D53" s="141">
        <f>-IPMT('HRA 24b'!$C$7/12,B53,'HRA 24b'!$C$8*12,'HRA 24b'!$C$6)</f>
        <v>0</v>
      </c>
      <c r="E53" s="141">
        <f t="shared" si="5"/>
        <v>0</v>
      </c>
    </row>
    <row r="54" spans="2:5" x14ac:dyDescent="0.2">
      <c r="B54" s="140">
        <v>47</v>
      </c>
      <c r="C54" s="141">
        <f>-PPMT('HRA 24b'!$C$7/12,B54,'HRA 24b'!$C$8*12,'HRA 24b'!$C$6)</f>
        <v>0</v>
      </c>
      <c r="D54" s="141">
        <f>-IPMT('HRA 24b'!$C$7/12,B54,'HRA 24b'!$C$8*12,'HRA 24b'!$C$6)</f>
        <v>0</v>
      </c>
      <c r="E54" s="141">
        <f t="shared" si="5"/>
        <v>0</v>
      </c>
    </row>
    <row r="55" spans="2:5" x14ac:dyDescent="0.2">
      <c r="B55" s="140">
        <v>48</v>
      </c>
      <c r="C55" s="141">
        <f>-PPMT('HRA 24b'!$C$7/12,B55,'HRA 24b'!$C$8*12,'HRA 24b'!$C$6)</f>
        <v>0</v>
      </c>
      <c r="D55" s="141">
        <f>-IPMT('HRA 24b'!$C$7/12,B55,'HRA 24b'!$C$8*12,'HRA 24b'!$C$6)</f>
        <v>0</v>
      </c>
      <c r="E55" s="141">
        <f t="shared" si="5"/>
        <v>0</v>
      </c>
    </row>
    <row r="56" spans="2:5" x14ac:dyDescent="0.2">
      <c r="B56" s="140">
        <v>49</v>
      </c>
      <c r="C56" s="141">
        <f>-PPMT('HRA 24b'!$C$7/12,B56,'HRA 24b'!$C$8*12,'HRA 24b'!$C$6)</f>
        <v>0</v>
      </c>
      <c r="D56" s="141">
        <f>-IPMT('HRA 24b'!$C$7/12,B56,'HRA 24b'!$C$8*12,'HRA 24b'!$C$6)</f>
        <v>0</v>
      </c>
      <c r="E56" s="141">
        <f t="shared" si="5"/>
        <v>0</v>
      </c>
    </row>
    <row r="57" spans="2:5" x14ac:dyDescent="0.2">
      <c r="B57" s="140">
        <v>50</v>
      </c>
      <c r="C57" s="141">
        <f>-PPMT('HRA 24b'!$C$7/12,B57,'HRA 24b'!$C$8*12,'HRA 24b'!$C$6)</f>
        <v>0</v>
      </c>
      <c r="D57" s="141">
        <f>-IPMT('HRA 24b'!$C$7/12,B57,'HRA 24b'!$C$8*12,'HRA 24b'!$C$6)</f>
        <v>0</v>
      </c>
      <c r="E57" s="141">
        <f t="shared" si="5"/>
        <v>0</v>
      </c>
    </row>
    <row r="58" spans="2:5" x14ac:dyDescent="0.2">
      <c r="B58" s="140">
        <v>51</v>
      </c>
      <c r="C58" s="141">
        <f>-PPMT('HRA 24b'!$C$7/12,B58,'HRA 24b'!$C$8*12,'HRA 24b'!$C$6)</f>
        <v>0</v>
      </c>
      <c r="D58" s="141">
        <f>-IPMT('HRA 24b'!$C$7/12,B58,'HRA 24b'!$C$8*12,'HRA 24b'!$C$6)</f>
        <v>0</v>
      </c>
      <c r="E58" s="141">
        <f t="shared" si="5"/>
        <v>0</v>
      </c>
    </row>
    <row r="59" spans="2:5" x14ac:dyDescent="0.2">
      <c r="B59" s="140">
        <v>52</v>
      </c>
      <c r="C59" s="141">
        <f>-PPMT('HRA 24b'!$C$7/12,B59,'HRA 24b'!$C$8*12,'HRA 24b'!$C$6)</f>
        <v>0</v>
      </c>
      <c r="D59" s="141">
        <f>-IPMT('HRA 24b'!$C$7/12,B59,'HRA 24b'!$C$8*12,'HRA 24b'!$C$6)</f>
        <v>0</v>
      </c>
      <c r="E59" s="141">
        <f t="shared" si="5"/>
        <v>0</v>
      </c>
    </row>
    <row r="60" spans="2:5" x14ac:dyDescent="0.2">
      <c r="B60" s="140">
        <v>53</v>
      </c>
      <c r="C60" s="141">
        <f>-PPMT('HRA 24b'!$C$7/12,B60,'HRA 24b'!$C$8*12,'HRA 24b'!$C$6)</f>
        <v>0</v>
      </c>
      <c r="D60" s="141">
        <f>-IPMT('HRA 24b'!$C$7/12,B60,'HRA 24b'!$C$8*12,'HRA 24b'!$C$6)</f>
        <v>0</v>
      </c>
      <c r="E60" s="141">
        <f t="shared" si="5"/>
        <v>0</v>
      </c>
    </row>
    <row r="61" spans="2:5" x14ac:dyDescent="0.2">
      <c r="B61" s="140">
        <v>54</v>
      </c>
      <c r="C61" s="141">
        <f>-PPMT('HRA 24b'!$C$7/12,B61,'HRA 24b'!$C$8*12,'HRA 24b'!$C$6)</f>
        <v>0</v>
      </c>
      <c r="D61" s="141">
        <f>-IPMT('HRA 24b'!$C$7/12,B61,'HRA 24b'!$C$8*12,'HRA 24b'!$C$6)</f>
        <v>0</v>
      </c>
      <c r="E61" s="141">
        <f t="shared" si="5"/>
        <v>0</v>
      </c>
    </row>
    <row r="62" spans="2:5" x14ac:dyDescent="0.2">
      <c r="B62" s="140">
        <v>55</v>
      </c>
      <c r="C62" s="141">
        <f>-PPMT('HRA 24b'!$C$7/12,B62,'HRA 24b'!$C$8*12,'HRA 24b'!$C$6)</f>
        <v>0</v>
      </c>
      <c r="D62" s="141">
        <f>-IPMT('HRA 24b'!$C$7/12,B62,'HRA 24b'!$C$8*12,'HRA 24b'!$C$6)</f>
        <v>0</v>
      </c>
      <c r="E62" s="141">
        <f t="shared" si="5"/>
        <v>0</v>
      </c>
    </row>
    <row r="63" spans="2:5" x14ac:dyDescent="0.2">
      <c r="B63" s="140">
        <v>56</v>
      </c>
      <c r="C63" s="141">
        <f>-PPMT('HRA 24b'!$C$7/12,B63,'HRA 24b'!$C$8*12,'HRA 24b'!$C$6)</f>
        <v>0</v>
      </c>
      <c r="D63" s="141">
        <f>-IPMT('HRA 24b'!$C$7/12,B63,'HRA 24b'!$C$8*12,'HRA 24b'!$C$6)</f>
        <v>0</v>
      </c>
      <c r="E63" s="141">
        <f t="shared" si="5"/>
        <v>0</v>
      </c>
    </row>
    <row r="64" spans="2:5" x14ac:dyDescent="0.2">
      <c r="B64" s="140">
        <v>57</v>
      </c>
      <c r="C64" s="141">
        <f>-PPMT('HRA 24b'!$C$7/12,B64,'HRA 24b'!$C$8*12,'HRA 24b'!$C$6)</f>
        <v>0</v>
      </c>
      <c r="D64" s="141">
        <f>-IPMT('HRA 24b'!$C$7/12,B64,'HRA 24b'!$C$8*12,'HRA 24b'!$C$6)</f>
        <v>0</v>
      </c>
      <c r="E64" s="141">
        <f t="shared" si="5"/>
        <v>0</v>
      </c>
    </row>
    <row r="65" spans="2:5" x14ac:dyDescent="0.2">
      <c r="B65" s="140">
        <v>58</v>
      </c>
      <c r="C65" s="141">
        <f>-PPMT('HRA 24b'!$C$7/12,B65,'HRA 24b'!$C$8*12,'HRA 24b'!$C$6)</f>
        <v>0</v>
      </c>
      <c r="D65" s="141">
        <f>-IPMT('HRA 24b'!$C$7/12,B65,'HRA 24b'!$C$8*12,'HRA 24b'!$C$6)</f>
        <v>0</v>
      </c>
      <c r="E65" s="141">
        <f t="shared" si="5"/>
        <v>0</v>
      </c>
    </row>
    <row r="66" spans="2:5" x14ac:dyDescent="0.2">
      <c r="B66" s="140">
        <v>59</v>
      </c>
      <c r="C66" s="141">
        <f>-PPMT('HRA 24b'!$C$7/12,B66,'HRA 24b'!$C$8*12,'HRA 24b'!$C$6)</f>
        <v>0</v>
      </c>
      <c r="D66" s="141">
        <f>-IPMT('HRA 24b'!$C$7/12,B66,'HRA 24b'!$C$8*12,'HRA 24b'!$C$6)</f>
        <v>0</v>
      </c>
      <c r="E66" s="141">
        <f t="shared" si="5"/>
        <v>0</v>
      </c>
    </row>
    <row r="67" spans="2:5" x14ac:dyDescent="0.2">
      <c r="B67" s="140">
        <v>60</v>
      </c>
      <c r="C67" s="141">
        <f>-PPMT('HRA 24b'!$C$7/12,B67,'HRA 24b'!$C$8*12,'HRA 24b'!$C$6)</f>
        <v>0</v>
      </c>
      <c r="D67" s="141">
        <f>-IPMT('HRA 24b'!$C$7/12,B67,'HRA 24b'!$C$8*12,'HRA 24b'!$C$6)</f>
        <v>0</v>
      </c>
      <c r="E67" s="141">
        <f t="shared" si="5"/>
        <v>0</v>
      </c>
    </row>
    <row r="68" spans="2:5" x14ac:dyDescent="0.2">
      <c r="B68" s="140">
        <v>61</v>
      </c>
      <c r="C68" s="141">
        <f>-PPMT('HRA 24b'!$C$7/12,B68,'HRA 24b'!$C$8*12,'HRA 24b'!$C$6)</f>
        <v>0</v>
      </c>
      <c r="D68" s="141">
        <f>-IPMT('HRA 24b'!$C$7/12,B68,'HRA 24b'!$C$8*12,'HRA 24b'!$C$6)</f>
        <v>0</v>
      </c>
      <c r="E68" s="141">
        <f t="shared" si="5"/>
        <v>0</v>
      </c>
    </row>
    <row r="69" spans="2:5" x14ac:dyDescent="0.2">
      <c r="B69" s="140">
        <v>62</v>
      </c>
      <c r="C69" s="141">
        <f>-PPMT('HRA 24b'!$C$7/12,B69,'HRA 24b'!$C$8*12,'HRA 24b'!$C$6)</f>
        <v>0</v>
      </c>
      <c r="D69" s="141">
        <f>-IPMT('HRA 24b'!$C$7/12,B69,'HRA 24b'!$C$8*12,'HRA 24b'!$C$6)</f>
        <v>0</v>
      </c>
      <c r="E69" s="141">
        <f t="shared" si="5"/>
        <v>0</v>
      </c>
    </row>
    <row r="70" spans="2:5" x14ac:dyDescent="0.2">
      <c r="B70" s="140">
        <v>63</v>
      </c>
      <c r="C70" s="141">
        <f>-PPMT('HRA 24b'!$C$7/12,B70,'HRA 24b'!$C$8*12,'HRA 24b'!$C$6)</f>
        <v>0</v>
      </c>
      <c r="D70" s="141">
        <f>-IPMT('HRA 24b'!$C$7/12,B70,'HRA 24b'!$C$8*12,'HRA 24b'!$C$6)</f>
        <v>0</v>
      </c>
      <c r="E70" s="141">
        <f t="shared" si="5"/>
        <v>0</v>
      </c>
    </row>
    <row r="71" spans="2:5" x14ac:dyDescent="0.2">
      <c r="B71" s="140">
        <v>64</v>
      </c>
      <c r="C71" s="141">
        <f>-PPMT('HRA 24b'!$C$7/12,B71,'HRA 24b'!$C$8*12,'HRA 24b'!$C$6)</f>
        <v>0</v>
      </c>
      <c r="D71" s="141">
        <f>-IPMT('HRA 24b'!$C$7/12,B71,'HRA 24b'!$C$8*12,'HRA 24b'!$C$6)</f>
        <v>0</v>
      </c>
      <c r="E71" s="141">
        <f t="shared" si="5"/>
        <v>0</v>
      </c>
    </row>
    <row r="72" spans="2:5" x14ac:dyDescent="0.2">
      <c r="B72" s="140">
        <v>65</v>
      </c>
      <c r="C72" s="141">
        <f>-PPMT('HRA 24b'!$C$7/12,B72,'HRA 24b'!$C$8*12,'HRA 24b'!$C$6)</f>
        <v>0</v>
      </c>
      <c r="D72" s="141">
        <f>-IPMT('HRA 24b'!$C$7/12,B72,'HRA 24b'!$C$8*12,'HRA 24b'!$C$6)</f>
        <v>0</v>
      </c>
      <c r="E72" s="141">
        <f t="shared" si="5"/>
        <v>0</v>
      </c>
    </row>
    <row r="73" spans="2:5" x14ac:dyDescent="0.2">
      <c r="B73" s="140">
        <v>66</v>
      </c>
      <c r="C73" s="141">
        <f>-PPMT('HRA 24b'!$C$7/12,B73,'HRA 24b'!$C$8*12,'HRA 24b'!$C$6)</f>
        <v>0</v>
      </c>
      <c r="D73" s="141">
        <f>-IPMT('HRA 24b'!$C$7/12,B73,'HRA 24b'!$C$8*12,'HRA 24b'!$C$6)</f>
        <v>0</v>
      </c>
      <c r="E73" s="141">
        <f t="shared" ref="E73:E136" si="14">SUM(C73:D73)</f>
        <v>0</v>
      </c>
    </row>
    <row r="74" spans="2:5" x14ac:dyDescent="0.2">
      <c r="B74" s="140">
        <v>67</v>
      </c>
      <c r="C74" s="141">
        <f>-PPMT('HRA 24b'!$C$7/12,B74,'HRA 24b'!$C$8*12,'HRA 24b'!$C$6)</f>
        <v>0</v>
      </c>
      <c r="D74" s="141">
        <f>-IPMT('HRA 24b'!$C$7/12,B74,'HRA 24b'!$C$8*12,'HRA 24b'!$C$6)</f>
        <v>0</v>
      </c>
      <c r="E74" s="141">
        <f t="shared" si="14"/>
        <v>0</v>
      </c>
    </row>
    <row r="75" spans="2:5" x14ac:dyDescent="0.2">
      <c r="B75" s="140">
        <v>68</v>
      </c>
      <c r="C75" s="141">
        <f>-PPMT('HRA 24b'!$C$7/12,B75,'HRA 24b'!$C$8*12,'HRA 24b'!$C$6)</f>
        <v>0</v>
      </c>
      <c r="D75" s="141">
        <f>-IPMT('HRA 24b'!$C$7/12,B75,'HRA 24b'!$C$8*12,'HRA 24b'!$C$6)</f>
        <v>0</v>
      </c>
      <c r="E75" s="141">
        <f t="shared" si="14"/>
        <v>0</v>
      </c>
    </row>
    <row r="76" spans="2:5" x14ac:dyDescent="0.2">
      <c r="B76" s="140">
        <v>69</v>
      </c>
      <c r="C76" s="141">
        <f>-PPMT('HRA 24b'!$C$7/12,B76,'HRA 24b'!$C$8*12,'HRA 24b'!$C$6)</f>
        <v>0</v>
      </c>
      <c r="D76" s="141">
        <f>-IPMT('HRA 24b'!$C$7/12,B76,'HRA 24b'!$C$8*12,'HRA 24b'!$C$6)</f>
        <v>0</v>
      </c>
      <c r="E76" s="141">
        <f t="shared" si="14"/>
        <v>0</v>
      </c>
    </row>
    <row r="77" spans="2:5" x14ac:dyDescent="0.2">
      <c r="B77" s="140">
        <v>70</v>
      </c>
      <c r="C77" s="141">
        <f>-PPMT('HRA 24b'!$C$7/12,B77,'HRA 24b'!$C$8*12,'HRA 24b'!$C$6)</f>
        <v>0</v>
      </c>
      <c r="D77" s="141">
        <f>-IPMT('HRA 24b'!$C$7/12,B77,'HRA 24b'!$C$8*12,'HRA 24b'!$C$6)</f>
        <v>0</v>
      </c>
      <c r="E77" s="141">
        <f t="shared" si="14"/>
        <v>0</v>
      </c>
    </row>
    <row r="78" spans="2:5" x14ac:dyDescent="0.2">
      <c r="B78" s="140">
        <v>71</v>
      </c>
      <c r="C78" s="141">
        <f>-PPMT('HRA 24b'!$C$7/12,B78,'HRA 24b'!$C$8*12,'HRA 24b'!$C$6)</f>
        <v>0</v>
      </c>
      <c r="D78" s="141">
        <f>-IPMT('HRA 24b'!$C$7/12,B78,'HRA 24b'!$C$8*12,'HRA 24b'!$C$6)</f>
        <v>0</v>
      </c>
      <c r="E78" s="141">
        <f t="shared" si="14"/>
        <v>0</v>
      </c>
    </row>
    <row r="79" spans="2:5" x14ac:dyDescent="0.2">
      <c r="B79" s="140">
        <v>72</v>
      </c>
      <c r="C79" s="141">
        <f>-PPMT('HRA 24b'!$C$7/12,B79,'HRA 24b'!$C$8*12,'HRA 24b'!$C$6)</f>
        <v>0</v>
      </c>
      <c r="D79" s="141">
        <f>-IPMT('HRA 24b'!$C$7/12,B79,'HRA 24b'!$C$8*12,'HRA 24b'!$C$6)</f>
        <v>0</v>
      </c>
      <c r="E79" s="141">
        <f t="shared" si="14"/>
        <v>0</v>
      </c>
    </row>
    <row r="80" spans="2:5" x14ac:dyDescent="0.2">
      <c r="B80" s="140">
        <v>73</v>
      </c>
      <c r="C80" s="141">
        <f>-PPMT('HRA 24b'!$C$7/12,B80,'HRA 24b'!$C$8*12,'HRA 24b'!$C$6)</f>
        <v>0</v>
      </c>
      <c r="D80" s="141">
        <f>-IPMT('HRA 24b'!$C$7/12,B80,'HRA 24b'!$C$8*12,'HRA 24b'!$C$6)</f>
        <v>0</v>
      </c>
      <c r="E80" s="141">
        <f t="shared" si="14"/>
        <v>0</v>
      </c>
    </row>
    <row r="81" spans="2:5" x14ac:dyDescent="0.2">
      <c r="B81" s="140">
        <v>74</v>
      </c>
      <c r="C81" s="141">
        <f>-PPMT('HRA 24b'!$C$7/12,B81,'HRA 24b'!$C$8*12,'HRA 24b'!$C$6)</f>
        <v>0</v>
      </c>
      <c r="D81" s="141">
        <f>-IPMT('HRA 24b'!$C$7/12,B81,'HRA 24b'!$C$8*12,'HRA 24b'!$C$6)</f>
        <v>0</v>
      </c>
      <c r="E81" s="141">
        <f t="shared" si="14"/>
        <v>0</v>
      </c>
    </row>
    <row r="82" spans="2:5" x14ac:dyDescent="0.2">
      <c r="B82" s="140">
        <v>75</v>
      </c>
      <c r="C82" s="141">
        <f>-PPMT('HRA 24b'!$C$7/12,B82,'HRA 24b'!$C$8*12,'HRA 24b'!$C$6)</f>
        <v>0</v>
      </c>
      <c r="D82" s="141">
        <f>-IPMT('HRA 24b'!$C$7/12,B82,'HRA 24b'!$C$8*12,'HRA 24b'!$C$6)</f>
        <v>0</v>
      </c>
      <c r="E82" s="141">
        <f t="shared" si="14"/>
        <v>0</v>
      </c>
    </row>
    <row r="83" spans="2:5" x14ac:dyDescent="0.2">
      <c r="B83" s="140">
        <v>76</v>
      </c>
      <c r="C83" s="141">
        <f>-PPMT('HRA 24b'!$C$7/12,B83,'HRA 24b'!$C$8*12,'HRA 24b'!$C$6)</f>
        <v>0</v>
      </c>
      <c r="D83" s="141">
        <f>-IPMT('HRA 24b'!$C$7/12,B83,'HRA 24b'!$C$8*12,'HRA 24b'!$C$6)</f>
        <v>0</v>
      </c>
      <c r="E83" s="141">
        <f t="shared" si="14"/>
        <v>0</v>
      </c>
    </row>
    <row r="84" spans="2:5" x14ac:dyDescent="0.2">
      <c r="B84" s="140">
        <v>77</v>
      </c>
      <c r="C84" s="141">
        <f>-PPMT('HRA 24b'!$C$7/12,B84,'HRA 24b'!$C$8*12,'HRA 24b'!$C$6)</f>
        <v>0</v>
      </c>
      <c r="D84" s="141">
        <f>-IPMT('HRA 24b'!$C$7/12,B84,'HRA 24b'!$C$8*12,'HRA 24b'!$C$6)</f>
        <v>0</v>
      </c>
      <c r="E84" s="141">
        <f t="shared" si="14"/>
        <v>0</v>
      </c>
    </row>
    <row r="85" spans="2:5" x14ac:dyDescent="0.2">
      <c r="B85" s="140">
        <v>78</v>
      </c>
      <c r="C85" s="141">
        <f>-PPMT('HRA 24b'!$C$7/12,B85,'HRA 24b'!$C$8*12,'HRA 24b'!$C$6)</f>
        <v>0</v>
      </c>
      <c r="D85" s="141">
        <f>-IPMT('HRA 24b'!$C$7/12,B85,'HRA 24b'!$C$8*12,'HRA 24b'!$C$6)</f>
        <v>0</v>
      </c>
      <c r="E85" s="141">
        <f t="shared" si="14"/>
        <v>0</v>
      </c>
    </row>
    <row r="86" spans="2:5" x14ac:dyDescent="0.2">
      <c r="B86" s="140">
        <v>79</v>
      </c>
      <c r="C86" s="141">
        <f>-PPMT('HRA 24b'!$C$7/12,B86,'HRA 24b'!$C$8*12,'HRA 24b'!$C$6)</f>
        <v>0</v>
      </c>
      <c r="D86" s="141">
        <f>-IPMT('HRA 24b'!$C$7/12,B86,'HRA 24b'!$C$8*12,'HRA 24b'!$C$6)</f>
        <v>0</v>
      </c>
      <c r="E86" s="141">
        <f t="shared" si="14"/>
        <v>0</v>
      </c>
    </row>
    <row r="87" spans="2:5" x14ac:dyDescent="0.2">
      <c r="B87" s="140">
        <v>80</v>
      </c>
      <c r="C87" s="141">
        <f>-PPMT('HRA 24b'!$C$7/12,B87,'HRA 24b'!$C$8*12,'HRA 24b'!$C$6)</f>
        <v>0</v>
      </c>
      <c r="D87" s="141">
        <f>-IPMT('HRA 24b'!$C$7/12,B87,'HRA 24b'!$C$8*12,'HRA 24b'!$C$6)</f>
        <v>0</v>
      </c>
      <c r="E87" s="141">
        <f t="shared" si="14"/>
        <v>0</v>
      </c>
    </row>
    <row r="88" spans="2:5" x14ac:dyDescent="0.2">
      <c r="B88" s="140">
        <v>81</v>
      </c>
      <c r="C88" s="141">
        <f>-PPMT('HRA 24b'!$C$7/12,B88,'HRA 24b'!$C$8*12,'HRA 24b'!$C$6)</f>
        <v>0</v>
      </c>
      <c r="D88" s="141">
        <f>-IPMT('HRA 24b'!$C$7/12,B88,'HRA 24b'!$C$8*12,'HRA 24b'!$C$6)</f>
        <v>0</v>
      </c>
      <c r="E88" s="141">
        <f t="shared" si="14"/>
        <v>0</v>
      </c>
    </row>
    <row r="89" spans="2:5" x14ac:dyDescent="0.2">
      <c r="B89" s="140">
        <v>82</v>
      </c>
      <c r="C89" s="141">
        <f>-PPMT('HRA 24b'!$C$7/12,B89,'HRA 24b'!$C$8*12,'HRA 24b'!$C$6)</f>
        <v>0</v>
      </c>
      <c r="D89" s="141">
        <f>-IPMT('HRA 24b'!$C$7/12,B89,'HRA 24b'!$C$8*12,'HRA 24b'!$C$6)</f>
        <v>0</v>
      </c>
      <c r="E89" s="141">
        <f t="shared" si="14"/>
        <v>0</v>
      </c>
    </row>
    <row r="90" spans="2:5" x14ac:dyDescent="0.2">
      <c r="B90" s="140">
        <v>83</v>
      </c>
      <c r="C90" s="141">
        <f>-PPMT('HRA 24b'!$C$7/12,B90,'HRA 24b'!$C$8*12,'HRA 24b'!$C$6)</f>
        <v>0</v>
      </c>
      <c r="D90" s="141">
        <f>-IPMT('HRA 24b'!$C$7/12,B90,'HRA 24b'!$C$8*12,'HRA 24b'!$C$6)</f>
        <v>0</v>
      </c>
      <c r="E90" s="141">
        <f t="shared" si="14"/>
        <v>0</v>
      </c>
    </row>
    <row r="91" spans="2:5" x14ac:dyDescent="0.2">
      <c r="B91" s="140">
        <v>84</v>
      </c>
      <c r="C91" s="141">
        <f>-PPMT('HRA 24b'!$C$7/12,B91,'HRA 24b'!$C$8*12,'HRA 24b'!$C$6)</f>
        <v>0</v>
      </c>
      <c r="D91" s="141">
        <f>-IPMT('HRA 24b'!$C$7/12,B91,'HRA 24b'!$C$8*12,'HRA 24b'!$C$6)</f>
        <v>0</v>
      </c>
      <c r="E91" s="141">
        <f t="shared" si="14"/>
        <v>0</v>
      </c>
    </row>
    <row r="92" spans="2:5" x14ac:dyDescent="0.2">
      <c r="B92" s="140">
        <v>85</v>
      </c>
      <c r="C92" s="141">
        <f>-PPMT('HRA 24b'!$C$7/12,B92,'HRA 24b'!$C$8*12,'HRA 24b'!$C$6)</f>
        <v>0</v>
      </c>
      <c r="D92" s="141">
        <f>-IPMT('HRA 24b'!$C$7/12,B92,'HRA 24b'!$C$8*12,'HRA 24b'!$C$6)</f>
        <v>0</v>
      </c>
      <c r="E92" s="141">
        <f t="shared" si="14"/>
        <v>0</v>
      </c>
    </row>
    <row r="93" spans="2:5" x14ac:dyDescent="0.2">
      <c r="B93" s="140">
        <v>86</v>
      </c>
      <c r="C93" s="141">
        <f>-PPMT('HRA 24b'!$C$7/12,B93,'HRA 24b'!$C$8*12,'HRA 24b'!$C$6)</f>
        <v>0</v>
      </c>
      <c r="D93" s="141">
        <f>-IPMT('HRA 24b'!$C$7/12,B93,'HRA 24b'!$C$8*12,'HRA 24b'!$C$6)</f>
        <v>0</v>
      </c>
      <c r="E93" s="141">
        <f t="shared" si="14"/>
        <v>0</v>
      </c>
    </row>
    <row r="94" spans="2:5" x14ac:dyDescent="0.2">
      <c r="B94" s="140">
        <v>87</v>
      </c>
      <c r="C94" s="141">
        <f>-PPMT('HRA 24b'!$C$7/12,B94,'HRA 24b'!$C$8*12,'HRA 24b'!$C$6)</f>
        <v>0</v>
      </c>
      <c r="D94" s="141">
        <f>-IPMT('HRA 24b'!$C$7/12,B94,'HRA 24b'!$C$8*12,'HRA 24b'!$C$6)</f>
        <v>0</v>
      </c>
      <c r="E94" s="141">
        <f t="shared" si="14"/>
        <v>0</v>
      </c>
    </row>
    <row r="95" spans="2:5" x14ac:dyDescent="0.2">
      <c r="B95" s="140">
        <v>88</v>
      </c>
      <c r="C95" s="141">
        <f>-PPMT('HRA 24b'!$C$7/12,B95,'HRA 24b'!$C$8*12,'HRA 24b'!$C$6)</f>
        <v>0</v>
      </c>
      <c r="D95" s="141">
        <f>-IPMT('HRA 24b'!$C$7/12,B95,'HRA 24b'!$C$8*12,'HRA 24b'!$C$6)</f>
        <v>0</v>
      </c>
      <c r="E95" s="141">
        <f t="shared" si="14"/>
        <v>0</v>
      </c>
    </row>
    <row r="96" spans="2:5" x14ac:dyDescent="0.2">
      <c r="B96" s="140">
        <v>89</v>
      </c>
      <c r="C96" s="141">
        <f>-PPMT('HRA 24b'!$C$7/12,B96,'HRA 24b'!$C$8*12,'HRA 24b'!$C$6)</f>
        <v>0</v>
      </c>
      <c r="D96" s="141">
        <f>-IPMT('HRA 24b'!$C$7/12,B96,'HRA 24b'!$C$8*12,'HRA 24b'!$C$6)</f>
        <v>0</v>
      </c>
      <c r="E96" s="141">
        <f t="shared" si="14"/>
        <v>0</v>
      </c>
    </row>
    <row r="97" spans="2:5" x14ac:dyDescent="0.2">
      <c r="B97" s="140">
        <v>90</v>
      </c>
      <c r="C97" s="141">
        <f>-PPMT('HRA 24b'!$C$7/12,B97,'HRA 24b'!$C$8*12,'HRA 24b'!$C$6)</f>
        <v>0</v>
      </c>
      <c r="D97" s="141">
        <f>-IPMT('HRA 24b'!$C$7/12,B97,'HRA 24b'!$C$8*12,'HRA 24b'!$C$6)</f>
        <v>0</v>
      </c>
      <c r="E97" s="141">
        <f t="shared" si="14"/>
        <v>0</v>
      </c>
    </row>
    <row r="98" spans="2:5" x14ac:dyDescent="0.2">
      <c r="B98" s="140">
        <v>91</v>
      </c>
      <c r="C98" s="141">
        <f>-PPMT('HRA 24b'!$C$7/12,B98,'HRA 24b'!$C$8*12,'HRA 24b'!$C$6)</f>
        <v>0</v>
      </c>
      <c r="D98" s="141">
        <f>-IPMT('HRA 24b'!$C$7/12,B98,'HRA 24b'!$C$8*12,'HRA 24b'!$C$6)</f>
        <v>0</v>
      </c>
      <c r="E98" s="141">
        <f t="shared" si="14"/>
        <v>0</v>
      </c>
    </row>
    <row r="99" spans="2:5" x14ac:dyDescent="0.2">
      <c r="B99" s="140">
        <v>92</v>
      </c>
      <c r="C99" s="141">
        <f>-PPMT('HRA 24b'!$C$7/12,B99,'HRA 24b'!$C$8*12,'HRA 24b'!$C$6)</f>
        <v>0</v>
      </c>
      <c r="D99" s="141">
        <f>-IPMT('HRA 24b'!$C$7/12,B99,'HRA 24b'!$C$8*12,'HRA 24b'!$C$6)</f>
        <v>0</v>
      </c>
      <c r="E99" s="141">
        <f t="shared" si="14"/>
        <v>0</v>
      </c>
    </row>
    <row r="100" spans="2:5" x14ac:dyDescent="0.2">
      <c r="B100" s="140">
        <v>93</v>
      </c>
      <c r="C100" s="141">
        <f>-PPMT('HRA 24b'!$C$7/12,B100,'HRA 24b'!$C$8*12,'HRA 24b'!$C$6)</f>
        <v>0</v>
      </c>
      <c r="D100" s="141">
        <f>-IPMT('HRA 24b'!$C$7/12,B100,'HRA 24b'!$C$8*12,'HRA 24b'!$C$6)</f>
        <v>0</v>
      </c>
      <c r="E100" s="141">
        <f t="shared" si="14"/>
        <v>0</v>
      </c>
    </row>
    <row r="101" spans="2:5" x14ac:dyDescent="0.2">
      <c r="B101" s="140">
        <v>94</v>
      </c>
      <c r="C101" s="141">
        <f>-PPMT('HRA 24b'!$C$7/12,B101,'HRA 24b'!$C$8*12,'HRA 24b'!$C$6)</f>
        <v>0</v>
      </c>
      <c r="D101" s="141">
        <f>-IPMT('HRA 24b'!$C$7/12,B101,'HRA 24b'!$C$8*12,'HRA 24b'!$C$6)</f>
        <v>0</v>
      </c>
      <c r="E101" s="141">
        <f t="shared" si="14"/>
        <v>0</v>
      </c>
    </row>
    <row r="102" spans="2:5" x14ac:dyDescent="0.2">
      <c r="B102" s="140">
        <v>95</v>
      </c>
      <c r="C102" s="141">
        <f>-PPMT('HRA 24b'!$C$7/12,B102,'HRA 24b'!$C$8*12,'HRA 24b'!$C$6)</f>
        <v>0</v>
      </c>
      <c r="D102" s="141">
        <f>-IPMT('HRA 24b'!$C$7/12,B102,'HRA 24b'!$C$8*12,'HRA 24b'!$C$6)</f>
        <v>0</v>
      </c>
      <c r="E102" s="141">
        <f t="shared" si="14"/>
        <v>0</v>
      </c>
    </row>
    <row r="103" spans="2:5" x14ac:dyDescent="0.2">
      <c r="B103" s="140">
        <v>96</v>
      </c>
      <c r="C103" s="141">
        <f>-PPMT('HRA 24b'!$C$7/12,B103,'HRA 24b'!$C$8*12,'HRA 24b'!$C$6)</f>
        <v>0</v>
      </c>
      <c r="D103" s="141">
        <f>-IPMT('HRA 24b'!$C$7/12,B103,'HRA 24b'!$C$8*12,'HRA 24b'!$C$6)</f>
        <v>0</v>
      </c>
      <c r="E103" s="141">
        <f t="shared" si="14"/>
        <v>0</v>
      </c>
    </row>
    <row r="104" spans="2:5" x14ac:dyDescent="0.2">
      <c r="B104" s="140">
        <v>97</v>
      </c>
      <c r="C104" s="141">
        <f>-PPMT('HRA 24b'!$C$7/12,B104,'HRA 24b'!$C$8*12,'HRA 24b'!$C$6)</f>
        <v>0</v>
      </c>
      <c r="D104" s="141">
        <f>-IPMT('HRA 24b'!$C$7/12,B104,'HRA 24b'!$C$8*12,'HRA 24b'!$C$6)</f>
        <v>0</v>
      </c>
      <c r="E104" s="141">
        <f t="shared" si="14"/>
        <v>0</v>
      </c>
    </row>
    <row r="105" spans="2:5" x14ac:dyDescent="0.2">
      <c r="B105" s="140">
        <v>98</v>
      </c>
      <c r="C105" s="141">
        <f>-PPMT('HRA 24b'!$C$7/12,B105,'HRA 24b'!$C$8*12,'HRA 24b'!$C$6)</f>
        <v>0</v>
      </c>
      <c r="D105" s="141">
        <f>-IPMT('HRA 24b'!$C$7/12,B105,'HRA 24b'!$C$8*12,'HRA 24b'!$C$6)</f>
        <v>0</v>
      </c>
      <c r="E105" s="141">
        <f t="shared" si="14"/>
        <v>0</v>
      </c>
    </row>
    <row r="106" spans="2:5" x14ac:dyDescent="0.2">
      <c r="B106" s="140">
        <v>99</v>
      </c>
      <c r="C106" s="141">
        <f>-PPMT('HRA 24b'!$C$7/12,B106,'HRA 24b'!$C$8*12,'HRA 24b'!$C$6)</f>
        <v>0</v>
      </c>
      <c r="D106" s="141">
        <f>-IPMT('HRA 24b'!$C$7/12,B106,'HRA 24b'!$C$8*12,'HRA 24b'!$C$6)</f>
        <v>0</v>
      </c>
      <c r="E106" s="141">
        <f t="shared" si="14"/>
        <v>0</v>
      </c>
    </row>
    <row r="107" spans="2:5" x14ac:dyDescent="0.2">
      <c r="B107" s="140">
        <v>100</v>
      </c>
      <c r="C107" s="141">
        <f>-PPMT('HRA 24b'!$C$7/12,B107,'HRA 24b'!$C$8*12,'HRA 24b'!$C$6)</f>
        <v>0</v>
      </c>
      <c r="D107" s="141">
        <f>-IPMT('HRA 24b'!$C$7/12,B107,'HRA 24b'!$C$8*12,'HRA 24b'!$C$6)</f>
        <v>0</v>
      </c>
      <c r="E107" s="141">
        <f t="shared" si="14"/>
        <v>0</v>
      </c>
    </row>
    <row r="108" spans="2:5" x14ac:dyDescent="0.2">
      <c r="B108" s="140">
        <v>101</v>
      </c>
      <c r="C108" s="141">
        <f>-PPMT('HRA 24b'!$C$7/12,B108,'HRA 24b'!$C$8*12,'HRA 24b'!$C$6)</f>
        <v>0</v>
      </c>
      <c r="D108" s="141">
        <f>-IPMT('HRA 24b'!$C$7/12,B108,'HRA 24b'!$C$8*12,'HRA 24b'!$C$6)</f>
        <v>0</v>
      </c>
      <c r="E108" s="141">
        <f t="shared" si="14"/>
        <v>0</v>
      </c>
    </row>
    <row r="109" spans="2:5" x14ac:dyDescent="0.2">
      <c r="B109" s="140">
        <v>102</v>
      </c>
      <c r="C109" s="141">
        <f>-PPMT('HRA 24b'!$C$7/12,B109,'HRA 24b'!$C$8*12,'HRA 24b'!$C$6)</f>
        <v>0</v>
      </c>
      <c r="D109" s="141">
        <f>-IPMT('HRA 24b'!$C$7/12,B109,'HRA 24b'!$C$8*12,'HRA 24b'!$C$6)</f>
        <v>0</v>
      </c>
      <c r="E109" s="141">
        <f t="shared" si="14"/>
        <v>0</v>
      </c>
    </row>
    <row r="110" spans="2:5" x14ac:dyDescent="0.2">
      <c r="B110" s="140">
        <v>103</v>
      </c>
      <c r="C110" s="141">
        <f>-PPMT('HRA 24b'!$C$7/12,B110,'HRA 24b'!$C$8*12,'HRA 24b'!$C$6)</f>
        <v>0</v>
      </c>
      <c r="D110" s="141">
        <f>-IPMT('HRA 24b'!$C$7/12,B110,'HRA 24b'!$C$8*12,'HRA 24b'!$C$6)</f>
        <v>0</v>
      </c>
      <c r="E110" s="141">
        <f t="shared" si="14"/>
        <v>0</v>
      </c>
    </row>
    <row r="111" spans="2:5" x14ac:dyDescent="0.2">
      <c r="B111" s="140">
        <v>104</v>
      </c>
      <c r="C111" s="141">
        <f>-PPMT('HRA 24b'!$C$7/12,B111,'HRA 24b'!$C$8*12,'HRA 24b'!$C$6)</f>
        <v>0</v>
      </c>
      <c r="D111" s="141">
        <f>-IPMT('HRA 24b'!$C$7/12,B111,'HRA 24b'!$C$8*12,'HRA 24b'!$C$6)</f>
        <v>0</v>
      </c>
      <c r="E111" s="141">
        <f t="shared" si="14"/>
        <v>0</v>
      </c>
    </row>
    <row r="112" spans="2:5" x14ac:dyDescent="0.2">
      <c r="B112" s="140">
        <v>105</v>
      </c>
      <c r="C112" s="141">
        <f>-PPMT('HRA 24b'!$C$7/12,B112,'HRA 24b'!$C$8*12,'HRA 24b'!$C$6)</f>
        <v>0</v>
      </c>
      <c r="D112" s="141">
        <f>-IPMT('HRA 24b'!$C$7/12,B112,'HRA 24b'!$C$8*12,'HRA 24b'!$C$6)</f>
        <v>0</v>
      </c>
      <c r="E112" s="141">
        <f t="shared" si="14"/>
        <v>0</v>
      </c>
    </row>
    <row r="113" spans="2:5" x14ac:dyDescent="0.2">
      <c r="B113" s="140">
        <v>106</v>
      </c>
      <c r="C113" s="141">
        <f>-PPMT('HRA 24b'!$C$7/12,B113,'HRA 24b'!$C$8*12,'HRA 24b'!$C$6)</f>
        <v>0</v>
      </c>
      <c r="D113" s="141">
        <f>-IPMT('HRA 24b'!$C$7/12,B113,'HRA 24b'!$C$8*12,'HRA 24b'!$C$6)</f>
        <v>0</v>
      </c>
      <c r="E113" s="141">
        <f t="shared" si="14"/>
        <v>0</v>
      </c>
    </row>
    <row r="114" spans="2:5" x14ac:dyDescent="0.2">
      <c r="B114" s="140">
        <v>107</v>
      </c>
      <c r="C114" s="141">
        <f>-PPMT('HRA 24b'!$C$7/12,B114,'HRA 24b'!$C$8*12,'HRA 24b'!$C$6)</f>
        <v>0</v>
      </c>
      <c r="D114" s="141">
        <f>-IPMT('HRA 24b'!$C$7/12,B114,'HRA 24b'!$C$8*12,'HRA 24b'!$C$6)</f>
        <v>0</v>
      </c>
      <c r="E114" s="141">
        <f t="shared" si="14"/>
        <v>0</v>
      </c>
    </row>
    <row r="115" spans="2:5" x14ac:dyDescent="0.2">
      <c r="B115" s="140">
        <v>108</v>
      </c>
      <c r="C115" s="141">
        <f>-PPMT('HRA 24b'!$C$7/12,B115,'HRA 24b'!$C$8*12,'HRA 24b'!$C$6)</f>
        <v>0</v>
      </c>
      <c r="D115" s="141">
        <f>-IPMT('HRA 24b'!$C$7/12,B115,'HRA 24b'!$C$8*12,'HRA 24b'!$C$6)</f>
        <v>0</v>
      </c>
      <c r="E115" s="141">
        <f t="shared" si="14"/>
        <v>0</v>
      </c>
    </row>
    <row r="116" spans="2:5" x14ac:dyDescent="0.2">
      <c r="B116" s="140">
        <v>109</v>
      </c>
      <c r="C116" s="141">
        <f>-PPMT('HRA 24b'!$C$7/12,B116,'HRA 24b'!$C$8*12,'HRA 24b'!$C$6)</f>
        <v>0</v>
      </c>
      <c r="D116" s="141">
        <f>-IPMT('HRA 24b'!$C$7/12,B116,'HRA 24b'!$C$8*12,'HRA 24b'!$C$6)</f>
        <v>0</v>
      </c>
      <c r="E116" s="141">
        <f t="shared" si="14"/>
        <v>0</v>
      </c>
    </row>
    <row r="117" spans="2:5" x14ac:dyDescent="0.2">
      <c r="B117" s="140">
        <v>110</v>
      </c>
      <c r="C117" s="141">
        <f>-PPMT('HRA 24b'!$C$7/12,B117,'HRA 24b'!$C$8*12,'HRA 24b'!$C$6)</f>
        <v>0</v>
      </c>
      <c r="D117" s="141">
        <f>-IPMT('HRA 24b'!$C$7/12,B117,'HRA 24b'!$C$8*12,'HRA 24b'!$C$6)</f>
        <v>0</v>
      </c>
      <c r="E117" s="141">
        <f t="shared" si="14"/>
        <v>0</v>
      </c>
    </row>
    <row r="118" spans="2:5" x14ac:dyDescent="0.2">
      <c r="B118" s="140">
        <v>111</v>
      </c>
      <c r="C118" s="141">
        <f>-PPMT('HRA 24b'!$C$7/12,B118,'HRA 24b'!$C$8*12,'HRA 24b'!$C$6)</f>
        <v>0</v>
      </c>
      <c r="D118" s="141">
        <f>-IPMT('HRA 24b'!$C$7/12,B118,'HRA 24b'!$C$8*12,'HRA 24b'!$C$6)</f>
        <v>0</v>
      </c>
      <c r="E118" s="141">
        <f t="shared" si="14"/>
        <v>0</v>
      </c>
    </row>
    <row r="119" spans="2:5" x14ac:dyDescent="0.2">
      <c r="B119" s="140">
        <v>112</v>
      </c>
      <c r="C119" s="141">
        <f>-PPMT('HRA 24b'!$C$7/12,B119,'HRA 24b'!$C$8*12,'HRA 24b'!$C$6)</f>
        <v>0</v>
      </c>
      <c r="D119" s="141">
        <f>-IPMT('HRA 24b'!$C$7/12,B119,'HRA 24b'!$C$8*12,'HRA 24b'!$C$6)</f>
        <v>0</v>
      </c>
      <c r="E119" s="141">
        <f t="shared" si="14"/>
        <v>0</v>
      </c>
    </row>
    <row r="120" spans="2:5" x14ac:dyDescent="0.2">
      <c r="B120" s="140">
        <v>113</v>
      </c>
      <c r="C120" s="141">
        <f>-PPMT('HRA 24b'!$C$7/12,B120,'HRA 24b'!$C$8*12,'HRA 24b'!$C$6)</f>
        <v>0</v>
      </c>
      <c r="D120" s="141">
        <f>-IPMT('HRA 24b'!$C$7/12,B120,'HRA 24b'!$C$8*12,'HRA 24b'!$C$6)</f>
        <v>0</v>
      </c>
      <c r="E120" s="141">
        <f t="shared" si="14"/>
        <v>0</v>
      </c>
    </row>
    <row r="121" spans="2:5" x14ac:dyDescent="0.2">
      <c r="B121" s="140">
        <v>114</v>
      </c>
      <c r="C121" s="141">
        <f>-PPMT('HRA 24b'!$C$7/12,B121,'HRA 24b'!$C$8*12,'HRA 24b'!$C$6)</f>
        <v>0</v>
      </c>
      <c r="D121" s="141">
        <f>-IPMT('HRA 24b'!$C$7/12,B121,'HRA 24b'!$C$8*12,'HRA 24b'!$C$6)</f>
        <v>0</v>
      </c>
      <c r="E121" s="141">
        <f t="shared" si="14"/>
        <v>0</v>
      </c>
    </row>
    <row r="122" spans="2:5" x14ac:dyDescent="0.2">
      <c r="B122" s="140">
        <v>115</v>
      </c>
      <c r="C122" s="141">
        <f>-PPMT('HRA 24b'!$C$7/12,B122,'HRA 24b'!$C$8*12,'HRA 24b'!$C$6)</f>
        <v>0</v>
      </c>
      <c r="D122" s="141">
        <f>-IPMT('HRA 24b'!$C$7/12,B122,'HRA 24b'!$C$8*12,'HRA 24b'!$C$6)</f>
        <v>0</v>
      </c>
      <c r="E122" s="141">
        <f t="shared" si="14"/>
        <v>0</v>
      </c>
    </row>
    <row r="123" spans="2:5" x14ac:dyDescent="0.2">
      <c r="B123" s="140">
        <v>116</v>
      </c>
      <c r="C123" s="141">
        <f>-PPMT('HRA 24b'!$C$7/12,B123,'HRA 24b'!$C$8*12,'HRA 24b'!$C$6)</f>
        <v>0</v>
      </c>
      <c r="D123" s="141">
        <f>-IPMT('HRA 24b'!$C$7/12,B123,'HRA 24b'!$C$8*12,'HRA 24b'!$C$6)</f>
        <v>0</v>
      </c>
      <c r="E123" s="141">
        <f t="shared" si="14"/>
        <v>0</v>
      </c>
    </row>
    <row r="124" spans="2:5" x14ac:dyDescent="0.2">
      <c r="B124" s="140">
        <v>117</v>
      </c>
      <c r="C124" s="141">
        <f>-PPMT('HRA 24b'!$C$7/12,B124,'HRA 24b'!$C$8*12,'HRA 24b'!$C$6)</f>
        <v>0</v>
      </c>
      <c r="D124" s="141">
        <f>-IPMT('HRA 24b'!$C$7/12,B124,'HRA 24b'!$C$8*12,'HRA 24b'!$C$6)</f>
        <v>0</v>
      </c>
      <c r="E124" s="141">
        <f t="shared" si="14"/>
        <v>0</v>
      </c>
    </row>
    <row r="125" spans="2:5" x14ac:dyDescent="0.2">
      <c r="B125" s="140">
        <v>118</v>
      </c>
      <c r="C125" s="141">
        <f>-PPMT('HRA 24b'!$C$7/12,B125,'HRA 24b'!$C$8*12,'HRA 24b'!$C$6)</f>
        <v>0</v>
      </c>
      <c r="D125" s="141">
        <f>-IPMT('HRA 24b'!$C$7/12,B125,'HRA 24b'!$C$8*12,'HRA 24b'!$C$6)</f>
        <v>0</v>
      </c>
      <c r="E125" s="141">
        <f t="shared" si="14"/>
        <v>0</v>
      </c>
    </row>
    <row r="126" spans="2:5" x14ac:dyDescent="0.2">
      <c r="B126" s="140">
        <v>119</v>
      </c>
      <c r="C126" s="141">
        <f>-PPMT('HRA 24b'!$C$7/12,B126,'HRA 24b'!$C$8*12,'HRA 24b'!$C$6)</f>
        <v>0</v>
      </c>
      <c r="D126" s="141">
        <f>-IPMT('HRA 24b'!$C$7/12,B126,'HRA 24b'!$C$8*12,'HRA 24b'!$C$6)</f>
        <v>0</v>
      </c>
      <c r="E126" s="141">
        <f t="shared" si="14"/>
        <v>0</v>
      </c>
    </row>
    <row r="127" spans="2:5" x14ac:dyDescent="0.2">
      <c r="B127" s="140">
        <v>120</v>
      </c>
      <c r="C127" s="141">
        <f>-PPMT('HRA 24b'!$C$7/12,B127,'HRA 24b'!$C$8*12,'HRA 24b'!$C$6)</f>
        <v>0</v>
      </c>
      <c r="D127" s="141">
        <f>-IPMT('HRA 24b'!$C$7/12,B127,'HRA 24b'!$C$8*12,'HRA 24b'!$C$6)</f>
        <v>0</v>
      </c>
      <c r="E127" s="141">
        <f t="shared" si="14"/>
        <v>0</v>
      </c>
    </row>
    <row r="128" spans="2:5" x14ac:dyDescent="0.2">
      <c r="B128" s="140">
        <v>121</v>
      </c>
      <c r="C128" s="141">
        <f>-PPMT('HRA 24b'!$C$7/12,B128,'HRA 24b'!$C$8*12,'HRA 24b'!$C$6)</f>
        <v>0</v>
      </c>
      <c r="D128" s="141">
        <f>-IPMT('HRA 24b'!$C$7/12,B128,'HRA 24b'!$C$8*12,'HRA 24b'!$C$6)</f>
        <v>0</v>
      </c>
      <c r="E128" s="141">
        <f t="shared" si="14"/>
        <v>0</v>
      </c>
    </row>
    <row r="129" spans="2:5" x14ac:dyDescent="0.2">
      <c r="B129" s="140">
        <v>122</v>
      </c>
      <c r="C129" s="141">
        <f>-PPMT('HRA 24b'!$C$7/12,B129,'HRA 24b'!$C$8*12,'HRA 24b'!$C$6)</f>
        <v>0</v>
      </c>
      <c r="D129" s="141">
        <f>-IPMT('HRA 24b'!$C$7/12,B129,'HRA 24b'!$C$8*12,'HRA 24b'!$C$6)</f>
        <v>0</v>
      </c>
      <c r="E129" s="141">
        <f t="shared" si="14"/>
        <v>0</v>
      </c>
    </row>
    <row r="130" spans="2:5" x14ac:dyDescent="0.2">
      <c r="B130" s="140">
        <v>123</v>
      </c>
      <c r="C130" s="141">
        <f>-PPMT('HRA 24b'!$C$7/12,B130,'HRA 24b'!$C$8*12,'HRA 24b'!$C$6)</f>
        <v>0</v>
      </c>
      <c r="D130" s="141">
        <f>-IPMT('HRA 24b'!$C$7/12,B130,'HRA 24b'!$C$8*12,'HRA 24b'!$C$6)</f>
        <v>0</v>
      </c>
      <c r="E130" s="141">
        <f t="shared" si="14"/>
        <v>0</v>
      </c>
    </row>
    <row r="131" spans="2:5" x14ac:dyDescent="0.2">
      <c r="B131" s="140">
        <v>124</v>
      </c>
      <c r="C131" s="141">
        <f>-PPMT('HRA 24b'!$C$7/12,B131,'HRA 24b'!$C$8*12,'HRA 24b'!$C$6)</f>
        <v>0</v>
      </c>
      <c r="D131" s="141">
        <f>-IPMT('HRA 24b'!$C$7/12,B131,'HRA 24b'!$C$8*12,'HRA 24b'!$C$6)</f>
        <v>0</v>
      </c>
      <c r="E131" s="141">
        <f t="shared" si="14"/>
        <v>0</v>
      </c>
    </row>
    <row r="132" spans="2:5" x14ac:dyDescent="0.2">
      <c r="B132" s="140">
        <v>125</v>
      </c>
      <c r="C132" s="141">
        <f>-PPMT('HRA 24b'!$C$7/12,B132,'HRA 24b'!$C$8*12,'HRA 24b'!$C$6)</f>
        <v>0</v>
      </c>
      <c r="D132" s="141">
        <f>-IPMT('HRA 24b'!$C$7/12,B132,'HRA 24b'!$C$8*12,'HRA 24b'!$C$6)</f>
        <v>0</v>
      </c>
      <c r="E132" s="141">
        <f t="shared" si="14"/>
        <v>0</v>
      </c>
    </row>
    <row r="133" spans="2:5" x14ac:dyDescent="0.2">
      <c r="B133" s="140">
        <v>126</v>
      </c>
      <c r="C133" s="141">
        <f>-PPMT('HRA 24b'!$C$7/12,B133,'HRA 24b'!$C$8*12,'HRA 24b'!$C$6)</f>
        <v>0</v>
      </c>
      <c r="D133" s="141">
        <f>-IPMT('HRA 24b'!$C$7/12,B133,'HRA 24b'!$C$8*12,'HRA 24b'!$C$6)</f>
        <v>0</v>
      </c>
      <c r="E133" s="141">
        <f t="shared" si="14"/>
        <v>0</v>
      </c>
    </row>
    <row r="134" spans="2:5" x14ac:dyDescent="0.2">
      <c r="B134" s="140">
        <v>127</v>
      </c>
      <c r="C134" s="141">
        <f>-PPMT('HRA 24b'!$C$7/12,B134,'HRA 24b'!$C$8*12,'HRA 24b'!$C$6)</f>
        <v>0</v>
      </c>
      <c r="D134" s="141">
        <f>-IPMT('HRA 24b'!$C$7/12,B134,'HRA 24b'!$C$8*12,'HRA 24b'!$C$6)</f>
        <v>0</v>
      </c>
      <c r="E134" s="141">
        <f t="shared" si="14"/>
        <v>0</v>
      </c>
    </row>
    <row r="135" spans="2:5" x14ac:dyDescent="0.2">
      <c r="B135" s="140">
        <v>128</v>
      </c>
      <c r="C135" s="141">
        <f>-PPMT('HRA 24b'!$C$7/12,B135,'HRA 24b'!$C$8*12,'HRA 24b'!$C$6)</f>
        <v>0</v>
      </c>
      <c r="D135" s="141">
        <f>-IPMT('HRA 24b'!$C$7/12,B135,'HRA 24b'!$C$8*12,'HRA 24b'!$C$6)</f>
        <v>0</v>
      </c>
      <c r="E135" s="141">
        <f t="shared" si="14"/>
        <v>0</v>
      </c>
    </row>
    <row r="136" spans="2:5" x14ac:dyDescent="0.2">
      <c r="B136" s="140">
        <v>129</v>
      </c>
      <c r="C136" s="141">
        <f>-PPMT('HRA 24b'!$C$7/12,B136,'HRA 24b'!$C$8*12,'HRA 24b'!$C$6)</f>
        <v>0</v>
      </c>
      <c r="D136" s="141">
        <f>-IPMT('HRA 24b'!$C$7/12,B136,'HRA 24b'!$C$8*12,'HRA 24b'!$C$6)</f>
        <v>0</v>
      </c>
      <c r="E136" s="141">
        <f t="shared" si="14"/>
        <v>0</v>
      </c>
    </row>
    <row r="137" spans="2:5" x14ac:dyDescent="0.2">
      <c r="B137" s="140">
        <v>130</v>
      </c>
      <c r="C137" s="141">
        <f>-PPMT('HRA 24b'!$C$7/12,B137,'HRA 24b'!$C$8*12,'HRA 24b'!$C$6)</f>
        <v>0</v>
      </c>
      <c r="D137" s="141">
        <f>-IPMT('HRA 24b'!$C$7/12,B137,'HRA 24b'!$C$8*12,'HRA 24b'!$C$6)</f>
        <v>0</v>
      </c>
      <c r="E137" s="141">
        <f t="shared" ref="E137:E200" si="15">SUM(C137:D137)</f>
        <v>0</v>
      </c>
    </row>
    <row r="138" spans="2:5" x14ac:dyDescent="0.2">
      <c r="B138" s="140">
        <v>131</v>
      </c>
      <c r="C138" s="141">
        <f>-PPMT('HRA 24b'!$C$7/12,B138,'HRA 24b'!$C$8*12,'HRA 24b'!$C$6)</f>
        <v>0</v>
      </c>
      <c r="D138" s="141">
        <f>-IPMT('HRA 24b'!$C$7/12,B138,'HRA 24b'!$C$8*12,'HRA 24b'!$C$6)</f>
        <v>0</v>
      </c>
      <c r="E138" s="141">
        <f t="shared" si="15"/>
        <v>0</v>
      </c>
    </row>
    <row r="139" spans="2:5" x14ac:dyDescent="0.2">
      <c r="B139" s="140">
        <v>132</v>
      </c>
      <c r="C139" s="141">
        <f>-PPMT('HRA 24b'!$C$7/12,B139,'HRA 24b'!$C$8*12,'HRA 24b'!$C$6)</f>
        <v>0</v>
      </c>
      <c r="D139" s="141">
        <f>-IPMT('HRA 24b'!$C$7/12,B139,'HRA 24b'!$C$8*12,'HRA 24b'!$C$6)</f>
        <v>0</v>
      </c>
      <c r="E139" s="141">
        <f t="shared" si="15"/>
        <v>0</v>
      </c>
    </row>
    <row r="140" spans="2:5" x14ac:dyDescent="0.2">
      <c r="B140" s="140">
        <v>133</v>
      </c>
      <c r="C140" s="141">
        <f>-PPMT('HRA 24b'!$C$7/12,B140,'HRA 24b'!$C$8*12,'HRA 24b'!$C$6)</f>
        <v>0</v>
      </c>
      <c r="D140" s="141">
        <f>-IPMT('HRA 24b'!$C$7/12,B140,'HRA 24b'!$C$8*12,'HRA 24b'!$C$6)</f>
        <v>0</v>
      </c>
      <c r="E140" s="141">
        <f t="shared" si="15"/>
        <v>0</v>
      </c>
    </row>
    <row r="141" spans="2:5" x14ac:dyDescent="0.2">
      <c r="B141" s="140">
        <v>134</v>
      </c>
      <c r="C141" s="141">
        <f>-PPMT('HRA 24b'!$C$7/12,B141,'HRA 24b'!$C$8*12,'HRA 24b'!$C$6)</f>
        <v>0</v>
      </c>
      <c r="D141" s="141">
        <f>-IPMT('HRA 24b'!$C$7/12,B141,'HRA 24b'!$C$8*12,'HRA 24b'!$C$6)</f>
        <v>0</v>
      </c>
      <c r="E141" s="141">
        <f t="shared" si="15"/>
        <v>0</v>
      </c>
    </row>
    <row r="142" spans="2:5" x14ac:dyDescent="0.2">
      <c r="B142" s="140">
        <v>135</v>
      </c>
      <c r="C142" s="141">
        <f>-PPMT('HRA 24b'!$C$7/12,B142,'HRA 24b'!$C$8*12,'HRA 24b'!$C$6)</f>
        <v>0</v>
      </c>
      <c r="D142" s="141">
        <f>-IPMT('HRA 24b'!$C$7/12,B142,'HRA 24b'!$C$8*12,'HRA 24b'!$C$6)</f>
        <v>0</v>
      </c>
      <c r="E142" s="141">
        <f t="shared" si="15"/>
        <v>0</v>
      </c>
    </row>
    <row r="143" spans="2:5" x14ac:dyDescent="0.2">
      <c r="B143" s="140">
        <v>136</v>
      </c>
      <c r="C143" s="141">
        <f>-PPMT('HRA 24b'!$C$7/12,B143,'HRA 24b'!$C$8*12,'HRA 24b'!$C$6)</f>
        <v>0</v>
      </c>
      <c r="D143" s="141">
        <f>-IPMT('HRA 24b'!$C$7/12,B143,'HRA 24b'!$C$8*12,'HRA 24b'!$C$6)</f>
        <v>0</v>
      </c>
      <c r="E143" s="141">
        <f t="shared" si="15"/>
        <v>0</v>
      </c>
    </row>
    <row r="144" spans="2:5" x14ac:dyDescent="0.2">
      <c r="B144" s="140">
        <v>137</v>
      </c>
      <c r="C144" s="141">
        <f>-PPMT('HRA 24b'!$C$7/12,B144,'HRA 24b'!$C$8*12,'HRA 24b'!$C$6)</f>
        <v>0</v>
      </c>
      <c r="D144" s="141">
        <f>-IPMT('HRA 24b'!$C$7/12,B144,'HRA 24b'!$C$8*12,'HRA 24b'!$C$6)</f>
        <v>0</v>
      </c>
      <c r="E144" s="141">
        <f t="shared" si="15"/>
        <v>0</v>
      </c>
    </row>
    <row r="145" spans="2:5" x14ac:dyDescent="0.2">
      <c r="B145" s="140">
        <v>138</v>
      </c>
      <c r="C145" s="141">
        <f>-PPMT('HRA 24b'!$C$7/12,B145,'HRA 24b'!$C$8*12,'HRA 24b'!$C$6)</f>
        <v>0</v>
      </c>
      <c r="D145" s="141">
        <f>-IPMT('HRA 24b'!$C$7/12,B145,'HRA 24b'!$C$8*12,'HRA 24b'!$C$6)</f>
        <v>0</v>
      </c>
      <c r="E145" s="141">
        <f t="shared" si="15"/>
        <v>0</v>
      </c>
    </row>
    <row r="146" spans="2:5" x14ac:dyDescent="0.2">
      <c r="B146" s="140">
        <v>139</v>
      </c>
      <c r="C146" s="141">
        <f>-PPMT('HRA 24b'!$C$7/12,B146,'HRA 24b'!$C$8*12,'HRA 24b'!$C$6)</f>
        <v>0</v>
      </c>
      <c r="D146" s="141">
        <f>-IPMT('HRA 24b'!$C$7/12,B146,'HRA 24b'!$C$8*12,'HRA 24b'!$C$6)</f>
        <v>0</v>
      </c>
      <c r="E146" s="141">
        <f t="shared" si="15"/>
        <v>0</v>
      </c>
    </row>
    <row r="147" spans="2:5" x14ac:dyDescent="0.2">
      <c r="B147" s="140">
        <v>140</v>
      </c>
      <c r="C147" s="141">
        <f>-PPMT('HRA 24b'!$C$7/12,B147,'HRA 24b'!$C$8*12,'HRA 24b'!$C$6)</f>
        <v>0</v>
      </c>
      <c r="D147" s="141">
        <f>-IPMT('HRA 24b'!$C$7/12,B147,'HRA 24b'!$C$8*12,'HRA 24b'!$C$6)</f>
        <v>0</v>
      </c>
      <c r="E147" s="141">
        <f t="shared" si="15"/>
        <v>0</v>
      </c>
    </row>
    <row r="148" spans="2:5" x14ac:dyDescent="0.2">
      <c r="B148" s="140">
        <v>141</v>
      </c>
      <c r="C148" s="141">
        <f>-PPMT('HRA 24b'!$C$7/12,B148,'HRA 24b'!$C$8*12,'HRA 24b'!$C$6)</f>
        <v>0</v>
      </c>
      <c r="D148" s="141">
        <f>-IPMT('HRA 24b'!$C$7/12,B148,'HRA 24b'!$C$8*12,'HRA 24b'!$C$6)</f>
        <v>0</v>
      </c>
      <c r="E148" s="141">
        <f t="shared" si="15"/>
        <v>0</v>
      </c>
    </row>
    <row r="149" spans="2:5" x14ac:dyDescent="0.2">
      <c r="B149" s="140">
        <v>142</v>
      </c>
      <c r="C149" s="141">
        <f>-PPMT('HRA 24b'!$C$7/12,B149,'HRA 24b'!$C$8*12,'HRA 24b'!$C$6)</f>
        <v>0</v>
      </c>
      <c r="D149" s="141">
        <f>-IPMT('HRA 24b'!$C$7/12,B149,'HRA 24b'!$C$8*12,'HRA 24b'!$C$6)</f>
        <v>0</v>
      </c>
      <c r="E149" s="141">
        <f t="shared" si="15"/>
        <v>0</v>
      </c>
    </row>
    <row r="150" spans="2:5" x14ac:dyDescent="0.2">
      <c r="B150" s="140">
        <v>143</v>
      </c>
      <c r="C150" s="141">
        <f>-PPMT('HRA 24b'!$C$7/12,B150,'HRA 24b'!$C$8*12,'HRA 24b'!$C$6)</f>
        <v>0</v>
      </c>
      <c r="D150" s="141">
        <f>-IPMT('HRA 24b'!$C$7/12,B150,'HRA 24b'!$C$8*12,'HRA 24b'!$C$6)</f>
        <v>0</v>
      </c>
      <c r="E150" s="141">
        <f t="shared" si="15"/>
        <v>0</v>
      </c>
    </row>
    <row r="151" spans="2:5" x14ac:dyDescent="0.2">
      <c r="B151" s="140">
        <v>144</v>
      </c>
      <c r="C151" s="141">
        <f>-PPMT('HRA 24b'!$C$7/12,B151,'HRA 24b'!$C$8*12,'HRA 24b'!$C$6)</f>
        <v>0</v>
      </c>
      <c r="D151" s="141">
        <f>-IPMT('HRA 24b'!$C$7/12,B151,'HRA 24b'!$C$8*12,'HRA 24b'!$C$6)</f>
        <v>0</v>
      </c>
      <c r="E151" s="141">
        <f t="shared" si="15"/>
        <v>0</v>
      </c>
    </row>
    <row r="152" spans="2:5" x14ac:dyDescent="0.2">
      <c r="B152" s="140">
        <v>145</v>
      </c>
      <c r="C152" s="141">
        <f>-PPMT('HRA 24b'!$C$7/12,B152,'HRA 24b'!$C$8*12,'HRA 24b'!$C$6)</f>
        <v>0</v>
      </c>
      <c r="D152" s="141">
        <f>-IPMT('HRA 24b'!$C$7/12,B152,'HRA 24b'!$C$8*12,'HRA 24b'!$C$6)</f>
        <v>0</v>
      </c>
      <c r="E152" s="141">
        <f t="shared" si="15"/>
        <v>0</v>
      </c>
    </row>
    <row r="153" spans="2:5" x14ac:dyDescent="0.2">
      <c r="B153" s="140">
        <v>146</v>
      </c>
      <c r="C153" s="141">
        <f>-PPMT('HRA 24b'!$C$7/12,B153,'HRA 24b'!$C$8*12,'HRA 24b'!$C$6)</f>
        <v>0</v>
      </c>
      <c r="D153" s="141">
        <f>-IPMT('HRA 24b'!$C$7/12,B153,'HRA 24b'!$C$8*12,'HRA 24b'!$C$6)</f>
        <v>0</v>
      </c>
      <c r="E153" s="141">
        <f t="shared" si="15"/>
        <v>0</v>
      </c>
    </row>
    <row r="154" spans="2:5" x14ac:dyDescent="0.2">
      <c r="B154" s="140">
        <v>147</v>
      </c>
      <c r="C154" s="141">
        <f>-PPMT('HRA 24b'!$C$7/12,B154,'HRA 24b'!$C$8*12,'HRA 24b'!$C$6)</f>
        <v>0</v>
      </c>
      <c r="D154" s="141">
        <f>-IPMT('HRA 24b'!$C$7/12,B154,'HRA 24b'!$C$8*12,'HRA 24b'!$C$6)</f>
        <v>0</v>
      </c>
      <c r="E154" s="141">
        <f t="shared" si="15"/>
        <v>0</v>
      </c>
    </row>
    <row r="155" spans="2:5" x14ac:dyDescent="0.2">
      <c r="B155" s="140">
        <v>148</v>
      </c>
      <c r="C155" s="141">
        <f>-PPMT('HRA 24b'!$C$7/12,B155,'HRA 24b'!$C$8*12,'HRA 24b'!$C$6)</f>
        <v>0</v>
      </c>
      <c r="D155" s="141">
        <f>-IPMT('HRA 24b'!$C$7/12,B155,'HRA 24b'!$C$8*12,'HRA 24b'!$C$6)</f>
        <v>0</v>
      </c>
      <c r="E155" s="141">
        <f t="shared" si="15"/>
        <v>0</v>
      </c>
    </row>
    <row r="156" spans="2:5" x14ac:dyDescent="0.2">
      <c r="B156" s="140">
        <v>149</v>
      </c>
      <c r="C156" s="141">
        <f>-PPMT('HRA 24b'!$C$7/12,B156,'HRA 24b'!$C$8*12,'HRA 24b'!$C$6)</f>
        <v>0</v>
      </c>
      <c r="D156" s="141">
        <f>-IPMT('HRA 24b'!$C$7/12,B156,'HRA 24b'!$C$8*12,'HRA 24b'!$C$6)</f>
        <v>0</v>
      </c>
      <c r="E156" s="141">
        <f t="shared" si="15"/>
        <v>0</v>
      </c>
    </row>
    <row r="157" spans="2:5" x14ac:dyDescent="0.2">
      <c r="B157" s="140">
        <v>150</v>
      </c>
      <c r="C157" s="141">
        <f>-PPMT('HRA 24b'!$C$7/12,B157,'HRA 24b'!$C$8*12,'HRA 24b'!$C$6)</f>
        <v>0</v>
      </c>
      <c r="D157" s="141">
        <f>-IPMT('HRA 24b'!$C$7/12,B157,'HRA 24b'!$C$8*12,'HRA 24b'!$C$6)</f>
        <v>0</v>
      </c>
      <c r="E157" s="141">
        <f t="shared" si="15"/>
        <v>0</v>
      </c>
    </row>
    <row r="158" spans="2:5" x14ac:dyDescent="0.2">
      <c r="B158" s="140">
        <v>151</v>
      </c>
      <c r="C158" s="141">
        <f>-PPMT('HRA 24b'!$C$7/12,B158,'HRA 24b'!$C$8*12,'HRA 24b'!$C$6)</f>
        <v>0</v>
      </c>
      <c r="D158" s="141">
        <f>-IPMT('HRA 24b'!$C$7/12,B158,'HRA 24b'!$C$8*12,'HRA 24b'!$C$6)</f>
        <v>0</v>
      </c>
      <c r="E158" s="141">
        <f t="shared" si="15"/>
        <v>0</v>
      </c>
    </row>
    <row r="159" spans="2:5" x14ac:dyDescent="0.2">
      <c r="B159" s="140">
        <v>152</v>
      </c>
      <c r="C159" s="141">
        <f>-PPMT('HRA 24b'!$C$7/12,B159,'HRA 24b'!$C$8*12,'HRA 24b'!$C$6)</f>
        <v>0</v>
      </c>
      <c r="D159" s="141">
        <f>-IPMT('HRA 24b'!$C$7/12,B159,'HRA 24b'!$C$8*12,'HRA 24b'!$C$6)</f>
        <v>0</v>
      </c>
      <c r="E159" s="141">
        <f t="shared" si="15"/>
        <v>0</v>
      </c>
    </row>
    <row r="160" spans="2:5" x14ac:dyDescent="0.2">
      <c r="B160" s="140">
        <v>153</v>
      </c>
      <c r="C160" s="141">
        <f>-PPMT('HRA 24b'!$C$7/12,B160,'HRA 24b'!$C$8*12,'HRA 24b'!$C$6)</f>
        <v>0</v>
      </c>
      <c r="D160" s="141">
        <f>-IPMT('HRA 24b'!$C$7/12,B160,'HRA 24b'!$C$8*12,'HRA 24b'!$C$6)</f>
        <v>0</v>
      </c>
      <c r="E160" s="141">
        <f t="shared" si="15"/>
        <v>0</v>
      </c>
    </row>
    <row r="161" spans="2:5" x14ac:dyDescent="0.2">
      <c r="B161" s="140">
        <v>154</v>
      </c>
      <c r="C161" s="141">
        <f>-PPMT('HRA 24b'!$C$7/12,B161,'HRA 24b'!$C$8*12,'HRA 24b'!$C$6)</f>
        <v>0</v>
      </c>
      <c r="D161" s="141">
        <f>-IPMT('HRA 24b'!$C$7/12,B161,'HRA 24b'!$C$8*12,'HRA 24b'!$C$6)</f>
        <v>0</v>
      </c>
      <c r="E161" s="141">
        <f t="shared" si="15"/>
        <v>0</v>
      </c>
    </row>
    <row r="162" spans="2:5" x14ac:dyDescent="0.2">
      <c r="B162" s="140">
        <v>155</v>
      </c>
      <c r="C162" s="141">
        <f>-PPMT('HRA 24b'!$C$7/12,B162,'HRA 24b'!$C$8*12,'HRA 24b'!$C$6)</f>
        <v>0</v>
      </c>
      <c r="D162" s="141">
        <f>-IPMT('HRA 24b'!$C$7/12,B162,'HRA 24b'!$C$8*12,'HRA 24b'!$C$6)</f>
        <v>0</v>
      </c>
      <c r="E162" s="141">
        <f t="shared" si="15"/>
        <v>0</v>
      </c>
    </row>
    <row r="163" spans="2:5" x14ac:dyDescent="0.2">
      <c r="B163" s="140">
        <v>156</v>
      </c>
      <c r="C163" s="141">
        <f>-PPMT('HRA 24b'!$C$7/12,B163,'HRA 24b'!$C$8*12,'HRA 24b'!$C$6)</f>
        <v>0</v>
      </c>
      <c r="D163" s="141">
        <f>-IPMT('HRA 24b'!$C$7/12,B163,'HRA 24b'!$C$8*12,'HRA 24b'!$C$6)</f>
        <v>0</v>
      </c>
      <c r="E163" s="141">
        <f t="shared" si="15"/>
        <v>0</v>
      </c>
    </row>
    <row r="164" spans="2:5" x14ac:dyDescent="0.2">
      <c r="B164" s="140">
        <v>157</v>
      </c>
      <c r="C164" s="141">
        <f>-PPMT('HRA 24b'!$C$7/12,B164,'HRA 24b'!$C$8*12,'HRA 24b'!$C$6)</f>
        <v>0</v>
      </c>
      <c r="D164" s="141">
        <f>-IPMT('HRA 24b'!$C$7/12,B164,'HRA 24b'!$C$8*12,'HRA 24b'!$C$6)</f>
        <v>0</v>
      </c>
      <c r="E164" s="141">
        <f t="shared" si="15"/>
        <v>0</v>
      </c>
    </row>
    <row r="165" spans="2:5" x14ac:dyDescent="0.2">
      <c r="B165" s="140">
        <v>158</v>
      </c>
      <c r="C165" s="141">
        <f>-PPMT('HRA 24b'!$C$7/12,B165,'HRA 24b'!$C$8*12,'HRA 24b'!$C$6)</f>
        <v>0</v>
      </c>
      <c r="D165" s="141">
        <f>-IPMT('HRA 24b'!$C$7/12,B165,'HRA 24b'!$C$8*12,'HRA 24b'!$C$6)</f>
        <v>0</v>
      </c>
      <c r="E165" s="141">
        <f t="shared" si="15"/>
        <v>0</v>
      </c>
    </row>
    <row r="166" spans="2:5" x14ac:dyDescent="0.2">
      <c r="B166" s="140">
        <v>159</v>
      </c>
      <c r="C166" s="141">
        <f>-PPMT('HRA 24b'!$C$7/12,B166,'HRA 24b'!$C$8*12,'HRA 24b'!$C$6)</f>
        <v>0</v>
      </c>
      <c r="D166" s="141">
        <f>-IPMT('HRA 24b'!$C$7/12,B166,'HRA 24b'!$C$8*12,'HRA 24b'!$C$6)</f>
        <v>0</v>
      </c>
      <c r="E166" s="141">
        <f t="shared" si="15"/>
        <v>0</v>
      </c>
    </row>
    <row r="167" spans="2:5" x14ac:dyDescent="0.2">
      <c r="B167" s="140">
        <v>160</v>
      </c>
      <c r="C167" s="141">
        <f>-PPMT('HRA 24b'!$C$7/12,B167,'HRA 24b'!$C$8*12,'HRA 24b'!$C$6)</f>
        <v>0</v>
      </c>
      <c r="D167" s="141">
        <f>-IPMT('HRA 24b'!$C$7/12,B167,'HRA 24b'!$C$8*12,'HRA 24b'!$C$6)</f>
        <v>0</v>
      </c>
      <c r="E167" s="141">
        <f t="shared" si="15"/>
        <v>0</v>
      </c>
    </row>
    <row r="168" spans="2:5" x14ac:dyDescent="0.2">
      <c r="B168" s="140">
        <v>161</v>
      </c>
      <c r="C168" s="141">
        <f>-PPMT('HRA 24b'!$C$7/12,B168,'HRA 24b'!$C$8*12,'HRA 24b'!$C$6)</f>
        <v>0</v>
      </c>
      <c r="D168" s="141">
        <f>-IPMT('HRA 24b'!$C$7/12,B168,'HRA 24b'!$C$8*12,'HRA 24b'!$C$6)</f>
        <v>0</v>
      </c>
      <c r="E168" s="141">
        <f t="shared" si="15"/>
        <v>0</v>
      </c>
    </row>
    <row r="169" spans="2:5" x14ac:dyDescent="0.2">
      <c r="B169" s="140">
        <v>162</v>
      </c>
      <c r="C169" s="141">
        <f>-PPMT('HRA 24b'!$C$7/12,B169,'HRA 24b'!$C$8*12,'HRA 24b'!$C$6)</f>
        <v>0</v>
      </c>
      <c r="D169" s="141">
        <f>-IPMT('HRA 24b'!$C$7/12,B169,'HRA 24b'!$C$8*12,'HRA 24b'!$C$6)</f>
        <v>0</v>
      </c>
      <c r="E169" s="141">
        <f t="shared" si="15"/>
        <v>0</v>
      </c>
    </row>
    <row r="170" spans="2:5" x14ac:dyDescent="0.2">
      <c r="B170" s="140">
        <v>163</v>
      </c>
      <c r="C170" s="141">
        <f>-PPMT('HRA 24b'!$C$7/12,B170,'HRA 24b'!$C$8*12,'HRA 24b'!$C$6)</f>
        <v>0</v>
      </c>
      <c r="D170" s="141">
        <f>-IPMT('HRA 24b'!$C$7/12,B170,'HRA 24b'!$C$8*12,'HRA 24b'!$C$6)</f>
        <v>0</v>
      </c>
      <c r="E170" s="141">
        <f t="shared" si="15"/>
        <v>0</v>
      </c>
    </row>
    <row r="171" spans="2:5" x14ac:dyDescent="0.2">
      <c r="B171" s="140">
        <v>164</v>
      </c>
      <c r="C171" s="141">
        <f>-PPMT('HRA 24b'!$C$7/12,B171,'HRA 24b'!$C$8*12,'HRA 24b'!$C$6)</f>
        <v>0</v>
      </c>
      <c r="D171" s="141">
        <f>-IPMT('HRA 24b'!$C$7/12,B171,'HRA 24b'!$C$8*12,'HRA 24b'!$C$6)</f>
        <v>0</v>
      </c>
      <c r="E171" s="141">
        <f t="shared" si="15"/>
        <v>0</v>
      </c>
    </row>
    <row r="172" spans="2:5" x14ac:dyDescent="0.2">
      <c r="B172" s="140">
        <v>165</v>
      </c>
      <c r="C172" s="141">
        <f>-PPMT('HRA 24b'!$C$7/12,B172,'HRA 24b'!$C$8*12,'HRA 24b'!$C$6)</f>
        <v>0</v>
      </c>
      <c r="D172" s="141">
        <f>-IPMT('HRA 24b'!$C$7/12,B172,'HRA 24b'!$C$8*12,'HRA 24b'!$C$6)</f>
        <v>0</v>
      </c>
      <c r="E172" s="141">
        <f t="shared" si="15"/>
        <v>0</v>
      </c>
    </row>
    <row r="173" spans="2:5" x14ac:dyDescent="0.2">
      <c r="B173" s="140">
        <v>166</v>
      </c>
      <c r="C173" s="141">
        <f>-PPMT('HRA 24b'!$C$7/12,B173,'HRA 24b'!$C$8*12,'HRA 24b'!$C$6)</f>
        <v>0</v>
      </c>
      <c r="D173" s="141">
        <f>-IPMT('HRA 24b'!$C$7/12,B173,'HRA 24b'!$C$8*12,'HRA 24b'!$C$6)</f>
        <v>0</v>
      </c>
      <c r="E173" s="141">
        <f t="shared" si="15"/>
        <v>0</v>
      </c>
    </row>
    <row r="174" spans="2:5" x14ac:dyDescent="0.2">
      <c r="B174" s="140">
        <v>167</v>
      </c>
      <c r="C174" s="141">
        <f>-PPMT('HRA 24b'!$C$7/12,B174,'HRA 24b'!$C$8*12,'HRA 24b'!$C$6)</f>
        <v>0</v>
      </c>
      <c r="D174" s="141">
        <f>-IPMT('HRA 24b'!$C$7/12,B174,'HRA 24b'!$C$8*12,'HRA 24b'!$C$6)</f>
        <v>0</v>
      </c>
      <c r="E174" s="141">
        <f t="shared" si="15"/>
        <v>0</v>
      </c>
    </row>
    <row r="175" spans="2:5" x14ac:dyDescent="0.2">
      <c r="B175" s="140">
        <v>168</v>
      </c>
      <c r="C175" s="141">
        <f>-PPMT('HRA 24b'!$C$7/12,B175,'HRA 24b'!$C$8*12,'HRA 24b'!$C$6)</f>
        <v>0</v>
      </c>
      <c r="D175" s="141">
        <f>-IPMT('HRA 24b'!$C$7/12,B175,'HRA 24b'!$C$8*12,'HRA 24b'!$C$6)</f>
        <v>0</v>
      </c>
      <c r="E175" s="141">
        <f t="shared" si="15"/>
        <v>0</v>
      </c>
    </row>
    <row r="176" spans="2:5" x14ac:dyDescent="0.2">
      <c r="B176" s="140">
        <v>169</v>
      </c>
      <c r="C176" s="141">
        <f>-PPMT('HRA 24b'!$C$7/12,B176,'HRA 24b'!$C$8*12,'HRA 24b'!$C$6)</f>
        <v>0</v>
      </c>
      <c r="D176" s="141">
        <f>-IPMT('HRA 24b'!$C$7/12,B176,'HRA 24b'!$C$8*12,'HRA 24b'!$C$6)</f>
        <v>0</v>
      </c>
      <c r="E176" s="141">
        <f t="shared" si="15"/>
        <v>0</v>
      </c>
    </row>
    <row r="177" spans="2:5" x14ac:dyDescent="0.2">
      <c r="B177" s="140">
        <v>170</v>
      </c>
      <c r="C177" s="141">
        <f>-PPMT('HRA 24b'!$C$7/12,B177,'HRA 24b'!$C$8*12,'HRA 24b'!$C$6)</f>
        <v>0</v>
      </c>
      <c r="D177" s="141">
        <f>-IPMT('HRA 24b'!$C$7/12,B177,'HRA 24b'!$C$8*12,'HRA 24b'!$C$6)</f>
        <v>0</v>
      </c>
      <c r="E177" s="141">
        <f t="shared" si="15"/>
        <v>0</v>
      </c>
    </row>
    <row r="178" spans="2:5" x14ac:dyDescent="0.2">
      <c r="B178" s="140">
        <v>171</v>
      </c>
      <c r="C178" s="141">
        <f>-PPMT('HRA 24b'!$C$7/12,B178,'HRA 24b'!$C$8*12,'HRA 24b'!$C$6)</f>
        <v>0</v>
      </c>
      <c r="D178" s="141">
        <f>-IPMT('HRA 24b'!$C$7/12,B178,'HRA 24b'!$C$8*12,'HRA 24b'!$C$6)</f>
        <v>0</v>
      </c>
      <c r="E178" s="141">
        <f t="shared" si="15"/>
        <v>0</v>
      </c>
    </row>
    <row r="179" spans="2:5" x14ac:dyDescent="0.2">
      <c r="B179" s="140">
        <v>172</v>
      </c>
      <c r="C179" s="141">
        <f>-PPMT('HRA 24b'!$C$7/12,B179,'HRA 24b'!$C$8*12,'HRA 24b'!$C$6)</f>
        <v>0</v>
      </c>
      <c r="D179" s="141">
        <f>-IPMT('HRA 24b'!$C$7/12,B179,'HRA 24b'!$C$8*12,'HRA 24b'!$C$6)</f>
        <v>0</v>
      </c>
      <c r="E179" s="141">
        <f t="shared" si="15"/>
        <v>0</v>
      </c>
    </row>
    <row r="180" spans="2:5" x14ac:dyDescent="0.2">
      <c r="B180" s="140">
        <v>173</v>
      </c>
      <c r="C180" s="141">
        <f>-PPMT('HRA 24b'!$C$7/12,B180,'HRA 24b'!$C$8*12,'HRA 24b'!$C$6)</f>
        <v>0</v>
      </c>
      <c r="D180" s="141">
        <f>-IPMT('HRA 24b'!$C$7/12,B180,'HRA 24b'!$C$8*12,'HRA 24b'!$C$6)</f>
        <v>0</v>
      </c>
      <c r="E180" s="141">
        <f t="shared" si="15"/>
        <v>0</v>
      </c>
    </row>
    <row r="181" spans="2:5" x14ac:dyDescent="0.2">
      <c r="B181" s="140">
        <v>174</v>
      </c>
      <c r="C181" s="141">
        <f>-PPMT('HRA 24b'!$C$7/12,B181,'HRA 24b'!$C$8*12,'HRA 24b'!$C$6)</f>
        <v>0</v>
      </c>
      <c r="D181" s="141">
        <f>-IPMT('HRA 24b'!$C$7/12,B181,'HRA 24b'!$C$8*12,'HRA 24b'!$C$6)</f>
        <v>0</v>
      </c>
      <c r="E181" s="141">
        <f t="shared" si="15"/>
        <v>0</v>
      </c>
    </row>
    <row r="182" spans="2:5" x14ac:dyDescent="0.2">
      <c r="B182" s="140">
        <v>175</v>
      </c>
      <c r="C182" s="141">
        <f>-PPMT('HRA 24b'!$C$7/12,B182,'HRA 24b'!$C$8*12,'HRA 24b'!$C$6)</f>
        <v>0</v>
      </c>
      <c r="D182" s="141">
        <f>-IPMT('HRA 24b'!$C$7/12,B182,'HRA 24b'!$C$8*12,'HRA 24b'!$C$6)</f>
        <v>0</v>
      </c>
      <c r="E182" s="141">
        <f t="shared" si="15"/>
        <v>0</v>
      </c>
    </row>
    <row r="183" spans="2:5" x14ac:dyDescent="0.2">
      <c r="B183" s="140">
        <v>176</v>
      </c>
      <c r="C183" s="141">
        <f>-PPMT('HRA 24b'!$C$7/12,B183,'HRA 24b'!$C$8*12,'HRA 24b'!$C$6)</f>
        <v>0</v>
      </c>
      <c r="D183" s="141">
        <f>-IPMT('HRA 24b'!$C$7/12,B183,'HRA 24b'!$C$8*12,'HRA 24b'!$C$6)</f>
        <v>0</v>
      </c>
      <c r="E183" s="141">
        <f t="shared" si="15"/>
        <v>0</v>
      </c>
    </row>
    <row r="184" spans="2:5" x14ac:dyDescent="0.2">
      <c r="B184" s="140">
        <v>177</v>
      </c>
      <c r="C184" s="141">
        <f>-PPMT('HRA 24b'!$C$7/12,B184,'HRA 24b'!$C$8*12,'HRA 24b'!$C$6)</f>
        <v>0</v>
      </c>
      <c r="D184" s="141">
        <f>-IPMT('HRA 24b'!$C$7/12,B184,'HRA 24b'!$C$8*12,'HRA 24b'!$C$6)</f>
        <v>0</v>
      </c>
      <c r="E184" s="141">
        <f t="shared" si="15"/>
        <v>0</v>
      </c>
    </row>
    <row r="185" spans="2:5" x14ac:dyDescent="0.2">
      <c r="B185" s="140">
        <v>178</v>
      </c>
      <c r="C185" s="141">
        <f>-PPMT('HRA 24b'!$C$7/12,B185,'HRA 24b'!$C$8*12,'HRA 24b'!$C$6)</f>
        <v>0</v>
      </c>
      <c r="D185" s="141">
        <f>-IPMT('HRA 24b'!$C$7/12,B185,'HRA 24b'!$C$8*12,'HRA 24b'!$C$6)</f>
        <v>0</v>
      </c>
      <c r="E185" s="141">
        <f t="shared" si="15"/>
        <v>0</v>
      </c>
    </row>
    <row r="186" spans="2:5" x14ac:dyDescent="0.2">
      <c r="B186" s="140">
        <v>179</v>
      </c>
      <c r="C186" s="141">
        <f>-PPMT('HRA 24b'!$C$7/12,B186,'HRA 24b'!$C$8*12,'HRA 24b'!$C$6)</f>
        <v>0</v>
      </c>
      <c r="D186" s="141">
        <f>-IPMT('HRA 24b'!$C$7/12,B186,'HRA 24b'!$C$8*12,'HRA 24b'!$C$6)</f>
        <v>0</v>
      </c>
      <c r="E186" s="141">
        <f t="shared" si="15"/>
        <v>0</v>
      </c>
    </row>
    <row r="187" spans="2:5" x14ac:dyDescent="0.2">
      <c r="B187" s="140">
        <v>180</v>
      </c>
      <c r="C187" s="141">
        <f>-PPMT('HRA 24b'!$C$7/12,B187,'HRA 24b'!$C$8*12,'HRA 24b'!$C$6)</f>
        <v>0</v>
      </c>
      <c r="D187" s="141">
        <f>-IPMT('HRA 24b'!$C$7/12,B187,'HRA 24b'!$C$8*12,'HRA 24b'!$C$6)</f>
        <v>0</v>
      </c>
      <c r="E187" s="141">
        <f t="shared" si="15"/>
        <v>0</v>
      </c>
    </row>
    <row r="188" spans="2:5" x14ac:dyDescent="0.2">
      <c r="B188" s="140">
        <v>181</v>
      </c>
      <c r="C188" s="141">
        <f>-PPMT('HRA 24b'!$C$7/12,B188,'HRA 24b'!$C$8*12,'HRA 24b'!$C$6)</f>
        <v>0</v>
      </c>
      <c r="D188" s="141">
        <f>-IPMT('HRA 24b'!$C$7/12,B188,'HRA 24b'!$C$8*12,'HRA 24b'!$C$6)</f>
        <v>0</v>
      </c>
      <c r="E188" s="141">
        <f t="shared" si="15"/>
        <v>0</v>
      </c>
    </row>
    <row r="189" spans="2:5" x14ac:dyDescent="0.2">
      <c r="B189" s="140">
        <v>182</v>
      </c>
      <c r="C189" s="141">
        <f>-PPMT('HRA 24b'!$C$7/12,B189,'HRA 24b'!$C$8*12,'HRA 24b'!$C$6)</f>
        <v>0</v>
      </c>
      <c r="D189" s="141">
        <f>-IPMT('HRA 24b'!$C$7/12,B189,'HRA 24b'!$C$8*12,'HRA 24b'!$C$6)</f>
        <v>0</v>
      </c>
      <c r="E189" s="141">
        <f t="shared" si="15"/>
        <v>0</v>
      </c>
    </row>
    <row r="190" spans="2:5" x14ac:dyDescent="0.2">
      <c r="B190" s="140">
        <v>183</v>
      </c>
      <c r="C190" s="141">
        <f>-PPMT('HRA 24b'!$C$7/12,B190,'HRA 24b'!$C$8*12,'HRA 24b'!$C$6)</f>
        <v>0</v>
      </c>
      <c r="D190" s="141">
        <f>-IPMT('HRA 24b'!$C$7/12,B190,'HRA 24b'!$C$8*12,'HRA 24b'!$C$6)</f>
        <v>0</v>
      </c>
      <c r="E190" s="141">
        <f t="shared" si="15"/>
        <v>0</v>
      </c>
    </row>
    <row r="191" spans="2:5" x14ac:dyDescent="0.2">
      <c r="B191" s="140">
        <v>184</v>
      </c>
      <c r="C191" s="141">
        <f>-PPMT('HRA 24b'!$C$7/12,B191,'HRA 24b'!$C$8*12,'HRA 24b'!$C$6)</f>
        <v>0</v>
      </c>
      <c r="D191" s="141">
        <f>-IPMT('HRA 24b'!$C$7/12,B191,'HRA 24b'!$C$8*12,'HRA 24b'!$C$6)</f>
        <v>0</v>
      </c>
      <c r="E191" s="141">
        <f t="shared" si="15"/>
        <v>0</v>
      </c>
    </row>
    <row r="192" spans="2:5" x14ac:dyDescent="0.2">
      <c r="B192" s="140">
        <v>185</v>
      </c>
      <c r="C192" s="141">
        <f>-PPMT('HRA 24b'!$C$7/12,B192,'HRA 24b'!$C$8*12,'HRA 24b'!$C$6)</f>
        <v>0</v>
      </c>
      <c r="D192" s="141">
        <f>-IPMT('HRA 24b'!$C$7/12,B192,'HRA 24b'!$C$8*12,'HRA 24b'!$C$6)</f>
        <v>0</v>
      </c>
      <c r="E192" s="141">
        <f t="shared" si="15"/>
        <v>0</v>
      </c>
    </row>
    <row r="193" spans="2:5" x14ac:dyDescent="0.2">
      <c r="B193" s="140">
        <v>186</v>
      </c>
      <c r="C193" s="141">
        <f>-PPMT('HRA 24b'!$C$7/12,B193,'HRA 24b'!$C$8*12,'HRA 24b'!$C$6)</f>
        <v>0</v>
      </c>
      <c r="D193" s="141">
        <f>-IPMT('HRA 24b'!$C$7/12,B193,'HRA 24b'!$C$8*12,'HRA 24b'!$C$6)</f>
        <v>0</v>
      </c>
      <c r="E193" s="141">
        <f t="shared" si="15"/>
        <v>0</v>
      </c>
    </row>
    <row r="194" spans="2:5" x14ac:dyDescent="0.2">
      <c r="B194" s="140">
        <v>187</v>
      </c>
      <c r="C194" s="141">
        <f>-PPMT('HRA 24b'!$C$7/12,B194,'HRA 24b'!$C$8*12,'HRA 24b'!$C$6)</f>
        <v>0</v>
      </c>
      <c r="D194" s="141">
        <f>-IPMT('HRA 24b'!$C$7/12,B194,'HRA 24b'!$C$8*12,'HRA 24b'!$C$6)</f>
        <v>0</v>
      </c>
      <c r="E194" s="141">
        <f t="shared" si="15"/>
        <v>0</v>
      </c>
    </row>
    <row r="195" spans="2:5" x14ac:dyDescent="0.2">
      <c r="B195" s="140">
        <v>188</v>
      </c>
      <c r="C195" s="141">
        <f>-PPMT('HRA 24b'!$C$7/12,B195,'HRA 24b'!$C$8*12,'HRA 24b'!$C$6)</f>
        <v>0</v>
      </c>
      <c r="D195" s="141">
        <f>-IPMT('HRA 24b'!$C$7/12,B195,'HRA 24b'!$C$8*12,'HRA 24b'!$C$6)</f>
        <v>0</v>
      </c>
      <c r="E195" s="141">
        <f t="shared" si="15"/>
        <v>0</v>
      </c>
    </row>
    <row r="196" spans="2:5" x14ac:dyDescent="0.2">
      <c r="B196" s="140">
        <v>189</v>
      </c>
      <c r="C196" s="141">
        <f>-PPMT('HRA 24b'!$C$7/12,B196,'HRA 24b'!$C$8*12,'HRA 24b'!$C$6)</f>
        <v>0</v>
      </c>
      <c r="D196" s="141">
        <f>-IPMT('HRA 24b'!$C$7/12,B196,'HRA 24b'!$C$8*12,'HRA 24b'!$C$6)</f>
        <v>0</v>
      </c>
      <c r="E196" s="141">
        <f t="shared" si="15"/>
        <v>0</v>
      </c>
    </row>
    <row r="197" spans="2:5" x14ac:dyDescent="0.2">
      <c r="B197" s="140">
        <v>190</v>
      </c>
      <c r="C197" s="141">
        <f>-PPMT('HRA 24b'!$C$7/12,B197,'HRA 24b'!$C$8*12,'HRA 24b'!$C$6)</f>
        <v>0</v>
      </c>
      <c r="D197" s="141">
        <f>-IPMT('HRA 24b'!$C$7/12,B197,'HRA 24b'!$C$8*12,'HRA 24b'!$C$6)</f>
        <v>0</v>
      </c>
      <c r="E197" s="141">
        <f t="shared" si="15"/>
        <v>0</v>
      </c>
    </row>
    <row r="198" spans="2:5" x14ac:dyDescent="0.2">
      <c r="B198" s="140">
        <v>191</v>
      </c>
      <c r="C198" s="141">
        <f>-PPMT('HRA 24b'!$C$7/12,B198,'HRA 24b'!$C$8*12,'HRA 24b'!$C$6)</f>
        <v>0</v>
      </c>
      <c r="D198" s="141">
        <f>-IPMT('HRA 24b'!$C$7/12,B198,'HRA 24b'!$C$8*12,'HRA 24b'!$C$6)</f>
        <v>0</v>
      </c>
      <c r="E198" s="141">
        <f t="shared" si="15"/>
        <v>0</v>
      </c>
    </row>
    <row r="199" spans="2:5" x14ac:dyDescent="0.2">
      <c r="B199" s="140">
        <v>192</v>
      </c>
      <c r="C199" s="141">
        <f>-PPMT('HRA 24b'!$C$7/12,B199,'HRA 24b'!$C$8*12,'HRA 24b'!$C$6)</f>
        <v>0</v>
      </c>
      <c r="D199" s="141">
        <f>-IPMT('HRA 24b'!$C$7/12,B199,'HRA 24b'!$C$8*12,'HRA 24b'!$C$6)</f>
        <v>0</v>
      </c>
      <c r="E199" s="141">
        <f t="shared" si="15"/>
        <v>0</v>
      </c>
    </row>
    <row r="200" spans="2:5" x14ac:dyDescent="0.2">
      <c r="B200" s="140">
        <v>193</v>
      </c>
      <c r="C200" s="141">
        <f>-PPMT('HRA 24b'!$C$7/12,B200,'HRA 24b'!$C$8*12,'HRA 24b'!$C$6)</f>
        <v>0</v>
      </c>
      <c r="D200" s="141">
        <f>-IPMT('HRA 24b'!$C$7/12,B200,'HRA 24b'!$C$8*12,'HRA 24b'!$C$6)</f>
        <v>0</v>
      </c>
      <c r="E200" s="141">
        <f t="shared" si="15"/>
        <v>0</v>
      </c>
    </row>
    <row r="201" spans="2:5" x14ac:dyDescent="0.2">
      <c r="B201" s="140">
        <v>194</v>
      </c>
      <c r="C201" s="141">
        <f>-PPMT('HRA 24b'!$C$7/12,B201,'HRA 24b'!$C$8*12,'HRA 24b'!$C$6)</f>
        <v>0</v>
      </c>
      <c r="D201" s="141">
        <f>-IPMT('HRA 24b'!$C$7/12,B201,'HRA 24b'!$C$8*12,'HRA 24b'!$C$6)</f>
        <v>0</v>
      </c>
      <c r="E201" s="141">
        <f t="shared" ref="E201:E247" si="16">SUM(C201:D201)</f>
        <v>0</v>
      </c>
    </row>
    <row r="202" spans="2:5" x14ac:dyDescent="0.2">
      <c r="B202" s="140">
        <v>195</v>
      </c>
      <c r="C202" s="141">
        <f>-PPMT('HRA 24b'!$C$7/12,B202,'HRA 24b'!$C$8*12,'HRA 24b'!$C$6)</f>
        <v>0</v>
      </c>
      <c r="D202" s="141">
        <f>-IPMT('HRA 24b'!$C$7/12,B202,'HRA 24b'!$C$8*12,'HRA 24b'!$C$6)</f>
        <v>0</v>
      </c>
      <c r="E202" s="141">
        <f t="shared" si="16"/>
        <v>0</v>
      </c>
    </row>
    <row r="203" spans="2:5" x14ac:dyDescent="0.2">
      <c r="B203" s="140">
        <v>196</v>
      </c>
      <c r="C203" s="141">
        <f>-PPMT('HRA 24b'!$C$7/12,B203,'HRA 24b'!$C$8*12,'HRA 24b'!$C$6)</f>
        <v>0</v>
      </c>
      <c r="D203" s="141">
        <f>-IPMT('HRA 24b'!$C$7/12,B203,'HRA 24b'!$C$8*12,'HRA 24b'!$C$6)</f>
        <v>0</v>
      </c>
      <c r="E203" s="141">
        <f t="shared" si="16"/>
        <v>0</v>
      </c>
    </row>
    <row r="204" spans="2:5" x14ac:dyDescent="0.2">
      <c r="B204" s="140">
        <v>197</v>
      </c>
      <c r="C204" s="141">
        <f>-PPMT('HRA 24b'!$C$7/12,B204,'HRA 24b'!$C$8*12,'HRA 24b'!$C$6)</f>
        <v>0</v>
      </c>
      <c r="D204" s="141">
        <f>-IPMT('HRA 24b'!$C$7/12,B204,'HRA 24b'!$C$8*12,'HRA 24b'!$C$6)</f>
        <v>0</v>
      </c>
      <c r="E204" s="141">
        <f t="shared" si="16"/>
        <v>0</v>
      </c>
    </row>
    <row r="205" spans="2:5" x14ac:dyDescent="0.2">
      <c r="B205" s="140">
        <v>198</v>
      </c>
      <c r="C205" s="141">
        <f>-PPMT('HRA 24b'!$C$7/12,B205,'HRA 24b'!$C$8*12,'HRA 24b'!$C$6)</f>
        <v>0</v>
      </c>
      <c r="D205" s="141">
        <f>-IPMT('HRA 24b'!$C$7/12,B205,'HRA 24b'!$C$8*12,'HRA 24b'!$C$6)</f>
        <v>0</v>
      </c>
      <c r="E205" s="141">
        <f t="shared" si="16"/>
        <v>0</v>
      </c>
    </row>
    <row r="206" spans="2:5" x14ac:dyDescent="0.2">
      <c r="B206" s="140">
        <v>199</v>
      </c>
      <c r="C206" s="141">
        <f>-PPMT('HRA 24b'!$C$7/12,B206,'HRA 24b'!$C$8*12,'HRA 24b'!$C$6)</f>
        <v>0</v>
      </c>
      <c r="D206" s="141">
        <f>-IPMT('HRA 24b'!$C$7/12,B206,'HRA 24b'!$C$8*12,'HRA 24b'!$C$6)</f>
        <v>0</v>
      </c>
      <c r="E206" s="141">
        <f t="shared" si="16"/>
        <v>0</v>
      </c>
    </row>
    <row r="207" spans="2:5" x14ac:dyDescent="0.2">
      <c r="B207" s="140">
        <v>200</v>
      </c>
      <c r="C207" s="141">
        <f>-PPMT('HRA 24b'!$C$7/12,B207,'HRA 24b'!$C$8*12,'HRA 24b'!$C$6)</f>
        <v>0</v>
      </c>
      <c r="D207" s="141">
        <f>-IPMT('HRA 24b'!$C$7/12,B207,'HRA 24b'!$C$8*12,'HRA 24b'!$C$6)</f>
        <v>0</v>
      </c>
      <c r="E207" s="141">
        <f t="shared" si="16"/>
        <v>0</v>
      </c>
    </row>
    <row r="208" spans="2:5" x14ac:dyDescent="0.2">
      <c r="B208" s="140">
        <v>201</v>
      </c>
      <c r="C208" s="141">
        <f>-PPMT('HRA 24b'!$C$7/12,B208,'HRA 24b'!$C$8*12,'HRA 24b'!$C$6)</f>
        <v>0</v>
      </c>
      <c r="D208" s="141">
        <f>-IPMT('HRA 24b'!$C$7/12,B208,'HRA 24b'!$C$8*12,'HRA 24b'!$C$6)</f>
        <v>0</v>
      </c>
      <c r="E208" s="141">
        <f t="shared" si="16"/>
        <v>0</v>
      </c>
    </row>
    <row r="209" spans="2:5" x14ac:dyDescent="0.2">
      <c r="B209" s="140">
        <v>202</v>
      </c>
      <c r="C209" s="141">
        <f>-PPMT('HRA 24b'!$C$7/12,B209,'HRA 24b'!$C$8*12,'HRA 24b'!$C$6)</f>
        <v>0</v>
      </c>
      <c r="D209" s="141">
        <f>-IPMT('HRA 24b'!$C$7/12,B209,'HRA 24b'!$C$8*12,'HRA 24b'!$C$6)</f>
        <v>0</v>
      </c>
      <c r="E209" s="141">
        <f t="shared" si="16"/>
        <v>0</v>
      </c>
    </row>
    <row r="210" spans="2:5" x14ac:dyDescent="0.2">
      <c r="B210" s="140">
        <v>203</v>
      </c>
      <c r="C210" s="141">
        <f>-PPMT('HRA 24b'!$C$7/12,B210,'HRA 24b'!$C$8*12,'HRA 24b'!$C$6)</f>
        <v>0</v>
      </c>
      <c r="D210" s="141">
        <f>-IPMT('HRA 24b'!$C$7/12,B210,'HRA 24b'!$C$8*12,'HRA 24b'!$C$6)</f>
        <v>0</v>
      </c>
      <c r="E210" s="141">
        <f t="shared" si="16"/>
        <v>0</v>
      </c>
    </row>
    <row r="211" spans="2:5" x14ac:dyDescent="0.2">
      <c r="B211" s="140">
        <v>204</v>
      </c>
      <c r="C211" s="141">
        <f>-PPMT('HRA 24b'!$C$7/12,B211,'HRA 24b'!$C$8*12,'HRA 24b'!$C$6)</f>
        <v>0</v>
      </c>
      <c r="D211" s="141">
        <f>-IPMT('HRA 24b'!$C$7/12,B211,'HRA 24b'!$C$8*12,'HRA 24b'!$C$6)</f>
        <v>0</v>
      </c>
      <c r="E211" s="141">
        <f t="shared" si="16"/>
        <v>0</v>
      </c>
    </row>
    <row r="212" spans="2:5" x14ac:dyDescent="0.2">
      <c r="B212" s="140">
        <v>205</v>
      </c>
      <c r="C212" s="141">
        <f>-PPMT('HRA 24b'!$C$7/12,B212,'HRA 24b'!$C$8*12,'HRA 24b'!$C$6)</f>
        <v>0</v>
      </c>
      <c r="D212" s="141">
        <f>-IPMT('HRA 24b'!$C$7/12,B212,'HRA 24b'!$C$8*12,'HRA 24b'!$C$6)</f>
        <v>0</v>
      </c>
      <c r="E212" s="141">
        <f t="shared" si="16"/>
        <v>0</v>
      </c>
    </row>
    <row r="213" spans="2:5" x14ac:dyDescent="0.2">
      <c r="B213" s="140">
        <v>206</v>
      </c>
      <c r="C213" s="141">
        <f>-PPMT('HRA 24b'!$C$7/12,B213,'HRA 24b'!$C$8*12,'HRA 24b'!$C$6)</f>
        <v>0</v>
      </c>
      <c r="D213" s="141">
        <f>-IPMT('HRA 24b'!$C$7/12,B213,'HRA 24b'!$C$8*12,'HRA 24b'!$C$6)</f>
        <v>0</v>
      </c>
      <c r="E213" s="141">
        <f t="shared" si="16"/>
        <v>0</v>
      </c>
    </row>
    <row r="214" spans="2:5" x14ac:dyDescent="0.2">
      <c r="B214" s="140">
        <v>207</v>
      </c>
      <c r="C214" s="141">
        <f>-PPMT('HRA 24b'!$C$7/12,B214,'HRA 24b'!$C$8*12,'HRA 24b'!$C$6)</f>
        <v>0</v>
      </c>
      <c r="D214" s="141">
        <f>-IPMT('HRA 24b'!$C$7/12,B214,'HRA 24b'!$C$8*12,'HRA 24b'!$C$6)</f>
        <v>0</v>
      </c>
      <c r="E214" s="141">
        <f t="shared" si="16"/>
        <v>0</v>
      </c>
    </row>
    <row r="215" spans="2:5" x14ac:dyDescent="0.2">
      <c r="B215" s="140">
        <v>208</v>
      </c>
      <c r="C215" s="141">
        <f>-PPMT('HRA 24b'!$C$7/12,B215,'HRA 24b'!$C$8*12,'HRA 24b'!$C$6)</f>
        <v>0</v>
      </c>
      <c r="D215" s="141">
        <f>-IPMT('HRA 24b'!$C$7/12,B215,'HRA 24b'!$C$8*12,'HRA 24b'!$C$6)</f>
        <v>0</v>
      </c>
      <c r="E215" s="141">
        <f t="shared" si="16"/>
        <v>0</v>
      </c>
    </row>
    <row r="216" spans="2:5" x14ac:dyDescent="0.2">
      <c r="B216" s="140">
        <v>209</v>
      </c>
      <c r="C216" s="141">
        <f>-PPMT('HRA 24b'!$C$7/12,B216,'HRA 24b'!$C$8*12,'HRA 24b'!$C$6)</f>
        <v>0</v>
      </c>
      <c r="D216" s="141">
        <f>-IPMT('HRA 24b'!$C$7/12,B216,'HRA 24b'!$C$8*12,'HRA 24b'!$C$6)</f>
        <v>0</v>
      </c>
      <c r="E216" s="141">
        <f t="shared" si="16"/>
        <v>0</v>
      </c>
    </row>
    <row r="217" spans="2:5" x14ac:dyDescent="0.2">
      <c r="B217" s="140">
        <v>210</v>
      </c>
      <c r="C217" s="141">
        <f>-PPMT('HRA 24b'!$C$7/12,B217,'HRA 24b'!$C$8*12,'HRA 24b'!$C$6)</f>
        <v>0</v>
      </c>
      <c r="D217" s="141">
        <f>-IPMT('HRA 24b'!$C$7/12,B217,'HRA 24b'!$C$8*12,'HRA 24b'!$C$6)</f>
        <v>0</v>
      </c>
      <c r="E217" s="141">
        <f t="shared" si="16"/>
        <v>0</v>
      </c>
    </row>
    <row r="218" spans="2:5" x14ac:dyDescent="0.2">
      <c r="B218" s="140">
        <v>211</v>
      </c>
      <c r="C218" s="141">
        <f>-PPMT('HRA 24b'!$C$7/12,B218,'HRA 24b'!$C$8*12,'HRA 24b'!$C$6)</f>
        <v>0</v>
      </c>
      <c r="D218" s="141">
        <f>-IPMT('HRA 24b'!$C$7/12,B218,'HRA 24b'!$C$8*12,'HRA 24b'!$C$6)</f>
        <v>0</v>
      </c>
      <c r="E218" s="141">
        <f t="shared" si="16"/>
        <v>0</v>
      </c>
    </row>
    <row r="219" spans="2:5" x14ac:dyDescent="0.2">
      <c r="B219" s="140">
        <v>212</v>
      </c>
      <c r="C219" s="141">
        <f>-PPMT('HRA 24b'!$C$7/12,B219,'HRA 24b'!$C$8*12,'HRA 24b'!$C$6)</f>
        <v>0</v>
      </c>
      <c r="D219" s="141">
        <f>-IPMT('HRA 24b'!$C$7/12,B219,'HRA 24b'!$C$8*12,'HRA 24b'!$C$6)</f>
        <v>0</v>
      </c>
      <c r="E219" s="141">
        <f t="shared" si="16"/>
        <v>0</v>
      </c>
    </row>
    <row r="220" spans="2:5" x14ac:dyDescent="0.2">
      <c r="B220" s="140">
        <v>213</v>
      </c>
      <c r="C220" s="141">
        <f>-PPMT('HRA 24b'!$C$7/12,B220,'HRA 24b'!$C$8*12,'HRA 24b'!$C$6)</f>
        <v>0</v>
      </c>
      <c r="D220" s="141">
        <f>-IPMT('HRA 24b'!$C$7/12,B220,'HRA 24b'!$C$8*12,'HRA 24b'!$C$6)</f>
        <v>0</v>
      </c>
      <c r="E220" s="141">
        <f t="shared" si="16"/>
        <v>0</v>
      </c>
    </row>
    <row r="221" spans="2:5" x14ac:dyDescent="0.2">
      <c r="B221" s="140">
        <v>214</v>
      </c>
      <c r="C221" s="141">
        <f>-PPMT('HRA 24b'!$C$7/12,B221,'HRA 24b'!$C$8*12,'HRA 24b'!$C$6)</f>
        <v>0</v>
      </c>
      <c r="D221" s="141">
        <f>-IPMT('HRA 24b'!$C$7/12,B221,'HRA 24b'!$C$8*12,'HRA 24b'!$C$6)</f>
        <v>0</v>
      </c>
      <c r="E221" s="141">
        <f t="shared" si="16"/>
        <v>0</v>
      </c>
    </row>
    <row r="222" spans="2:5" x14ac:dyDescent="0.2">
      <c r="B222" s="140">
        <v>215</v>
      </c>
      <c r="C222" s="141">
        <f>-PPMT('HRA 24b'!$C$7/12,B222,'HRA 24b'!$C$8*12,'HRA 24b'!$C$6)</f>
        <v>0</v>
      </c>
      <c r="D222" s="141">
        <f>-IPMT('HRA 24b'!$C$7/12,B222,'HRA 24b'!$C$8*12,'HRA 24b'!$C$6)</f>
        <v>0</v>
      </c>
      <c r="E222" s="141">
        <f t="shared" si="16"/>
        <v>0</v>
      </c>
    </row>
    <row r="223" spans="2:5" x14ac:dyDescent="0.2">
      <c r="B223" s="140">
        <v>216</v>
      </c>
      <c r="C223" s="141">
        <f>-PPMT('HRA 24b'!$C$7/12,B223,'HRA 24b'!$C$8*12,'HRA 24b'!$C$6)</f>
        <v>0</v>
      </c>
      <c r="D223" s="141">
        <f>-IPMT('HRA 24b'!$C$7/12,B223,'HRA 24b'!$C$8*12,'HRA 24b'!$C$6)</f>
        <v>0</v>
      </c>
      <c r="E223" s="141">
        <f t="shared" si="16"/>
        <v>0</v>
      </c>
    </row>
    <row r="224" spans="2:5" x14ac:dyDescent="0.2">
      <c r="B224" s="140">
        <v>217</v>
      </c>
      <c r="C224" s="141">
        <f>-PPMT('HRA 24b'!$C$7/12,B224,'HRA 24b'!$C$8*12,'HRA 24b'!$C$6)</f>
        <v>0</v>
      </c>
      <c r="D224" s="141">
        <f>-IPMT('HRA 24b'!$C$7/12,B224,'HRA 24b'!$C$8*12,'HRA 24b'!$C$6)</f>
        <v>0</v>
      </c>
      <c r="E224" s="141">
        <f t="shared" si="16"/>
        <v>0</v>
      </c>
    </row>
    <row r="225" spans="2:5" x14ac:dyDescent="0.2">
      <c r="B225" s="140">
        <v>218</v>
      </c>
      <c r="C225" s="141">
        <f>-PPMT('HRA 24b'!$C$7/12,B225,'HRA 24b'!$C$8*12,'HRA 24b'!$C$6)</f>
        <v>0</v>
      </c>
      <c r="D225" s="141">
        <f>-IPMT('HRA 24b'!$C$7/12,B225,'HRA 24b'!$C$8*12,'HRA 24b'!$C$6)</f>
        <v>0</v>
      </c>
      <c r="E225" s="141">
        <f t="shared" si="16"/>
        <v>0</v>
      </c>
    </row>
    <row r="226" spans="2:5" x14ac:dyDescent="0.2">
      <c r="B226" s="140">
        <v>219</v>
      </c>
      <c r="C226" s="141">
        <f>-PPMT('HRA 24b'!$C$7/12,B226,'HRA 24b'!$C$8*12,'HRA 24b'!$C$6)</f>
        <v>0</v>
      </c>
      <c r="D226" s="141">
        <f>-IPMT('HRA 24b'!$C$7/12,B226,'HRA 24b'!$C$8*12,'HRA 24b'!$C$6)</f>
        <v>0</v>
      </c>
      <c r="E226" s="141">
        <f t="shared" si="16"/>
        <v>0</v>
      </c>
    </row>
    <row r="227" spans="2:5" x14ac:dyDescent="0.2">
      <c r="B227" s="140">
        <v>220</v>
      </c>
      <c r="C227" s="141">
        <f>-PPMT('HRA 24b'!$C$7/12,B227,'HRA 24b'!$C$8*12,'HRA 24b'!$C$6)</f>
        <v>0</v>
      </c>
      <c r="D227" s="141">
        <f>-IPMT('HRA 24b'!$C$7/12,B227,'HRA 24b'!$C$8*12,'HRA 24b'!$C$6)</f>
        <v>0</v>
      </c>
      <c r="E227" s="141">
        <f t="shared" si="16"/>
        <v>0</v>
      </c>
    </row>
    <row r="228" spans="2:5" x14ac:dyDescent="0.2">
      <c r="B228" s="140">
        <v>221</v>
      </c>
      <c r="C228" s="141">
        <f>-PPMT('HRA 24b'!$C$7/12,B228,'HRA 24b'!$C$8*12,'HRA 24b'!$C$6)</f>
        <v>0</v>
      </c>
      <c r="D228" s="141">
        <f>-IPMT('HRA 24b'!$C$7/12,B228,'HRA 24b'!$C$8*12,'HRA 24b'!$C$6)</f>
        <v>0</v>
      </c>
      <c r="E228" s="141">
        <f t="shared" si="16"/>
        <v>0</v>
      </c>
    </row>
    <row r="229" spans="2:5" x14ac:dyDescent="0.2">
      <c r="B229" s="140">
        <v>222</v>
      </c>
      <c r="C229" s="141">
        <f>-PPMT('HRA 24b'!$C$7/12,B229,'HRA 24b'!$C$8*12,'HRA 24b'!$C$6)</f>
        <v>0</v>
      </c>
      <c r="D229" s="141">
        <f>-IPMT('HRA 24b'!$C$7/12,B229,'HRA 24b'!$C$8*12,'HRA 24b'!$C$6)</f>
        <v>0</v>
      </c>
      <c r="E229" s="141">
        <f t="shared" si="16"/>
        <v>0</v>
      </c>
    </row>
    <row r="230" spans="2:5" x14ac:dyDescent="0.2">
      <c r="B230" s="140">
        <v>223</v>
      </c>
      <c r="C230" s="141">
        <f>-PPMT('HRA 24b'!$C$7/12,B230,'HRA 24b'!$C$8*12,'HRA 24b'!$C$6)</f>
        <v>0</v>
      </c>
      <c r="D230" s="141">
        <f>-IPMT('HRA 24b'!$C$7/12,B230,'HRA 24b'!$C$8*12,'HRA 24b'!$C$6)</f>
        <v>0</v>
      </c>
      <c r="E230" s="141">
        <f t="shared" si="16"/>
        <v>0</v>
      </c>
    </row>
    <row r="231" spans="2:5" x14ac:dyDescent="0.2">
      <c r="B231" s="140">
        <v>224</v>
      </c>
      <c r="C231" s="141">
        <f>-PPMT('HRA 24b'!$C$7/12,B231,'HRA 24b'!$C$8*12,'HRA 24b'!$C$6)</f>
        <v>0</v>
      </c>
      <c r="D231" s="141">
        <f>-IPMT('HRA 24b'!$C$7/12,B231,'HRA 24b'!$C$8*12,'HRA 24b'!$C$6)</f>
        <v>0</v>
      </c>
      <c r="E231" s="141">
        <f t="shared" si="16"/>
        <v>0</v>
      </c>
    </row>
    <row r="232" spans="2:5" x14ac:dyDescent="0.2">
      <c r="B232" s="140">
        <v>225</v>
      </c>
      <c r="C232" s="141">
        <f>-PPMT('HRA 24b'!$C$7/12,B232,'HRA 24b'!$C$8*12,'HRA 24b'!$C$6)</f>
        <v>0</v>
      </c>
      <c r="D232" s="141">
        <f>-IPMT('HRA 24b'!$C$7/12,B232,'HRA 24b'!$C$8*12,'HRA 24b'!$C$6)</f>
        <v>0</v>
      </c>
      <c r="E232" s="141">
        <f t="shared" si="16"/>
        <v>0</v>
      </c>
    </row>
    <row r="233" spans="2:5" x14ac:dyDescent="0.2">
      <c r="B233" s="140">
        <v>226</v>
      </c>
      <c r="C233" s="141">
        <f>-PPMT('HRA 24b'!$C$7/12,B233,'HRA 24b'!$C$8*12,'HRA 24b'!$C$6)</f>
        <v>0</v>
      </c>
      <c r="D233" s="141">
        <f>-IPMT('HRA 24b'!$C$7/12,B233,'HRA 24b'!$C$8*12,'HRA 24b'!$C$6)</f>
        <v>0</v>
      </c>
      <c r="E233" s="141">
        <f t="shared" si="16"/>
        <v>0</v>
      </c>
    </row>
    <row r="234" spans="2:5" x14ac:dyDescent="0.2">
      <c r="B234" s="140">
        <v>227</v>
      </c>
      <c r="C234" s="141">
        <f>-PPMT('HRA 24b'!$C$7/12,B234,'HRA 24b'!$C$8*12,'HRA 24b'!$C$6)</f>
        <v>0</v>
      </c>
      <c r="D234" s="141">
        <f>-IPMT('HRA 24b'!$C$7/12,B234,'HRA 24b'!$C$8*12,'HRA 24b'!$C$6)</f>
        <v>0</v>
      </c>
      <c r="E234" s="141">
        <f t="shared" si="16"/>
        <v>0</v>
      </c>
    </row>
    <row r="235" spans="2:5" x14ac:dyDescent="0.2">
      <c r="B235" s="140">
        <v>228</v>
      </c>
      <c r="C235" s="141">
        <f>-PPMT('HRA 24b'!$C$7/12,B235,'HRA 24b'!$C$8*12,'HRA 24b'!$C$6)</f>
        <v>0</v>
      </c>
      <c r="D235" s="141">
        <f>-IPMT('HRA 24b'!$C$7/12,B235,'HRA 24b'!$C$8*12,'HRA 24b'!$C$6)</f>
        <v>0</v>
      </c>
      <c r="E235" s="141">
        <f t="shared" si="16"/>
        <v>0</v>
      </c>
    </row>
    <row r="236" spans="2:5" x14ac:dyDescent="0.2">
      <c r="B236" s="140">
        <v>229</v>
      </c>
      <c r="C236" s="141">
        <f>-PPMT('HRA 24b'!$C$7/12,B236,'HRA 24b'!$C$8*12,'HRA 24b'!$C$6)</f>
        <v>0</v>
      </c>
      <c r="D236" s="141">
        <f>-IPMT('HRA 24b'!$C$7/12,B236,'HRA 24b'!$C$8*12,'HRA 24b'!$C$6)</f>
        <v>0</v>
      </c>
      <c r="E236" s="141">
        <f t="shared" si="16"/>
        <v>0</v>
      </c>
    </row>
    <row r="237" spans="2:5" x14ac:dyDescent="0.2">
      <c r="B237" s="140">
        <v>230</v>
      </c>
      <c r="C237" s="141">
        <f>-PPMT('HRA 24b'!$C$7/12,B237,'HRA 24b'!$C$8*12,'HRA 24b'!$C$6)</f>
        <v>0</v>
      </c>
      <c r="D237" s="141">
        <f>-IPMT('HRA 24b'!$C$7/12,B237,'HRA 24b'!$C$8*12,'HRA 24b'!$C$6)</f>
        <v>0</v>
      </c>
      <c r="E237" s="141">
        <f t="shared" si="16"/>
        <v>0</v>
      </c>
    </row>
    <row r="238" spans="2:5" x14ac:dyDescent="0.2">
      <c r="B238" s="140">
        <v>231</v>
      </c>
      <c r="C238" s="141">
        <f>-PPMT('HRA 24b'!$C$7/12,B238,'HRA 24b'!$C$8*12,'HRA 24b'!$C$6)</f>
        <v>0</v>
      </c>
      <c r="D238" s="141">
        <f>-IPMT('HRA 24b'!$C$7/12,B238,'HRA 24b'!$C$8*12,'HRA 24b'!$C$6)</f>
        <v>0</v>
      </c>
      <c r="E238" s="141">
        <f t="shared" si="16"/>
        <v>0</v>
      </c>
    </row>
    <row r="239" spans="2:5" x14ac:dyDescent="0.2">
      <c r="B239" s="140">
        <v>232</v>
      </c>
      <c r="C239" s="141">
        <f>-PPMT('HRA 24b'!$C$7/12,B239,'HRA 24b'!$C$8*12,'HRA 24b'!$C$6)</f>
        <v>0</v>
      </c>
      <c r="D239" s="141">
        <f>-IPMT('HRA 24b'!$C$7/12,B239,'HRA 24b'!$C$8*12,'HRA 24b'!$C$6)</f>
        <v>0</v>
      </c>
      <c r="E239" s="141">
        <f t="shared" si="16"/>
        <v>0</v>
      </c>
    </row>
    <row r="240" spans="2:5" x14ac:dyDescent="0.2">
      <c r="B240" s="140">
        <v>233</v>
      </c>
      <c r="C240" s="141">
        <f>-PPMT('HRA 24b'!$C$7/12,B240,'HRA 24b'!$C$8*12,'HRA 24b'!$C$6)</f>
        <v>0</v>
      </c>
      <c r="D240" s="141">
        <f>-IPMT('HRA 24b'!$C$7/12,B240,'HRA 24b'!$C$8*12,'HRA 24b'!$C$6)</f>
        <v>0</v>
      </c>
      <c r="E240" s="141">
        <f t="shared" si="16"/>
        <v>0</v>
      </c>
    </row>
    <row r="241" spans="2:5" x14ac:dyDescent="0.2">
      <c r="B241" s="140">
        <v>234</v>
      </c>
      <c r="C241" s="141">
        <f>-PPMT('HRA 24b'!$C$7/12,B241,'HRA 24b'!$C$8*12,'HRA 24b'!$C$6)</f>
        <v>0</v>
      </c>
      <c r="D241" s="141">
        <f>-IPMT('HRA 24b'!$C$7/12,B241,'HRA 24b'!$C$8*12,'HRA 24b'!$C$6)</f>
        <v>0</v>
      </c>
      <c r="E241" s="141">
        <f t="shared" si="16"/>
        <v>0</v>
      </c>
    </row>
    <row r="242" spans="2:5" x14ac:dyDescent="0.2">
      <c r="B242" s="140">
        <v>235</v>
      </c>
      <c r="C242" s="141">
        <f>-PPMT('HRA 24b'!$C$7/12,B242,'HRA 24b'!$C$8*12,'HRA 24b'!$C$6)</f>
        <v>0</v>
      </c>
      <c r="D242" s="141">
        <f>-IPMT('HRA 24b'!$C$7/12,B242,'HRA 24b'!$C$8*12,'HRA 24b'!$C$6)</f>
        <v>0</v>
      </c>
      <c r="E242" s="141">
        <f t="shared" si="16"/>
        <v>0</v>
      </c>
    </row>
    <row r="243" spans="2:5" x14ac:dyDescent="0.2">
      <c r="B243" s="140">
        <v>236</v>
      </c>
      <c r="C243" s="141">
        <f>-PPMT('HRA 24b'!$C$7/12,B243,'HRA 24b'!$C$8*12,'HRA 24b'!$C$6)</f>
        <v>0</v>
      </c>
      <c r="D243" s="141">
        <f>-IPMT('HRA 24b'!$C$7/12,B243,'HRA 24b'!$C$8*12,'HRA 24b'!$C$6)</f>
        <v>0</v>
      </c>
      <c r="E243" s="141">
        <f t="shared" si="16"/>
        <v>0</v>
      </c>
    </row>
    <row r="244" spans="2:5" x14ac:dyDescent="0.2">
      <c r="B244" s="140">
        <v>237</v>
      </c>
      <c r="C244" s="141">
        <f>-PPMT('HRA 24b'!$C$7/12,B244,'HRA 24b'!$C$8*12,'HRA 24b'!$C$6)</f>
        <v>0</v>
      </c>
      <c r="D244" s="141">
        <f>-IPMT('HRA 24b'!$C$7/12,B244,'HRA 24b'!$C$8*12,'HRA 24b'!$C$6)</f>
        <v>0</v>
      </c>
      <c r="E244" s="141">
        <f t="shared" si="16"/>
        <v>0</v>
      </c>
    </row>
    <row r="245" spans="2:5" x14ac:dyDescent="0.2">
      <c r="B245" s="140">
        <v>238</v>
      </c>
      <c r="C245" s="141">
        <f>-PPMT('HRA 24b'!$C$7/12,B245,'HRA 24b'!$C$8*12,'HRA 24b'!$C$6)</f>
        <v>0</v>
      </c>
      <c r="D245" s="141">
        <f>-IPMT('HRA 24b'!$C$7/12,B245,'HRA 24b'!$C$8*12,'HRA 24b'!$C$6)</f>
        <v>0</v>
      </c>
      <c r="E245" s="141">
        <f t="shared" si="16"/>
        <v>0</v>
      </c>
    </row>
    <row r="246" spans="2:5" x14ac:dyDescent="0.2">
      <c r="B246" s="140">
        <v>239</v>
      </c>
      <c r="C246" s="141">
        <f>-PPMT('HRA 24b'!$C$7/12,B246,'HRA 24b'!$C$8*12,'HRA 24b'!$C$6)</f>
        <v>0</v>
      </c>
      <c r="D246" s="141">
        <f>-IPMT('HRA 24b'!$C$7/12,B246,'HRA 24b'!$C$8*12,'HRA 24b'!$C$6)</f>
        <v>0</v>
      </c>
      <c r="E246" s="141">
        <f t="shared" si="16"/>
        <v>0</v>
      </c>
    </row>
    <row r="247" spans="2:5" x14ac:dyDescent="0.2">
      <c r="B247" s="140">
        <v>240</v>
      </c>
      <c r="C247" s="141">
        <f>-PPMT('HRA 24b'!$C$7/12,B247,'HRA 24b'!$C$8*12,'HRA 24b'!$C$6)</f>
        <v>0</v>
      </c>
      <c r="D247" s="141">
        <f>-IPMT('HRA 24b'!$C$7/12,B247,'HRA 24b'!$C$8*12,'HRA 24b'!$C$6)</f>
        <v>0</v>
      </c>
      <c r="E247" s="141">
        <f t="shared" si="16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Design</vt:lpstr>
      <vt:lpstr>Backend</vt:lpstr>
      <vt:lpstr>Buy Vs Rent Calculator</vt:lpstr>
      <vt:lpstr>Backend Engine</vt:lpstr>
      <vt:lpstr>HRA 24b</vt:lpstr>
      <vt:lpstr>2 be</vt:lpstr>
      <vt:lpstr>'Buy Vs Rent Calculator'!Print_Area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Balakrishna Hegde</dc:creator>
  <cp:lastModifiedBy>Prashant Kaushik</cp:lastModifiedBy>
  <cp:lastPrinted>2023-11-03T13:37:04Z</cp:lastPrinted>
  <dcterms:created xsi:type="dcterms:W3CDTF">2021-05-12T05:43:05Z</dcterms:created>
  <dcterms:modified xsi:type="dcterms:W3CDTF">2023-11-04T02:15:02Z</dcterms:modified>
</cp:coreProperties>
</file>