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日本" sheetId="1" r:id="rId1"/>
    <sheet name="中国" sheetId="2" r:id="rId2"/>
    <sheet name="花销" sheetId="3" r:id="rId3"/>
  </sheets>
  <calcPr calcId="162913" concurrentManualCount="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I18" i="2"/>
  <c r="I15" i="2"/>
  <c r="M15" i="1" l="1"/>
  <c r="M16" i="1" s="1"/>
  <c r="N16" i="1" s="1"/>
  <c r="N1" i="1"/>
  <c r="M1" i="1"/>
  <c r="L10" i="2" l="1"/>
  <c r="L8" i="2"/>
  <c r="K12" i="2"/>
  <c r="N12" i="1" l="1"/>
  <c r="O12" i="1" s="1"/>
  <c r="E12" i="1"/>
  <c r="M12" i="1"/>
  <c r="M11" i="1" l="1"/>
  <c r="K1" i="2" l="1"/>
  <c r="K3" i="2" l="1"/>
  <c r="K9" i="2" l="1"/>
  <c r="K10" i="2"/>
  <c r="K11" i="2"/>
  <c r="K8" i="2"/>
  <c r="N11" i="1" l="1"/>
  <c r="O11" i="1" s="1"/>
  <c r="E11" i="1"/>
  <c r="F37" i="2" l="1"/>
  <c r="F32" i="3" l="1"/>
  <c r="E32" i="3"/>
  <c r="H32" i="3" l="1"/>
  <c r="L9" i="2"/>
  <c r="E4" i="1" l="1"/>
  <c r="E10" i="1"/>
  <c r="M5" i="1" l="1"/>
  <c r="M4" i="1"/>
  <c r="M10" i="1"/>
  <c r="N10" i="1" s="1"/>
  <c r="O10" i="1" s="1"/>
  <c r="M6" i="1"/>
  <c r="M7" i="1"/>
  <c r="M8" i="1"/>
  <c r="M9" i="1"/>
  <c r="K6" i="2" l="1"/>
  <c r="O7" i="2"/>
  <c r="O8" i="2" s="1"/>
  <c r="P8" i="2" s="1"/>
  <c r="P10" i="2" s="1"/>
  <c r="E5" i="1" l="1"/>
  <c r="E6" i="1"/>
  <c r="E7" i="1"/>
  <c r="E8" i="1"/>
  <c r="E9" i="1"/>
  <c r="K4" i="2"/>
  <c r="N9" i="1"/>
  <c r="O9" i="1" s="1"/>
  <c r="N8" i="1" l="1"/>
  <c r="O8" i="1" s="1"/>
  <c r="N3" i="1" l="1"/>
  <c r="B7" i="2"/>
  <c r="K7" i="2" s="1"/>
  <c r="N7" i="1" l="1"/>
  <c r="O7" i="1" s="1"/>
  <c r="C7" i="3" l="1"/>
  <c r="C2" i="3" s="1"/>
  <c r="N6" i="1" l="1"/>
  <c r="O6" i="1" s="1"/>
  <c r="K5" i="2" l="1"/>
  <c r="O3" i="1" l="1"/>
  <c r="N5" i="1" l="1"/>
  <c r="O5" i="1" s="1"/>
  <c r="N4" i="1" l="1"/>
  <c r="O4" i="1" s="1"/>
  <c r="O1" i="1" s="1"/>
</calcChain>
</file>

<file path=xl/sharedStrings.xml><?xml version="1.0" encoding="utf-8"?>
<sst xmlns="http://schemas.openxmlformats.org/spreadsheetml/2006/main" count="40" uniqueCount="36">
  <si>
    <t>月手当</t>
    <rPh sb="0" eb="1">
      <t>ツキ</t>
    </rPh>
    <rPh sb="1" eb="3">
      <t>テアテ</t>
    </rPh>
    <phoneticPr fontId="1"/>
  </si>
  <si>
    <t>時間外勤務手当</t>
    <rPh sb="0" eb="2">
      <t>ジカン</t>
    </rPh>
    <rPh sb="2" eb="3">
      <t>ガイ</t>
    </rPh>
    <rPh sb="3" eb="5">
      <t>キンム</t>
    </rPh>
    <rPh sb="5" eb="7">
      <t>テアテ</t>
    </rPh>
    <phoneticPr fontId="1"/>
  </si>
  <si>
    <t>社会保険料手当</t>
    <rPh sb="0" eb="2">
      <t>シャカイ</t>
    </rPh>
    <rPh sb="2" eb="5">
      <t>ホケンリョウ</t>
    </rPh>
    <rPh sb="5" eb="7">
      <t>テアテ</t>
    </rPh>
    <phoneticPr fontId="1"/>
  </si>
  <si>
    <t>所得税手当</t>
    <rPh sb="0" eb="3">
      <t>ショトクゼイ</t>
    </rPh>
    <rPh sb="3" eb="5">
      <t>テアテ</t>
    </rPh>
    <phoneticPr fontId="1"/>
  </si>
  <si>
    <t>住居手当</t>
    <phoneticPr fontId="1"/>
  </si>
  <si>
    <t>健康保険料</t>
    <rPh sb="2" eb="5">
      <t>ホケンリョウ</t>
    </rPh>
    <phoneticPr fontId="1"/>
  </si>
  <si>
    <t>厚生年金保険料</t>
    <rPh sb="2" eb="4">
      <t>ネンキン</t>
    </rPh>
    <rPh sb="4" eb="7">
      <t>ホケンリョウ</t>
    </rPh>
    <phoneticPr fontId="1"/>
  </si>
  <si>
    <t>所得税</t>
    <rPh sb="0" eb="3">
      <t>ショトクゼイ</t>
    </rPh>
    <phoneticPr fontId="1"/>
  </si>
  <si>
    <t>日本渡課税処理</t>
    <rPh sb="0" eb="2">
      <t>ニホン</t>
    </rPh>
    <rPh sb="2" eb="3">
      <t>ワタリ</t>
    </rPh>
    <rPh sb="3" eb="5">
      <t>カゼイ</t>
    </rPh>
    <rPh sb="5" eb="7">
      <t>ショリ</t>
    </rPh>
    <phoneticPr fontId="1"/>
  </si>
  <si>
    <t>合計</t>
    <rPh sb="0" eb="2">
      <t>ゴウケイ</t>
    </rPh>
    <phoneticPr fontId="1"/>
  </si>
  <si>
    <t>固定給</t>
    <rPh sb="0" eb="2">
      <t>コテイ</t>
    </rPh>
    <rPh sb="2" eb="3">
      <t>キュウ</t>
    </rPh>
    <phoneticPr fontId="1"/>
  </si>
  <si>
    <t>食事手当</t>
    <rPh sb="0" eb="2">
      <t>ショクジ</t>
    </rPh>
    <rPh sb="2" eb="4">
      <t>テアテ</t>
    </rPh>
    <phoneticPr fontId="1"/>
  </si>
  <si>
    <t>調整</t>
    <rPh sb="0" eb="2">
      <t>チョウセイ</t>
    </rPh>
    <phoneticPr fontId="1"/>
  </si>
  <si>
    <t>養老保険</t>
    <rPh sb="0" eb="4">
      <t>ヨウロウホケン</t>
    </rPh>
    <phoneticPr fontId="1"/>
  </si>
  <si>
    <t>医療保険</t>
    <rPh sb="0" eb="2">
      <t>イリョウ</t>
    </rPh>
    <rPh sb="2" eb="4">
      <t>ホケン</t>
    </rPh>
    <phoneticPr fontId="1"/>
  </si>
  <si>
    <t>失業保険</t>
    <rPh sb="0" eb="2">
      <t>シツギョウ</t>
    </rPh>
    <rPh sb="2" eb="4">
      <t>ホケン</t>
    </rPh>
    <phoneticPr fontId="1"/>
  </si>
  <si>
    <t>住宅積立金</t>
    <rPh sb="0" eb="2">
      <t>ジュウタク</t>
    </rPh>
    <rPh sb="2" eb="3">
      <t>セキ</t>
    </rPh>
    <rPh sb="3" eb="4">
      <t>リツ</t>
    </rPh>
    <rPh sb="4" eb="5">
      <t>キン</t>
    </rPh>
    <phoneticPr fontId="1"/>
  </si>
  <si>
    <r>
      <t>大件消</t>
    </r>
    <r>
      <rPr>
        <sz val="11"/>
        <color theme="1"/>
        <rFont val="游ゴシック"/>
        <family val="3"/>
        <charset val="134"/>
        <scheme val="minor"/>
      </rPr>
      <t>费</t>
    </r>
    <phoneticPr fontId="1"/>
  </si>
  <si>
    <t>相机</t>
    <phoneticPr fontId="1"/>
  </si>
  <si>
    <r>
      <t>自行</t>
    </r>
    <r>
      <rPr>
        <sz val="11"/>
        <color theme="1"/>
        <rFont val="游ゴシック"/>
        <family val="3"/>
        <charset val="134"/>
        <scheme val="minor"/>
      </rPr>
      <t>车</t>
    </r>
    <phoneticPr fontId="1"/>
  </si>
  <si>
    <t>旅游</t>
    <phoneticPr fontId="1"/>
  </si>
  <si>
    <t>滑雪</t>
    <phoneticPr fontId="1"/>
  </si>
  <si>
    <t>东京赏樱</t>
    <phoneticPr fontId="1"/>
  </si>
  <si>
    <r>
      <t>冲</t>
    </r>
    <r>
      <rPr>
        <sz val="11"/>
        <color theme="1"/>
        <rFont val="游ゴシック"/>
        <family val="3"/>
        <charset val="134"/>
        <scheme val="minor"/>
      </rPr>
      <t>绳九州</t>
    </r>
    <phoneticPr fontId="1"/>
  </si>
  <si>
    <r>
      <t>宇都</t>
    </r>
    <r>
      <rPr>
        <sz val="11"/>
        <color theme="1"/>
        <rFont val="游ゴシック"/>
        <family val="3"/>
        <charset val="134"/>
        <scheme val="minor"/>
      </rPr>
      <t>宫</t>
    </r>
    <phoneticPr fontId="1"/>
  </si>
  <si>
    <t>wifi</t>
    <phoneticPr fontId="1"/>
  </si>
  <si>
    <t>东京</t>
    <phoneticPr fontId="1"/>
  </si>
  <si>
    <t>东京</t>
    <phoneticPr fontId="1"/>
  </si>
  <si>
    <t>京都大阪</t>
    <phoneticPr fontId="1"/>
  </si>
  <si>
    <t>生日</t>
    <phoneticPr fontId="1"/>
  </si>
  <si>
    <r>
      <t>4</t>
    </r>
    <r>
      <rPr>
        <sz val="10"/>
        <color rgb="FF000000"/>
        <rFont val="Microsoft YaHei"/>
        <family val="2"/>
        <charset val="134"/>
      </rPr>
      <t>月的是</t>
    </r>
    <r>
      <rPr>
        <sz val="10"/>
        <color rgb="FF000000"/>
        <rFont val="Calibri"/>
        <family val="2"/>
      </rPr>
      <t>218300</t>
    </r>
  </si>
  <si>
    <r>
      <t>6</t>
    </r>
    <r>
      <rPr>
        <sz val="10"/>
        <color rgb="FF000000"/>
        <rFont val="Microsoft YaHei"/>
        <family val="2"/>
        <charset val="134"/>
      </rPr>
      <t>月是</t>
    </r>
    <r>
      <rPr>
        <sz val="10"/>
        <color rgb="FF000000"/>
        <rFont val="Calibri"/>
        <family val="2"/>
      </rPr>
      <t>235300</t>
    </r>
  </si>
  <si>
    <t>残業時間</t>
    <rPh sb="0" eb="2">
      <t>ザンギョウ</t>
    </rPh>
    <rPh sb="2" eb="4">
      <t>ジカン</t>
    </rPh>
    <phoneticPr fontId="1"/>
  </si>
  <si>
    <r>
      <t>每月最高消</t>
    </r>
    <r>
      <rPr>
        <sz val="11"/>
        <color theme="1"/>
        <rFont val="游ゴシック"/>
        <family val="3"/>
        <charset val="134"/>
        <scheme val="minor"/>
      </rPr>
      <t>费</t>
    </r>
    <phoneticPr fontId="1"/>
  </si>
  <si>
    <t>东京WF</t>
    <phoneticPr fontId="1"/>
  </si>
  <si>
    <t>北海道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</si>
</sst>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0"/>
      <color rgb="FF000000"/>
      <name val="Calibri"/>
      <family val="2"/>
    </font>
    <font>
      <sz val="10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/>
    <xf numFmtId="17" fontId="0" fillId="0" borderId="0" xfId="0" applyNumberFormat="1"/>
    <xf numFmtId="0" fontId="3" fillId="0" borderId="0" xfId="0" applyFont="1" applyAlignment="1">
      <alignment horizontal="left" vertical="center"/>
    </xf>
    <xf numFmtId="1" fontId="0" fillId="0" borderId="1" xfId="0" applyNumberForma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Q8" sqref="Q8"/>
    </sheetView>
  </sheetViews>
  <sheetFormatPr defaultRowHeight="18" x14ac:dyDescent="0.45"/>
  <cols>
    <col min="1" max="1" width="11.296875" bestFit="1" customWidth="1"/>
    <col min="2" max="2" width="7.3984375" bestFit="1" customWidth="1"/>
    <col min="3" max="3" width="8.5" customWidth="1"/>
    <col min="4" max="4" width="14.3984375" bestFit="1" customWidth="1"/>
    <col min="5" max="5" width="5.8984375" customWidth="1"/>
    <col min="6" max="6" width="14.3984375" bestFit="1" customWidth="1"/>
    <col min="7" max="7" width="10.3984375" bestFit="1" customWidth="1"/>
    <col min="8" max="8" width="8.59765625" bestFit="1" customWidth="1"/>
    <col min="9" max="9" width="10.3984375" bestFit="1" customWidth="1"/>
    <col min="10" max="10" width="14.3984375" bestFit="1" customWidth="1"/>
    <col min="11" max="11" width="7.3984375" bestFit="1" customWidth="1"/>
    <col min="12" max="12" width="14.3984375" bestFit="1" customWidth="1"/>
    <col min="13" max="13" width="8.3984375" bestFit="1" customWidth="1"/>
  </cols>
  <sheetData>
    <row r="1" spans="1:17" x14ac:dyDescent="0.45">
      <c r="M1">
        <f>SUM(M3:M12)</f>
        <v>2243408</v>
      </c>
      <c r="N1">
        <f>M1*Q1</f>
        <v>143578.11199999999</v>
      </c>
      <c r="O1">
        <f>SUM(O3:O12)</f>
        <v>190878.35199999998</v>
      </c>
      <c r="Q1">
        <v>6.4000000000000001E-2</v>
      </c>
    </row>
    <row r="2" spans="1:17" x14ac:dyDescent="0.45">
      <c r="A2" s="1"/>
      <c r="B2" s="1" t="s">
        <v>0</v>
      </c>
      <c r="C2" s="1" t="s">
        <v>32</v>
      </c>
      <c r="D2" s="1" t="s">
        <v>1</v>
      </c>
      <c r="E2" s="1"/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</row>
    <row r="3" spans="1:17" x14ac:dyDescent="0.45">
      <c r="A3" s="2">
        <v>43491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>
        <v>150000</v>
      </c>
      <c r="N3">
        <f t="shared" ref="N3:N9" si="0">M3*$Q$1</f>
        <v>9600</v>
      </c>
      <c r="O3">
        <f>N3+中国!K3</f>
        <v>21582.840000000004</v>
      </c>
    </row>
    <row r="4" spans="1:17" x14ac:dyDescent="0.45">
      <c r="A4" s="2">
        <v>43522</v>
      </c>
      <c r="B4" s="1">
        <v>206400</v>
      </c>
      <c r="C4" s="1">
        <v>3.2</v>
      </c>
      <c r="D4" s="1">
        <v>5279</v>
      </c>
      <c r="E4" s="16">
        <f>D4/C4</f>
        <v>1649.6875</v>
      </c>
      <c r="F4" s="3">
        <v>33410</v>
      </c>
      <c r="G4" s="3">
        <v>5630</v>
      </c>
      <c r="H4" s="3">
        <v>6800</v>
      </c>
      <c r="I4" s="3">
        <v>9620</v>
      </c>
      <c r="J4" s="3">
        <v>23790</v>
      </c>
      <c r="K4" s="3">
        <v>5630</v>
      </c>
      <c r="L4" s="3">
        <v>6800</v>
      </c>
      <c r="M4" s="6">
        <f>B4+D4</f>
        <v>211679</v>
      </c>
      <c r="N4">
        <f>M4*$Q$1</f>
        <v>13547.456</v>
      </c>
      <c r="O4">
        <f>N4+中国!K4</f>
        <v>17456.455999999998</v>
      </c>
    </row>
    <row r="5" spans="1:17" x14ac:dyDescent="0.45">
      <c r="A5" s="2">
        <v>43550</v>
      </c>
      <c r="B5" s="1">
        <v>206400</v>
      </c>
      <c r="C5" s="1">
        <v>7.55</v>
      </c>
      <c r="D5" s="1">
        <v>12455</v>
      </c>
      <c r="E5" s="16">
        <f t="shared" ref="E5:E8" si="1">D5/C5</f>
        <v>1649.6688741721855</v>
      </c>
      <c r="F5" s="3">
        <v>33410</v>
      </c>
      <c r="G5" s="3">
        <v>5890</v>
      </c>
      <c r="H5" s="3">
        <v>6800</v>
      </c>
      <c r="I5" s="3">
        <v>9620</v>
      </c>
      <c r="J5" s="3">
        <v>23790</v>
      </c>
      <c r="K5" s="3">
        <v>5890</v>
      </c>
      <c r="L5" s="3">
        <v>6800</v>
      </c>
      <c r="M5" s="6">
        <f>B5+D5</f>
        <v>218855</v>
      </c>
      <c r="N5">
        <f t="shared" si="0"/>
        <v>14006.720000000001</v>
      </c>
      <c r="O5">
        <f>N5+中国!K5</f>
        <v>17915.72</v>
      </c>
    </row>
    <row r="6" spans="1:17" x14ac:dyDescent="0.45">
      <c r="A6" s="2">
        <v>43581</v>
      </c>
      <c r="B6" s="1">
        <v>206400</v>
      </c>
      <c r="C6" s="1">
        <v>10.53</v>
      </c>
      <c r="D6" s="1">
        <v>17371</v>
      </c>
      <c r="E6" s="16">
        <f t="shared" si="1"/>
        <v>1649.6676163342831</v>
      </c>
      <c r="F6" s="3">
        <v>33410</v>
      </c>
      <c r="G6" s="3">
        <v>6070</v>
      </c>
      <c r="H6" s="3">
        <v>6800</v>
      </c>
      <c r="I6" s="3">
        <v>9620</v>
      </c>
      <c r="J6" s="3">
        <v>23790</v>
      </c>
      <c r="K6" s="3">
        <v>6070</v>
      </c>
      <c r="L6" s="3">
        <v>6800</v>
      </c>
      <c r="M6" s="6">
        <f t="shared" ref="M6:M7" si="2">B6+D6</f>
        <v>223771</v>
      </c>
      <c r="N6">
        <f t="shared" si="0"/>
        <v>14321.344000000001</v>
      </c>
      <c r="O6">
        <f>N6+中国!K6</f>
        <v>18060.544000000002</v>
      </c>
    </row>
    <row r="7" spans="1:17" x14ac:dyDescent="0.45">
      <c r="A7" s="5">
        <v>43608</v>
      </c>
      <c r="B7" s="10">
        <v>209600</v>
      </c>
      <c r="C7" s="10">
        <v>7.37</v>
      </c>
      <c r="D7" s="10">
        <v>12340</v>
      </c>
      <c r="E7" s="16">
        <f t="shared" si="1"/>
        <v>1674.3554952510176</v>
      </c>
      <c r="F7" s="3">
        <v>33410</v>
      </c>
      <c r="G7" s="3">
        <v>6130</v>
      </c>
      <c r="H7" s="3">
        <v>6800</v>
      </c>
      <c r="I7" s="3">
        <v>9620</v>
      </c>
      <c r="J7" s="3">
        <v>23790</v>
      </c>
      <c r="K7" s="3">
        <v>6130</v>
      </c>
      <c r="L7" s="3">
        <v>6800</v>
      </c>
      <c r="M7" s="6">
        <f t="shared" si="2"/>
        <v>221940</v>
      </c>
      <c r="N7">
        <f t="shared" si="0"/>
        <v>14204.16</v>
      </c>
      <c r="O7">
        <f>N7+中国!K7</f>
        <v>18173.36</v>
      </c>
      <c r="Q7">
        <v>3200</v>
      </c>
    </row>
    <row r="8" spans="1:17" x14ac:dyDescent="0.45">
      <c r="A8" s="5">
        <v>43642</v>
      </c>
      <c r="B8" s="10">
        <v>209600</v>
      </c>
      <c r="C8" s="10">
        <v>6.36</v>
      </c>
      <c r="D8" s="6">
        <v>10649</v>
      </c>
      <c r="E8" s="16">
        <f t="shared" si="1"/>
        <v>1674.3710691823899</v>
      </c>
      <c r="F8" s="3">
        <v>33410</v>
      </c>
      <c r="G8" s="3">
        <v>5940</v>
      </c>
      <c r="H8" s="3">
        <v>6800</v>
      </c>
      <c r="I8" s="3">
        <v>9620</v>
      </c>
      <c r="J8" s="3">
        <v>23790</v>
      </c>
      <c r="K8" s="3">
        <v>5940</v>
      </c>
      <c r="L8" s="3">
        <v>6800</v>
      </c>
      <c r="M8" s="6">
        <f>B8+D8</f>
        <v>220249</v>
      </c>
      <c r="N8">
        <f t="shared" si="0"/>
        <v>14095.936</v>
      </c>
      <c r="O8">
        <f>N8+中国!K8</f>
        <v>17950.135999999999</v>
      </c>
    </row>
    <row r="9" spans="1:17" x14ac:dyDescent="0.45">
      <c r="A9" s="5">
        <v>43671</v>
      </c>
      <c r="B9" s="10">
        <v>226700</v>
      </c>
      <c r="C9" s="10">
        <v>10.65</v>
      </c>
      <c r="D9" s="10">
        <v>19300</v>
      </c>
      <c r="E9" s="16">
        <f>D9/C9</f>
        <v>1812.206572769953</v>
      </c>
      <c r="F9" s="3">
        <v>33410</v>
      </c>
      <c r="G9" s="3">
        <v>7530</v>
      </c>
      <c r="H9" s="3">
        <v>6800</v>
      </c>
      <c r="I9" s="3">
        <v>9620</v>
      </c>
      <c r="J9" s="3">
        <v>23790</v>
      </c>
      <c r="K9" s="3">
        <v>7530</v>
      </c>
      <c r="L9" s="3">
        <v>6800</v>
      </c>
      <c r="M9" s="6">
        <f>B9+D9+Q9</f>
        <v>263100</v>
      </c>
      <c r="N9">
        <f t="shared" si="0"/>
        <v>16838.400000000001</v>
      </c>
      <c r="O9">
        <f>N9+中国!K9</f>
        <v>20822.600000000002</v>
      </c>
      <c r="Q9">
        <v>17100</v>
      </c>
    </row>
    <row r="10" spans="1:17" x14ac:dyDescent="0.45">
      <c r="A10" s="5">
        <v>43702</v>
      </c>
      <c r="B10" s="10">
        <v>226700</v>
      </c>
      <c r="C10" s="10">
        <v>8.82</v>
      </c>
      <c r="D10" s="10">
        <v>15984</v>
      </c>
      <c r="E10" s="16">
        <f>D10/C10</f>
        <v>1812.2448979591836</v>
      </c>
      <c r="F10" s="3">
        <v>33410</v>
      </c>
      <c r="G10" s="3">
        <v>6780</v>
      </c>
      <c r="H10" s="3">
        <v>6800</v>
      </c>
      <c r="I10" s="3">
        <v>9620</v>
      </c>
      <c r="J10" s="3">
        <v>23790</v>
      </c>
      <c r="K10" s="3">
        <v>6780</v>
      </c>
      <c r="L10" s="3">
        <v>6800</v>
      </c>
      <c r="M10" s="6">
        <f>B10+D10+Q10</f>
        <v>242684</v>
      </c>
      <c r="N10">
        <f>M10*$Q$1</f>
        <v>15531.776</v>
      </c>
      <c r="O10">
        <f>N10+中国!K10</f>
        <v>19515.975999999999</v>
      </c>
    </row>
    <row r="11" spans="1:17" x14ac:dyDescent="0.45">
      <c r="A11" s="20">
        <v>43734</v>
      </c>
      <c r="B11" s="10">
        <v>226700</v>
      </c>
      <c r="C11" s="10">
        <v>3.42</v>
      </c>
      <c r="D11" s="10">
        <v>6198</v>
      </c>
      <c r="E11" s="16">
        <f>D11/C11</f>
        <v>1812.280701754386</v>
      </c>
      <c r="F11" s="3">
        <v>33410</v>
      </c>
      <c r="G11" s="3">
        <v>6410</v>
      </c>
      <c r="H11" s="3">
        <v>6800</v>
      </c>
      <c r="I11" s="3">
        <v>9620</v>
      </c>
      <c r="J11" s="3">
        <v>23790</v>
      </c>
      <c r="K11" s="3">
        <v>6410</v>
      </c>
      <c r="L11" s="3">
        <v>6800</v>
      </c>
      <c r="M11" s="6">
        <f>B11+D11+Q11</f>
        <v>232898</v>
      </c>
      <c r="N11">
        <f>M11*$Q$1</f>
        <v>14905.472</v>
      </c>
      <c r="O11">
        <f>N11+中国!K11</f>
        <v>18889.671999999999</v>
      </c>
    </row>
    <row r="12" spans="1:17" x14ac:dyDescent="0.45">
      <c r="A12" s="20">
        <v>43762</v>
      </c>
      <c r="B12" s="10">
        <v>226700</v>
      </c>
      <c r="C12" s="6">
        <v>17.399999999999999</v>
      </c>
      <c r="D12" s="19">
        <v>31532</v>
      </c>
      <c r="E12" s="19">
        <f>D12/C12</f>
        <v>1812.1839080459772</v>
      </c>
      <c r="F12" s="3">
        <v>33410</v>
      </c>
      <c r="G12" s="3">
        <v>7350</v>
      </c>
      <c r="H12" s="3">
        <v>6800</v>
      </c>
      <c r="I12" s="3">
        <v>9620</v>
      </c>
      <c r="J12" s="3">
        <v>23790</v>
      </c>
      <c r="K12" s="3">
        <v>7350</v>
      </c>
      <c r="L12" s="3">
        <v>6800</v>
      </c>
      <c r="M12" s="19">
        <f>D12+B11</f>
        <v>258232</v>
      </c>
      <c r="N12">
        <f>M12*$Q$1</f>
        <v>16526.848000000002</v>
      </c>
      <c r="O12">
        <f>N12+中国!K12</f>
        <v>20511.048000000003</v>
      </c>
    </row>
    <row r="15" spans="1:17" x14ac:dyDescent="0.45">
      <c r="M15">
        <f>M1-500000-中国!I15/0.065</f>
        <v>1211715.6923076925</v>
      </c>
    </row>
    <row r="16" spans="1:17" x14ac:dyDescent="0.45">
      <c r="C16" s="15" t="s">
        <v>30</v>
      </c>
      <c r="M16">
        <f>M15/10</f>
        <v>121171.56923076925</v>
      </c>
      <c r="N16">
        <f>M16*0.065</f>
        <v>7876.1520000000019</v>
      </c>
    </row>
    <row r="17" spans="3:3" x14ac:dyDescent="0.45">
      <c r="C17" s="15" t="s">
        <v>31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H20" sqref="H20"/>
    </sheetView>
  </sheetViews>
  <sheetFormatPr defaultRowHeight="18" x14ac:dyDescent="0.45"/>
  <cols>
    <col min="1" max="1" width="10.19921875" bestFit="1" customWidth="1"/>
  </cols>
  <sheetData>
    <row r="1" spans="1:16" x14ac:dyDescent="0.45">
      <c r="K1">
        <f>SUM(K3:K11)</f>
        <v>43316.04</v>
      </c>
    </row>
    <row r="2" spans="1:16" x14ac:dyDescent="0.45">
      <c r="A2" s="4"/>
      <c r="B2" s="6" t="s">
        <v>10</v>
      </c>
      <c r="C2" s="6" t="s">
        <v>11</v>
      </c>
      <c r="D2" s="6" t="s">
        <v>12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7</v>
      </c>
      <c r="K2" s="6" t="s">
        <v>9</v>
      </c>
    </row>
    <row r="3" spans="1:16" x14ac:dyDescent="0.45">
      <c r="A3" s="5">
        <v>43503</v>
      </c>
      <c r="B3" s="4">
        <v>11084.54</v>
      </c>
      <c r="C3" s="4">
        <v>90</v>
      </c>
      <c r="D3" s="4">
        <v>7169.29</v>
      </c>
      <c r="E3" s="4">
        <v>4266.7299999999996</v>
      </c>
      <c r="F3" s="4">
        <v>880</v>
      </c>
      <c r="G3" s="4">
        <v>220</v>
      </c>
      <c r="H3" s="4">
        <v>55</v>
      </c>
      <c r="I3" s="4">
        <v>770</v>
      </c>
      <c r="J3" s="4">
        <v>169.26</v>
      </c>
      <c r="K3" s="4">
        <f>B3+C3+D3-SUM(E3:J3)</f>
        <v>11982.840000000002</v>
      </c>
    </row>
    <row r="4" spans="1:16" x14ac:dyDescent="0.45">
      <c r="A4" s="5">
        <v>43531</v>
      </c>
      <c r="B4" s="4">
        <v>5834</v>
      </c>
      <c r="C4" s="4"/>
      <c r="D4" s="4"/>
      <c r="E4" s="4"/>
      <c r="F4" s="4">
        <v>880</v>
      </c>
      <c r="G4" s="4">
        <v>220</v>
      </c>
      <c r="H4" s="4">
        <v>55</v>
      </c>
      <c r="I4" s="4">
        <v>770</v>
      </c>
      <c r="J4" s="4"/>
      <c r="K4" s="4">
        <f>B4+C4+D4-SUM(E4:J4)</f>
        <v>3909</v>
      </c>
    </row>
    <row r="5" spans="1:16" x14ac:dyDescent="0.45">
      <c r="A5" s="5">
        <v>43567</v>
      </c>
      <c r="B5" s="4">
        <v>5834</v>
      </c>
      <c r="C5" s="4"/>
      <c r="D5" s="4"/>
      <c r="E5" s="4"/>
      <c r="F5" s="4">
        <v>880</v>
      </c>
      <c r="G5" s="4">
        <v>220</v>
      </c>
      <c r="H5" s="4">
        <v>55</v>
      </c>
      <c r="I5" s="4">
        <v>770</v>
      </c>
      <c r="J5" s="4"/>
      <c r="K5" s="4">
        <f>B5+C5+D5-SUM(E5:J5)</f>
        <v>3909</v>
      </c>
    </row>
    <row r="6" spans="1:16" x14ac:dyDescent="0.45">
      <c r="A6" s="5">
        <v>43590</v>
      </c>
      <c r="B6" s="8">
        <v>5834</v>
      </c>
      <c r="C6" s="4"/>
      <c r="D6" s="4"/>
      <c r="E6" s="4"/>
      <c r="F6" s="8">
        <v>957.5</v>
      </c>
      <c r="G6" s="8">
        <v>239.4</v>
      </c>
      <c r="H6" s="8">
        <v>59.9</v>
      </c>
      <c r="I6" s="8">
        <v>838</v>
      </c>
      <c r="J6" s="4"/>
      <c r="K6" s="4">
        <f t="shared" ref="K6:K7" si="0">B6+C6+D6-SUM(E6:J6)</f>
        <v>3739.2</v>
      </c>
    </row>
    <row r="7" spans="1:16" x14ac:dyDescent="0.45">
      <c r="A7" s="5">
        <v>43621</v>
      </c>
      <c r="B7" s="4">
        <f>B6+115</f>
        <v>5949</v>
      </c>
      <c r="C7" s="4"/>
      <c r="D7" s="4">
        <v>115</v>
      </c>
      <c r="E7" s="4"/>
      <c r="F7" s="8">
        <v>957.5</v>
      </c>
      <c r="G7" s="8">
        <v>239.4</v>
      </c>
      <c r="H7" s="8">
        <v>59.9</v>
      </c>
      <c r="I7" s="8">
        <v>838</v>
      </c>
      <c r="J7" s="4"/>
      <c r="K7" s="4">
        <f t="shared" si="0"/>
        <v>3969.2</v>
      </c>
      <c r="O7">
        <f>500000-L10</f>
        <v>88606.400000000023</v>
      </c>
    </row>
    <row r="8" spans="1:16" x14ac:dyDescent="0.45">
      <c r="A8" s="5">
        <v>43651</v>
      </c>
      <c r="B8" s="4">
        <v>5949</v>
      </c>
      <c r="C8" s="4"/>
      <c r="D8" s="4"/>
      <c r="E8" s="4"/>
      <c r="F8" s="8">
        <v>957.5</v>
      </c>
      <c r="G8" s="8">
        <v>239.4</v>
      </c>
      <c r="H8" s="8">
        <v>59.9</v>
      </c>
      <c r="I8" s="8">
        <v>838</v>
      </c>
      <c r="J8" s="4"/>
      <c r="K8" s="4">
        <f>B8+C8+D8-SUM(E8:J8)</f>
        <v>3854.2</v>
      </c>
      <c r="L8">
        <f>K8*8</f>
        <v>30833.599999999999</v>
      </c>
      <c r="O8">
        <f>O7/8</f>
        <v>11075.800000000003</v>
      </c>
      <c r="P8">
        <f>O8/0.064</f>
        <v>173059.37500000003</v>
      </c>
    </row>
    <row r="9" spans="1:16" x14ac:dyDescent="0.45">
      <c r="A9" s="5">
        <v>43682</v>
      </c>
      <c r="B9" s="4">
        <v>5949</v>
      </c>
      <c r="C9" s="4"/>
      <c r="D9" s="4">
        <v>130</v>
      </c>
      <c r="E9" s="4"/>
      <c r="F9" s="8">
        <v>957.5</v>
      </c>
      <c r="G9" s="8">
        <v>239.4</v>
      </c>
      <c r="H9" s="8">
        <v>59.9</v>
      </c>
      <c r="I9" s="8">
        <v>838</v>
      </c>
      <c r="J9" s="4"/>
      <c r="K9" s="4">
        <f t="shared" ref="K9:K11" si="1">B9+C9+D9-SUM(E9:J9)</f>
        <v>3984.2</v>
      </c>
      <c r="L9">
        <f>8000*2</f>
        <v>16000</v>
      </c>
    </row>
    <row r="10" spans="1:16" x14ac:dyDescent="0.45">
      <c r="A10" s="5">
        <v>43713</v>
      </c>
      <c r="B10" s="4">
        <v>5949</v>
      </c>
      <c r="C10" s="4"/>
      <c r="D10" s="4">
        <v>130</v>
      </c>
      <c r="E10" s="4"/>
      <c r="F10" s="8">
        <v>957.5</v>
      </c>
      <c r="G10" s="8">
        <v>239.4</v>
      </c>
      <c r="H10" s="8">
        <v>59.9</v>
      </c>
      <c r="I10" s="8">
        <v>838</v>
      </c>
      <c r="J10" s="4"/>
      <c r="K10" s="4">
        <f t="shared" si="1"/>
        <v>3984.2</v>
      </c>
      <c r="L10">
        <f>H19+L8+L9</f>
        <v>411393.6</v>
      </c>
      <c r="O10" s="11" t="s">
        <v>33</v>
      </c>
      <c r="P10">
        <f>226000-P8</f>
        <v>52940.624999999971</v>
      </c>
    </row>
    <row r="11" spans="1:16" x14ac:dyDescent="0.45">
      <c r="A11" s="5">
        <v>43738</v>
      </c>
      <c r="B11" s="4">
        <v>5949</v>
      </c>
      <c r="C11" s="4"/>
      <c r="D11" s="4">
        <v>130</v>
      </c>
      <c r="E11" s="4"/>
      <c r="F11" s="8">
        <v>957.5</v>
      </c>
      <c r="G11" s="8">
        <v>239.4</v>
      </c>
      <c r="H11" s="8">
        <v>59.9</v>
      </c>
      <c r="I11" s="8">
        <v>838</v>
      </c>
      <c r="J11" s="4"/>
      <c r="K11" s="4">
        <f t="shared" si="1"/>
        <v>3984.2</v>
      </c>
    </row>
    <row r="12" spans="1:16" x14ac:dyDescent="0.45">
      <c r="A12" s="5">
        <v>43774</v>
      </c>
      <c r="B12" s="4">
        <v>5949</v>
      </c>
      <c r="C12" s="4"/>
      <c r="D12" s="4">
        <v>130</v>
      </c>
      <c r="E12" s="4"/>
      <c r="F12" s="8">
        <v>957.5</v>
      </c>
      <c r="G12" s="8">
        <v>239.4</v>
      </c>
      <c r="H12" s="8">
        <v>59.9</v>
      </c>
      <c r="I12" s="8">
        <v>838</v>
      </c>
      <c r="J12" s="4"/>
      <c r="K12" s="4">
        <f>B12+C12+D12-SUM(E12:J12)</f>
        <v>3984.2</v>
      </c>
    </row>
    <row r="15" spans="1:16" x14ac:dyDescent="0.45">
      <c r="H15">
        <v>100000</v>
      </c>
      <c r="I15">
        <f>(840000-300000)*0.064</f>
        <v>34560</v>
      </c>
      <c r="P15" s="14"/>
    </row>
    <row r="16" spans="1:16" x14ac:dyDescent="0.45">
      <c r="H16">
        <v>30000</v>
      </c>
      <c r="P16" s="14"/>
    </row>
    <row r="17" spans="6:9" x14ac:dyDescent="0.45">
      <c r="H17">
        <v>200000</v>
      </c>
    </row>
    <row r="18" spans="6:9" x14ac:dyDescent="0.45">
      <c r="H18" s="18"/>
      <c r="I18" s="13">
        <f>300000*0.064</f>
        <v>19200</v>
      </c>
    </row>
    <row r="19" spans="6:9" x14ac:dyDescent="0.45">
      <c r="H19">
        <f>SUM(H15:I17)</f>
        <v>364560</v>
      </c>
    </row>
    <row r="25" spans="6:9" x14ac:dyDescent="0.45">
      <c r="F25">
        <v>3000</v>
      </c>
    </row>
    <row r="26" spans="6:9" x14ac:dyDescent="0.45">
      <c r="F26">
        <v>3100</v>
      </c>
    </row>
    <row r="27" spans="6:9" x14ac:dyDescent="0.45">
      <c r="F27">
        <v>3400</v>
      </c>
    </row>
    <row r="28" spans="6:9" x14ac:dyDescent="0.45">
      <c r="F28">
        <v>-500</v>
      </c>
    </row>
    <row r="29" spans="6:9" x14ac:dyDescent="0.45">
      <c r="F29">
        <v>3000</v>
      </c>
    </row>
    <row r="30" spans="6:9" x14ac:dyDescent="0.45">
      <c r="F30">
        <v>-300</v>
      </c>
    </row>
    <row r="31" spans="6:9" x14ac:dyDescent="0.45">
      <c r="F31">
        <v>3700</v>
      </c>
    </row>
    <row r="32" spans="6:9" x14ac:dyDescent="0.45">
      <c r="F32">
        <v>3900</v>
      </c>
    </row>
    <row r="33" spans="6:6" x14ac:dyDescent="0.45">
      <c r="F33">
        <v>3800</v>
      </c>
    </row>
    <row r="34" spans="6:6" x14ac:dyDescent="0.45">
      <c r="F34">
        <v>1500</v>
      </c>
    </row>
    <row r="35" spans="6:6" x14ac:dyDescent="0.45">
      <c r="F35">
        <v>3500</v>
      </c>
    </row>
    <row r="36" spans="6:6" x14ac:dyDescent="0.45">
      <c r="F36">
        <v>3600</v>
      </c>
    </row>
    <row r="37" spans="6:6" x14ac:dyDescent="0.45">
      <c r="F37">
        <f>SUM(F25:F36)</f>
        <v>31700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workbookViewId="0">
      <selection activeCell="Q17" sqref="Q17"/>
    </sheetView>
  </sheetViews>
  <sheetFormatPr defaultRowHeight="18" x14ac:dyDescent="0.45"/>
  <sheetData>
    <row r="2" spans="1:10" x14ac:dyDescent="0.45">
      <c r="B2" t="s">
        <v>17</v>
      </c>
      <c r="C2">
        <f>SUM(C4:C17)</f>
        <v>631620</v>
      </c>
    </row>
    <row r="4" spans="1:10" x14ac:dyDescent="0.45">
      <c r="B4" t="s">
        <v>18</v>
      </c>
      <c r="C4">
        <v>95000</v>
      </c>
    </row>
    <row r="5" spans="1:10" x14ac:dyDescent="0.45">
      <c r="B5" t="s">
        <v>19</v>
      </c>
      <c r="C5">
        <v>10000</v>
      </c>
    </row>
    <row r="6" spans="1:10" x14ac:dyDescent="0.45">
      <c r="B6" t="s">
        <v>25</v>
      </c>
      <c r="C6">
        <v>29000</v>
      </c>
    </row>
    <row r="7" spans="1:10" x14ac:dyDescent="0.45">
      <c r="B7" t="s">
        <v>25</v>
      </c>
      <c r="C7">
        <f>17820+1800</f>
        <v>19620</v>
      </c>
    </row>
    <row r="8" spans="1:10" x14ac:dyDescent="0.45">
      <c r="A8" t="s">
        <v>20</v>
      </c>
      <c r="B8" s="7" t="s">
        <v>26</v>
      </c>
      <c r="C8">
        <v>7000</v>
      </c>
      <c r="I8" s="11"/>
    </row>
    <row r="9" spans="1:10" x14ac:dyDescent="0.45">
      <c r="B9" t="s">
        <v>21</v>
      </c>
      <c r="C9">
        <v>23000</v>
      </c>
    </row>
    <row r="10" spans="1:10" x14ac:dyDescent="0.45">
      <c r="B10" s="7" t="s">
        <v>22</v>
      </c>
      <c r="C10">
        <v>9000</v>
      </c>
    </row>
    <row r="11" spans="1:10" x14ac:dyDescent="0.45">
      <c r="B11" t="s">
        <v>23</v>
      </c>
      <c r="C11">
        <v>140000</v>
      </c>
    </row>
    <row r="12" spans="1:10" x14ac:dyDescent="0.45">
      <c r="B12" t="s">
        <v>24</v>
      </c>
      <c r="C12">
        <v>9000</v>
      </c>
    </row>
    <row r="13" spans="1:10" x14ac:dyDescent="0.45">
      <c r="B13" s="7" t="s">
        <v>27</v>
      </c>
      <c r="C13">
        <v>20000</v>
      </c>
      <c r="I13" s="12"/>
      <c r="J13" s="12"/>
    </row>
    <row r="14" spans="1:10" x14ac:dyDescent="0.45">
      <c r="B14" s="7" t="s">
        <v>29</v>
      </c>
      <c r="C14">
        <v>16000</v>
      </c>
      <c r="D14" s="9"/>
      <c r="E14" s="9"/>
      <c r="F14" s="9"/>
      <c r="G14" s="9"/>
      <c r="H14" s="9"/>
      <c r="I14" s="12"/>
      <c r="J14" s="12"/>
    </row>
    <row r="15" spans="1:10" x14ac:dyDescent="0.45">
      <c r="B15" s="9" t="s">
        <v>28</v>
      </c>
      <c r="C15" s="9">
        <v>155000</v>
      </c>
      <c r="D15" s="9"/>
      <c r="E15" s="9"/>
      <c r="F15" s="9"/>
      <c r="G15" s="9"/>
      <c r="H15" s="9"/>
      <c r="I15" s="12"/>
      <c r="J15" s="12"/>
    </row>
    <row r="16" spans="1:10" x14ac:dyDescent="0.45">
      <c r="B16" s="17" t="s">
        <v>34</v>
      </c>
      <c r="C16" s="9">
        <v>9000</v>
      </c>
      <c r="D16" s="9"/>
      <c r="E16" s="9"/>
      <c r="F16" s="9"/>
      <c r="G16" s="9"/>
      <c r="H16" s="9"/>
      <c r="I16" s="12"/>
      <c r="J16" s="12"/>
    </row>
    <row r="17" spans="2:10" x14ac:dyDescent="0.45">
      <c r="B17" s="9" t="s">
        <v>35</v>
      </c>
      <c r="C17" s="9">
        <v>90000</v>
      </c>
      <c r="D17" s="9"/>
      <c r="E17" s="9"/>
      <c r="F17" s="9"/>
      <c r="G17" s="9"/>
      <c r="H17" s="9"/>
      <c r="I17" s="12"/>
      <c r="J17" s="12"/>
    </row>
    <row r="18" spans="2:10" x14ac:dyDescent="0.45">
      <c r="B18" s="9"/>
      <c r="C18" s="9"/>
      <c r="D18" s="9"/>
      <c r="E18" s="9"/>
      <c r="F18" s="9"/>
      <c r="G18" s="9"/>
      <c r="H18" s="9"/>
      <c r="I18" s="12"/>
      <c r="J18" s="12"/>
    </row>
    <row r="19" spans="2:10" x14ac:dyDescent="0.45">
      <c r="B19" s="9"/>
      <c r="C19" s="9"/>
      <c r="D19" s="9"/>
      <c r="E19" s="9"/>
      <c r="F19" s="9"/>
      <c r="G19" s="9"/>
      <c r="H19" s="9"/>
      <c r="I19" s="12"/>
      <c r="J19" s="12"/>
    </row>
    <row r="20" spans="2:10" x14ac:dyDescent="0.45">
      <c r="B20" s="9"/>
      <c r="C20" s="9"/>
      <c r="D20" s="9"/>
      <c r="E20" s="9"/>
      <c r="F20" s="9"/>
      <c r="G20" s="9"/>
      <c r="H20" s="9"/>
      <c r="I20" s="12"/>
      <c r="J20" s="12"/>
    </row>
    <row r="21" spans="2:10" x14ac:dyDescent="0.45">
      <c r="B21" s="9"/>
      <c r="C21" s="9"/>
      <c r="D21" s="9"/>
      <c r="E21" s="9"/>
      <c r="F21" s="9"/>
      <c r="G21" s="9"/>
      <c r="H21" s="9"/>
      <c r="I21" s="9"/>
      <c r="J21" s="9"/>
    </row>
    <row r="22" spans="2:10" x14ac:dyDescent="0.45">
      <c r="B22" s="9"/>
      <c r="C22" s="9"/>
      <c r="D22" s="9"/>
      <c r="E22" s="9"/>
      <c r="F22" s="9"/>
      <c r="G22" s="9"/>
      <c r="H22" s="9"/>
      <c r="I22" s="9"/>
      <c r="J22" s="9"/>
    </row>
    <row r="23" spans="2:10" x14ac:dyDescent="0.45">
      <c r="B23" s="9"/>
      <c r="C23" s="9"/>
      <c r="D23" s="9"/>
      <c r="E23" s="9"/>
      <c r="F23" s="9"/>
      <c r="G23" s="9"/>
      <c r="H23" s="9"/>
      <c r="I23" s="9"/>
      <c r="J23" s="9"/>
    </row>
    <row r="24" spans="2:10" x14ac:dyDescent="0.45">
      <c r="B24" s="9"/>
      <c r="C24" s="9"/>
      <c r="D24" s="9"/>
      <c r="E24" s="9"/>
      <c r="F24" s="9"/>
      <c r="G24" s="9"/>
      <c r="H24" s="9"/>
      <c r="I24" s="9"/>
      <c r="J24" s="9"/>
    </row>
    <row r="25" spans="2:10" x14ac:dyDescent="0.45">
      <c r="B25" s="9"/>
      <c r="C25" s="9"/>
      <c r="D25" s="9"/>
      <c r="E25" s="9"/>
      <c r="F25" s="9"/>
      <c r="G25" s="9"/>
      <c r="H25" s="9"/>
      <c r="I25" s="9"/>
      <c r="J25" s="9"/>
    </row>
    <row r="26" spans="2:10" x14ac:dyDescent="0.45">
      <c r="B26" s="9"/>
      <c r="C26" s="9"/>
      <c r="D26" s="9"/>
      <c r="E26" s="9"/>
      <c r="F26" s="9"/>
      <c r="G26" s="9"/>
      <c r="H26" s="9"/>
      <c r="I26" s="9"/>
      <c r="J26" s="9"/>
    </row>
    <row r="27" spans="2:10" x14ac:dyDescent="0.45">
      <c r="B27" s="9"/>
      <c r="C27" s="9"/>
      <c r="D27" s="9"/>
      <c r="E27" s="9"/>
      <c r="F27" s="9"/>
      <c r="G27" s="9"/>
      <c r="H27" s="9"/>
      <c r="I27" s="9"/>
      <c r="J27" s="9"/>
    </row>
    <row r="28" spans="2:10" x14ac:dyDescent="0.45">
      <c r="B28" s="9"/>
      <c r="C28" s="9"/>
      <c r="D28" s="9"/>
      <c r="E28" s="9"/>
      <c r="F28" s="9"/>
      <c r="G28" s="9"/>
      <c r="H28" s="9"/>
      <c r="I28" s="9"/>
      <c r="J28" s="9"/>
    </row>
    <row r="29" spans="2:10" x14ac:dyDescent="0.45">
      <c r="B29" s="9"/>
      <c r="C29" s="9"/>
      <c r="D29" s="9"/>
      <c r="E29" s="9"/>
      <c r="F29" s="9"/>
      <c r="G29" s="9"/>
      <c r="H29" s="9"/>
      <c r="I29" s="9"/>
      <c r="J29" s="9"/>
    </row>
    <row r="30" spans="2:10" x14ac:dyDescent="0.45">
      <c r="B30" s="9"/>
      <c r="C30" s="9"/>
      <c r="D30" s="9"/>
      <c r="E30" s="9"/>
      <c r="F30" s="9"/>
      <c r="G30" s="9"/>
      <c r="H30" s="9"/>
      <c r="I30" s="9"/>
      <c r="J30" s="9"/>
    </row>
    <row r="31" spans="2:10" x14ac:dyDescent="0.45">
      <c r="B31" s="9"/>
      <c r="C31" s="9"/>
      <c r="D31" s="9"/>
      <c r="E31" s="9">
        <v>6.7699999999999996E-2</v>
      </c>
      <c r="F31" s="9">
        <v>6.5000000000000002E-2</v>
      </c>
      <c r="G31" s="9"/>
      <c r="I31" s="9"/>
      <c r="J31" s="9"/>
    </row>
    <row r="32" spans="2:10" x14ac:dyDescent="0.45">
      <c r="B32" s="9"/>
      <c r="C32" s="9"/>
      <c r="D32" s="9">
        <v>500000</v>
      </c>
      <c r="E32" s="9">
        <f>D32*E31</f>
        <v>33850</v>
      </c>
      <c r="F32" s="9">
        <f>D32*F31</f>
        <v>32500</v>
      </c>
      <c r="G32" s="9"/>
      <c r="H32" s="9">
        <f>F32-E32</f>
        <v>-1350</v>
      </c>
      <c r="I32" s="9"/>
      <c r="J32" s="9"/>
    </row>
    <row r="33" spans="2:10" x14ac:dyDescent="0.45">
      <c r="B33" s="9"/>
      <c r="C33" s="9"/>
      <c r="D33" s="9"/>
      <c r="E33" s="9"/>
      <c r="F33" s="9"/>
      <c r="G33" s="9"/>
      <c r="H33" s="9"/>
      <c r="I33" s="9"/>
      <c r="J33" s="9"/>
    </row>
    <row r="34" spans="2:10" x14ac:dyDescent="0.45">
      <c r="B34" s="9"/>
      <c r="C34" s="9"/>
      <c r="D34" s="9"/>
      <c r="E34" s="9"/>
      <c r="F34" s="9"/>
      <c r="G34" s="9"/>
      <c r="H34" s="9"/>
      <c r="I34" s="9"/>
      <c r="J34" s="9"/>
    </row>
    <row r="35" spans="2:10" x14ac:dyDescent="0.45">
      <c r="B35" s="9"/>
      <c r="C35" s="9"/>
      <c r="D35" s="9"/>
      <c r="E35" s="9"/>
      <c r="F35" s="9"/>
      <c r="G35" s="9"/>
      <c r="H35" s="9"/>
      <c r="I35" s="9"/>
      <c r="J35" s="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日本</vt:lpstr>
      <vt:lpstr>中国</vt:lpstr>
      <vt:lpstr>花销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2019-11-13T23:26:25Z</dcterms:modified>
</cp:coreProperties>
</file>