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8_{B3A51942-1AAC-4881-A397-F608E543F78D}" xr6:coauthVersionLast="36" xr6:coauthVersionMax="36" xr10:uidLastSave="{00000000-0000-0000-0000-000000000000}"/>
  <bookViews>
    <workbookView xWindow="0" yWindow="0" windowWidth="38400" windowHeight="16718" tabRatio="844" xr2:uid="{00000000-000D-0000-FFFF-FFFF00000000}"/>
  </bookViews>
  <sheets>
    <sheet name="B darbu saraksts" sheetId="13" r:id="rId1"/>
    <sheet name="C darbu saraksts" sheetId="14" r:id="rId2"/>
    <sheet name="B izmaksas" sheetId="1" r:id="rId3"/>
    <sheet name="C izmaksas" sheetId="2" r:id="rId4"/>
    <sheet name="B ieguvumi" sheetId="15" r:id="rId5"/>
    <sheet name="C ieguvumi" sheetId="16" r:id="rId6"/>
    <sheet name="B izdevumi" sheetId="5" r:id="rId7"/>
    <sheet name="C izdevumi" sheetId="6" r:id="rId8"/>
    <sheet name="B vertejums" sheetId="7" r:id="rId9"/>
    <sheet name="C vertejums" sheetId="8" r:id="rId10"/>
    <sheet name="B vai C Izvērtējums " sheetId="10" r:id="rId11"/>
    <sheet name="B riski" sheetId="17" r:id="rId12"/>
    <sheet name="C riski" sheetId="18" r:id="rId13"/>
    <sheet name="Interesenti" sheetId="19" r:id="rId14"/>
    <sheet name="Risku analīze" sheetId="20" r:id="rId15"/>
    <sheet name="atbildības matrica" sheetId="30" r:id="rId16"/>
    <sheet name="Komunikācijas formas" sheetId="21" r:id="rId17"/>
    <sheet name="Darba paketes" sheetId="25" r:id="rId18"/>
    <sheet name="Resursu un izmaksas" sheetId="26" r:id="rId19"/>
    <sheet name="Grafiki" sheetId="29" r:id="rId20"/>
    <sheet name="Agrās izmaksas" sheetId="27" r:id="rId21"/>
    <sheet name="Vēlās izmaksas" sheetId="28" r:id="rId22"/>
    <sheet name="Projekta Kontrole" sheetId="22" r:id="rId23"/>
    <sheet name="Atskaites forma" sheetId="23" r:id="rId24"/>
    <sheet name="B ienemumi - deleted" sheetId="3" state="hidden" r:id="rId25"/>
    <sheet name="C ienemumi - deleted" sheetId="4" state="hidden" r:id="rId26"/>
  </sheets>
  <definedNames>
    <definedName name="_xlchart.v1.0" hidden="1">'Vēlās izmaksas'!$E$43</definedName>
    <definedName name="_xlchart.v1.1" hidden="1">Grafiki!$U$29:$AC$30</definedName>
    <definedName name="_xlchart.v1.2" hidden="1">Grafiki!$U$30:$AC$30</definedName>
    <definedName name="_xlchart.v1.3" hidden="1">Grafiki!$U$2:$AC$2</definedName>
    <definedName name="_xlchart.v1.4" hidden="1">Grafiki!$U$3:$AC$3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6" i="14" l="1"/>
  <c r="B66" i="14"/>
  <c r="B57" i="14"/>
  <c r="B46" i="14"/>
  <c r="B35" i="14"/>
  <c r="B25" i="14"/>
  <c r="B13" i="14"/>
  <c r="F76" i="14"/>
  <c r="F66" i="14"/>
  <c r="E76" i="14" s="1"/>
  <c r="E66" i="14"/>
  <c r="F57" i="14"/>
  <c r="E57" i="14"/>
  <c r="F46" i="14"/>
  <c r="E46" i="14"/>
  <c r="F35" i="14"/>
  <c r="E35" i="14"/>
  <c r="E25" i="14"/>
  <c r="E13" i="14"/>
  <c r="F25" i="14"/>
  <c r="F3" i="14"/>
  <c r="F13" i="14"/>
  <c r="B3" i="14"/>
  <c r="B77" i="13"/>
  <c r="B67" i="13"/>
  <c r="B57" i="13"/>
  <c r="B46" i="13"/>
  <c r="B35" i="13"/>
  <c r="B25" i="13"/>
  <c r="B13" i="13"/>
  <c r="B3" i="13"/>
  <c r="F77" i="13"/>
  <c r="E77" i="13"/>
  <c r="F67" i="13"/>
  <c r="E67" i="13"/>
  <c r="F57" i="13"/>
  <c r="E57" i="13"/>
  <c r="F46" i="13"/>
  <c r="E46" i="13"/>
  <c r="F35" i="13"/>
  <c r="E35" i="13"/>
  <c r="F25" i="13"/>
  <c r="E25" i="13"/>
  <c r="F13" i="13"/>
  <c r="E13" i="13"/>
  <c r="F3" i="13"/>
  <c r="O44" i="28"/>
  <c r="G44" i="28"/>
  <c r="H44" i="28" s="1"/>
  <c r="I44" i="28" s="1"/>
  <c r="J44" i="28" s="1"/>
  <c r="K44" i="28" s="1"/>
  <c r="L44" i="28" s="1"/>
  <c r="M44" i="28" s="1"/>
  <c r="N44" i="28" s="1"/>
  <c r="H44" i="27"/>
  <c r="I44" i="27"/>
  <c r="J44" i="27"/>
  <c r="K44" i="27"/>
  <c r="L44" i="27" s="1"/>
  <c r="M44" i="27" s="1"/>
  <c r="N44" i="27" s="1"/>
  <c r="G44" i="27"/>
  <c r="AC30" i="29"/>
  <c r="AB30" i="29"/>
  <c r="AA30" i="29"/>
  <c r="Z30" i="29"/>
  <c r="Y30" i="29"/>
  <c r="X30" i="29"/>
  <c r="W30" i="29"/>
  <c r="V30" i="29"/>
  <c r="U30" i="29"/>
  <c r="AC3" i="29"/>
  <c r="AB3" i="29"/>
  <c r="AA3" i="29"/>
  <c r="Z3" i="29"/>
  <c r="Y3" i="29"/>
  <c r="X3" i="29"/>
  <c r="W3" i="29"/>
  <c r="V3" i="29"/>
  <c r="U3" i="29"/>
  <c r="M32" i="27"/>
  <c r="M31" i="27"/>
  <c r="O4" i="27"/>
  <c r="F3" i="27"/>
  <c r="G3" i="27" s="1"/>
  <c r="H3" i="27" s="1"/>
  <c r="I3" i="27" s="1"/>
  <c r="J3" i="27" s="1"/>
  <c r="K3" i="27" s="1"/>
  <c r="L3" i="27" s="1"/>
  <c r="M3" i="27" s="1"/>
  <c r="N3" i="27" s="1"/>
  <c r="O3" i="27" s="1"/>
  <c r="F4" i="27"/>
  <c r="G4" i="27" s="1"/>
  <c r="H4" i="27" s="1"/>
  <c r="I4" i="27" s="1"/>
  <c r="J4" i="27" s="1"/>
  <c r="K4" i="27" s="1"/>
  <c r="L4" i="27" s="1"/>
  <c r="M4" i="27" s="1"/>
  <c r="N4" i="27" s="1"/>
  <c r="F5" i="27"/>
  <c r="G5" i="27" s="1"/>
  <c r="H5" i="27" s="1"/>
  <c r="I5" i="27" s="1"/>
  <c r="J5" i="27" s="1"/>
  <c r="K5" i="27" s="1"/>
  <c r="L5" i="27" s="1"/>
  <c r="M5" i="27" s="1"/>
  <c r="N5" i="27" s="1"/>
  <c r="O5" i="27" s="1"/>
  <c r="F6" i="27"/>
  <c r="G6" i="27"/>
  <c r="H6" i="27" s="1"/>
  <c r="I6" i="27" s="1"/>
  <c r="J6" i="27" s="1"/>
  <c r="K6" i="27" s="1"/>
  <c r="L6" i="27" s="1"/>
  <c r="M6" i="27" s="1"/>
  <c r="N6" i="27" s="1"/>
  <c r="O6" i="27" s="1"/>
  <c r="F7" i="27"/>
  <c r="G7" i="27" s="1"/>
  <c r="H7" i="27" s="1"/>
  <c r="I7" i="27" s="1"/>
  <c r="J7" i="27" s="1"/>
  <c r="K7" i="27" s="1"/>
  <c r="L7" i="27" s="1"/>
  <c r="M7" i="27" s="1"/>
  <c r="N7" i="27" s="1"/>
  <c r="O7" i="27" s="1"/>
  <c r="F8" i="27"/>
  <c r="G8" i="27" s="1"/>
  <c r="H8" i="27" s="1"/>
  <c r="I8" i="27" s="1"/>
  <c r="J8" i="27" s="1"/>
  <c r="K8" i="27" s="1"/>
  <c r="L8" i="27" s="1"/>
  <c r="M8" i="27" s="1"/>
  <c r="N8" i="27" s="1"/>
  <c r="O8" i="27" s="1"/>
  <c r="F9" i="27"/>
  <c r="G9" i="27" s="1"/>
  <c r="H9" i="27" s="1"/>
  <c r="I9" i="27" s="1"/>
  <c r="J9" i="27" s="1"/>
  <c r="K9" i="27" s="1"/>
  <c r="L9" i="27" s="1"/>
  <c r="M9" i="27" s="1"/>
  <c r="N9" i="27" s="1"/>
  <c r="O9" i="27" s="1"/>
  <c r="F10" i="27"/>
  <c r="G10" i="27"/>
  <c r="H10" i="27" s="1"/>
  <c r="I10" i="27" s="1"/>
  <c r="J10" i="27" s="1"/>
  <c r="K10" i="27" s="1"/>
  <c r="L10" i="27" s="1"/>
  <c r="M10" i="27" s="1"/>
  <c r="N10" i="27" s="1"/>
  <c r="O10" i="27" s="1"/>
  <c r="F11" i="27"/>
  <c r="G11" i="27" s="1"/>
  <c r="H11" i="27" s="1"/>
  <c r="I11" i="27" s="1"/>
  <c r="J11" i="27" s="1"/>
  <c r="K11" i="27" s="1"/>
  <c r="L11" i="27" s="1"/>
  <c r="M11" i="27" s="1"/>
  <c r="N11" i="27" s="1"/>
  <c r="O11" i="27" s="1"/>
  <c r="F12" i="27"/>
  <c r="G12" i="27" s="1"/>
  <c r="H12" i="27" s="1"/>
  <c r="I12" i="27" s="1"/>
  <c r="J12" i="27" s="1"/>
  <c r="K12" i="27" s="1"/>
  <c r="L12" i="27" s="1"/>
  <c r="M12" i="27" s="1"/>
  <c r="N12" i="27" s="1"/>
  <c r="O12" i="27" s="1"/>
  <c r="F13" i="27"/>
  <c r="G13" i="27" s="1"/>
  <c r="H13" i="27" s="1"/>
  <c r="I13" i="27" s="1"/>
  <c r="J13" i="27" s="1"/>
  <c r="K13" i="27" s="1"/>
  <c r="L13" i="27" s="1"/>
  <c r="M13" i="27" s="1"/>
  <c r="N13" i="27" s="1"/>
  <c r="O13" i="27" s="1"/>
  <c r="F14" i="27"/>
  <c r="G14" i="27"/>
  <c r="H14" i="27" s="1"/>
  <c r="I14" i="27" s="1"/>
  <c r="J14" i="27" s="1"/>
  <c r="K14" i="27" s="1"/>
  <c r="L14" i="27" s="1"/>
  <c r="M14" i="27" s="1"/>
  <c r="N14" i="27" s="1"/>
  <c r="O14" i="27" s="1"/>
  <c r="F15" i="27"/>
  <c r="G15" i="27" s="1"/>
  <c r="H15" i="27" s="1"/>
  <c r="I15" i="27" s="1"/>
  <c r="J15" i="27" s="1"/>
  <c r="K15" i="27" s="1"/>
  <c r="L15" i="27" s="1"/>
  <c r="M15" i="27" s="1"/>
  <c r="N15" i="27" s="1"/>
  <c r="O15" i="27" s="1"/>
  <c r="F16" i="27"/>
  <c r="G16" i="27" s="1"/>
  <c r="H16" i="27" s="1"/>
  <c r="I16" i="27" s="1"/>
  <c r="J16" i="27" s="1"/>
  <c r="K16" i="27" s="1"/>
  <c r="L16" i="27" s="1"/>
  <c r="M16" i="27" s="1"/>
  <c r="N16" i="27" s="1"/>
  <c r="O16" i="27" s="1"/>
  <c r="F17" i="27"/>
  <c r="G17" i="27" s="1"/>
  <c r="H17" i="27" s="1"/>
  <c r="I17" i="27" s="1"/>
  <c r="J17" i="27" s="1"/>
  <c r="K17" i="27" s="1"/>
  <c r="L17" i="27" s="1"/>
  <c r="M17" i="27" s="1"/>
  <c r="N17" i="27" s="1"/>
  <c r="O17" i="27" s="1"/>
  <c r="F18" i="27"/>
  <c r="G18" i="27"/>
  <c r="H18" i="27" s="1"/>
  <c r="I18" i="27" s="1"/>
  <c r="J18" i="27" s="1"/>
  <c r="K18" i="27" s="1"/>
  <c r="L18" i="27" s="1"/>
  <c r="M18" i="27" s="1"/>
  <c r="N18" i="27" s="1"/>
  <c r="O18" i="27" s="1"/>
  <c r="F19" i="27"/>
  <c r="G19" i="27" s="1"/>
  <c r="H19" i="27" s="1"/>
  <c r="I19" i="27" s="1"/>
  <c r="J19" i="27" s="1"/>
  <c r="K19" i="27" s="1"/>
  <c r="L19" i="27" s="1"/>
  <c r="M19" i="27" s="1"/>
  <c r="N19" i="27" s="1"/>
  <c r="O19" i="27" s="1"/>
  <c r="F20" i="27"/>
  <c r="G20" i="27" s="1"/>
  <c r="H20" i="27" s="1"/>
  <c r="I20" i="27" s="1"/>
  <c r="J20" i="27" s="1"/>
  <c r="K20" i="27" s="1"/>
  <c r="L20" i="27" s="1"/>
  <c r="M20" i="27" s="1"/>
  <c r="N20" i="27" s="1"/>
  <c r="O20" i="27" s="1"/>
  <c r="F21" i="27"/>
  <c r="G21" i="27" s="1"/>
  <c r="H21" i="27" s="1"/>
  <c r="I21" i="27" s="1"/>
  <c r="J21" i="27" s="1"/>
  <c r="K21" i="27" s="1"/>
  <c r="L21" i="27" s="1"/>
  <c r="M21" i="27" s="1"/>
  <c r="N21" i="27" s="1"/>
  <c r="O21" i="27" s="1"/>
  <c r="F22" i="27"/>
  <c r="G22" i="27"/>
  <c r="H22" i="27" s="1"/>
  <c r="I22" i="27" s="1"/>
  <c r="J22" i="27" s="1"/>
  <c r="K22" i="27" s="1"/>
  <c r="L22" i="27" s="1"/>
  <c r="M22" i="27" s="1"/>
  <c r="N22" i="27" s="1"/>
  <c r="O22" i="27" s="1"/>
  <c r="F23" i="27"/>
  <c r="G23" i="27" s="1"/>
  <c r="H23" i="27" s="1"/>
  <c r="I23" i="27" s="1"/>
  <c r="J23" i="27" s="1"/>
  <c r="K23" i="27" s="1"/>
  <c r="L23" i="27" s="1"/>
  <c r="M23" i="27" s="1"/>
  <c r="N23" i="27" s="1"/>
  <c r="O23" i="27" s="1"/>
  <c r="F24" i="27"/>
  <c r="G24" i="27" s="1"/>
  <c r="H24" i="27" s="1"/>
  <c r="I24" i="27" s="1"/>
  <c r="J24" i="27" s="1"/>
  <c r="K24" i="27" s="1"/>
  <c r="L24" i="27" s="1"/>
  <c r="M24" i="27" s="1"/>
  <c r="N24" i="27" s="1"/>
  <c r="O24" i="27" s="1"/>
  <c r="F25" i="27"/>
  <c r="G25" i="27" s="1"/>
  <c r="H25" i="27" s="1"/>
  <c r="I25" i="27" s="1"/>
  <c r="J25" i="27" s="1"/>
  <c r="K25" i="27" s="1"/>
  <c r="L25" i="27" s="1"/>
  <c r="M25" i="27" s="1"/>
  <c r="N25" i="27" s="1"/>
  <c r="O25" i="27" s="1"/>
  <c r="F26" i="27"/>
  <c r="G26" i="27"/>
  <c r="H26" i="27" s="1"/>
  <c r="I26" i="27" s="1"/>
  <c r="J26" i="27" s="1"/>
  <c r="K26" i="27" s="1"/>
  <c r="L26" i="27" s="1"/>
  <c r="M26" i="27" s="1"/>
  <c r="N26" i="27" s="1"/>
  <c r="O26" i="27" s="1"/>
  <c r="F27" i="27"/>
  <c r="G27" i="27" s="1"/>
  <c r="H27" i="27" s="1"/>
  <c r="I27" i="27" s="1"/>
  <c r="J27" i="27" s="1"/>
  <c r="K27" i="27" s="1"/>
  <c r="L27" i="27" s="1"/>
  <c r="M27" i="27" s="1"/>
  <c r="N27" i="27" s="1"/>
  <c r="O27" i="27" s="1"/>
  <c r="F28" i="27"/>
  <c r="G28" i="27" s="1"/>
  <c r="H28" i="27" s="1"/>
  <c r="I28" i="27" s="1"/>
  <c r="J28" i="27" s="1"/>
  <c r="K28" i="27" s="1"/>
  <c r="L28" i="27" s="1"/>
  <c r="M28" i="27" s="1"/>
  <c r="N28" i="27" s="1"/>
  <c r="O28" i="27" s="1"/>
  <c r="F29" i="27"/>
  <c r="G29" i="27" s="1"/>
  <c r="H29" i="27" s="1"/>
  <c r="I29" i="27" s="1"/>
  <c r="J29" i="27" s="1"/>
  <c r="K29" i="27" s="1"/>
  <c r="L29" i="27" s="1"/>
  <c r="M29" i="27" s="1"/>
  <c r="N29" i="27" s="1"/>
  <c r="O29" i="27" s="1"/>
  <c r="F30" i="27"/>
  <c r="G30" i="27"/>
  <c r="H30" i="27" s="1"/>
  <c r="I30" i="27" s="1"/>
  <c r="J30" i="27" s="1"/>
  <c r="K30" i="27" s="1"/>
  <c r="L30" i="27" s="1"/>
  <c r="M30" i="27" s="1"/>
  <c r="N30" i="27" s="1"/>
  <c r="O30" i="27" s="1"/>
  <c r="F31" i="27"/>
  <c r="G31" i="27" s="1"/>
  <c r="H31" i="27" s="1"/>
  <c r="I31" i="27" s="1"/>
  <c r="J31" i="27" s="1"/>
  <c r="K31" i="27" s="1"/>
  <c r="L31" i="27" s="1"/>
  <c r="F32" i="27"/>
  <c r="G32" i="27" s="1"/>
  <c r="H32" i="27" s="1"/>
  <c r="I32" i="27" s="1"/>
  <c r="J32" i="27" s="1"/>
  <c r="K32" i="27" s="1"/>
  <c r="L32" i="27" s="1"/>
  <c r="F33" i="27"/>
  <c r="G33" i="27" s="1"/>
  <c r="H33" i="27" s="1"/>
  <c r="I33" i="27" s="1"/>
  <c r="J33" i="27" s="1"/>
  <c r="K33" i="27" s="1"/>
  <c r="L33" i="27" s="1"/>
  <c r="M33" i="27" s="1"/>
  <c r="N33" i="27" s="1"/>
  <c r="O33" i="27" s="1"/>
  <c r="F34" i="27"/>
  <c r="G34" i="27"/>
  <c r="H34" i="27" s="1"/>
  <c r="I34" i="27" s="1"/>
  <c r="J34" i="27" s="1"/>
  <c r="K34" i="27" s="1"/>
  <c r="L34" i="27" s="1"/>
  <c r="M34" i="27" s="1"/>
  <c r="N34" i="27" s="1"/>
  <c r="O34" i="27" s="1"/>
  <c r="F35" i="27"/>
  <c r="G35" i="27" s="1"/>
  <c r="H35" i="27" s="1"/>
  <c r="I35" i="27" s="1"/>
  <c r="J35" i="27" s="1"/>
  <c r="K35" i="27" s="1"/>
  <c r="L35" i="27" s="1"/>
  <c r="M35" i="27" s="1"/>
  <c r="N35" i="27" s="1"/>
  <c r="O35" i="27" s="1"/>
  <c r="F36" i="27"/>
  <c r="G36" i="27" s="1"/>
  <c r="H36" i="27" s="1"/>
  <c r="I36" i="27" s="1"/>
  <c r="J36" i="27" s="1"/>
  <c r="K36" i="27" s="1"/>
  <c r="L36" i="27" s="1"/>
  <c r="M36" i="27" s="1"/>
  <c r="N36" i="27" s="1"/>
  <c r="O36" i="27" s="1"/>
  <c r="F37" i="27"/>
  <c r="G37" i="27" s="1"/>
  <c r="H37" i="27" s="1"/>
  <c r="I37" i="27" s="1"/>
  <c r="J37" i="27" s="1"/>
  <c r="K37" i="27" s="1"/>
  <c r="L37" i="27" s="1"/>
  <c r="M37" i="27" s="1"/>
  <c r="N37" i="27" s="1"/>
  <c r="O37" i="27" s="1"/>
  <c r="F38" i="27"/>
  <c r="G38" i="27"/>
  <c r="H38" i="27" s="1"/>
  <c r="I38" i="27" s="1"/>
  <c r="J38" i="27" s="1"/>
  <c r="K38" i="27" s="1"/>
  <c r="L38" i="27" s="1"/>
  <c r="M38" i="27" s="1"/>
  <c r="N38" i="27" s="1"/>
  <c r="O38" i="27" s="1"/>
  <c r="F39" i="27"/>
  <c r="G39" i="27" s="1"/>
  <c r="H39" i="27" s="1"/>
  <c r="I39" i="27" s="1"/>
  <c r="J39" i="27" s="1"/>
  <c r="K39" i="27" s="1"/>
  <c r="L39" i="27" s="1"/>
  <c r="M39" i="27" s="1"/>
  <c r="N39" i="27" s="1"/>
  <c r="O39" i="27" s="1"/>
  <c r="F40" i="27"/>
  <c r="G40" i="27" s="1"/>
  <c r="H40" i="27" s="1"/>
  <c r="I40" i="27" s="1"/>
  <c r="J40" i="27" s="1"/>
  <c r="K40" i="27" s="1"/>
  <c r="L40" i="27" s="1"/>
  <c r="M40" i="27" s="1"/>
  <c r="N40" i="27" s="1"/>
  <c r="O40" i="27" s="1"/>
  <c r="F41" i="27"/>
  <c r="G41" i="27" s="1"/>
  <c r="H41" i="27" s="1"/>
  <c r="I41" i="27" s="1"/>
  <c r="J41" i="27" s="1"/>
  <c r="K41" i="27" s="1"/>
  <c r="L41" i="27" s="1"/>
  <c r="M41" i="27" s="1"/>
  <c r="N41" i="27" s="1"/>
  <c r="O41" i="27" s="1"/>
  <c r="F42" i="27"/>
  <c r="G42" i="27"/>
  <c r="H42" i="27" s="1"/>
  <c r="I42" i="27" s="1"/>
  <c r="J42" i="27" s="1"/>
  <c r="K42" i="27" s="1"/>
  <c r="L42" i="27" s="1"/>
  <c r="M42" i="27" s="1"/>
  <c r="N42" i="27" s="1"/>
  <c r="O42" i="27" s="1"/>
  <c r="G2" i="27"/>
  <c r="H2" i="27" s="1"/>
  <c r="I2" i="27" s="1"/>
  <c r="J2" i="27" s="1"/>
  <c r="K2" i="27" s="1"/>
  <c r="L2" i="27" s="1"/>
  <c r="M2" i="27" s="1"/>
  <c r="N2" i="27" s="1"/>
  <c r="O2" i="27" s="1"/>
  <c r="F2" i="27"/>
  <c r="L29" i="28"/>
  <c r="K22" i="28"/>
  <c r="F42" i="28"/>
  <c r="G42" i="28" s="1"/>
  <c r="H42" i="28" s="1"/>
  <c r="I42" i="28" s="1"/>
  <c r="J42" i="28" s="1"/>
  <c r="K42" i="28" s="1"/>
  <c r="L42" i="28" s="1"/>
  <c r="M42" i="28" s="1"/>
  <c r="N42" i="28" s="1"/>
  <c r="O42" i="28" s="1"/>
  <c r="F41" i="28"/>
  <c r="G41" i="28" s="1"/>
  <c r="H41" i="28" s="1"/>
  <c r="I41" i="28" s="1"/>
  <c r="J41" i="28" s="1"/>
  <c r="K41" i="28" s="1"/>
  <c r="L41" i="28" s="1"/>
  <c r="M41" i="28" s="1"/>
  <c r="N41" i="28" s="1"/>
  <c r="O41" i="28" s="1"/>
  <c r="H40" i="28"/>
  <c r="I40" i="28" s="1"/>
  <c r="J40" i="28" s="1"/>
  <c r="K40" i="28" s="1"/>
  <c r="L40" i="28" s="1"/>
  <c r="M40" i="28" s="1"/>
  <c r="N40" i="28" s="1"/>
  <c r="O40" i="28" s="1"/>
  <c r="G40" i="28"/>
  <c r="F40" i="28"/>
  <c r="F39" i="28"/>
  <c r="G39" i="28" s="1"/>
  <c r="H39" i="28" s="1"/>
  <c r="I39" i="28" s="1"/>
  <c r="J39" i="28" s="1"/>
  <c r="K39" i="28" s="1"/>
  <c r="L39" i="28" s="1"/>
  <c r="M39" i="28" s="1"/>
  <c r="N39" i="28" s="1"/>
  <c r="O39" i="28" s="1"/>
  <c r="F38" i="28"/>
  <c r="G38" i="28" s="1"/>
  <c r="H38" i="28" s="1"/>
  <c r="I38" i="28" s="1"/>
  <c r="J38" i="28" s="1"/>
  <c r="K38" i="28" s="1"/>
  <c r="L38" i="28" s="1"/>
  <c r="M38" i="28" s="1"/>
  <c r="N38" i="28" s="1"/>
  <c r="O38" i="28" s="1"/>
  <c r="F37" i="28"/>
  <c r="G37" i="28" s="1"/>
  <c r="H37" i="28" s="1"/>
  <c r="I37" i="28" s="1"/>
  <c r="J37" i="28" s="1"/>
  <c r="K37" i="28" s="1"/>
  <c r="L37" i="28" s="1"/>
  <c r="M37" i="28" s="1"/>
  <c r="N37" i="28" s="1"/>
  <c r="O37" i="28" s="1"/>
  <c r="H36" i="28"/>
  <c r="I36" i="28" s="1"/>
  <c r="J36" i="28" s="1"/>
  <c r="K36" i="28" s="1"/>
  <c r="L36" i="28" s="1"/>
  <c r="M36" i="28" s="1"/>
  <c r="N36" i="28" s="1"/>
  <c r="O36" i="28" s="1"/>
  <c r="G36" i="28"/>
  <c r="F36" i="28"/>
  <c r="F35" i="28"/>
  <c r="G35" i="28" s="1"/>
  <c r="H35" i="28" s="1"/>
  <c r="I35" i="28" s="1"/>
  <c r="J35" i="28" s="1"/>
  <c r="K35" i="28" s="1"/>
  <c r="L35" i="28" s="1"/>
  <c r="M35" i="28" s="1"/>
  <c r="N35" i="28" s="1"/>
  <c r="O35" i="28" s="1"/>
  <c r="F34" i="28"/>
  <c r="G34" i="28" s="1"/>
  <c r="H34" i="28" s="1"/>
  <c r="I34" i="28" s="1"/>
  <c r="J34" i="28" s="1"/>
  <c r="K34" i="28" s="1"/>
  <c r="L34" i="28" s="1"/>
  <c r="M34" i="28" s="1"/>
  <c r="N34" i="28" s="1"/>
  <c r="O34" i="28" s="1"/>
  <c r="F33" i="28"/>
  <c r="G33" i="28" s="1"/>
  <c r="H33" i="28" s="1"/>
  <c r="I33" i="28" s="1"/>
  <c r="J33" i="28" s="1"/>
  <c r="K33" i="28" s="1"/>
  <c r="L33" i="28" s="1"/>
  <c r="M33" i="28" s="1"/>
  <c r="N33" i="28" s="1"/>
  <c r="O33" i="28" s="1"/>
  <c r="H32" i="28"/>
  <c r="I32" i="28" s="1"/>
  <c r="J32" i="28" s="1"/>
  <c r="K32" i="28" s="1"/>
  <c r="L32" i="28" s="1"/>
  <c r="M32" i="28" s="1"/>
  <c r="N32" i="28" s="1"/>
  <c r="O32" i="28" s="1"/>
  <c r="G32" i="28"/>
  <c r="F32" i="28"/>
  <c r="F31" i="28"/>
  <c r="G31" i="28" s="1"/>
  <c r="H31" i="28" s="1"/>
  <c r="I31" i="28" s="1"/>
  <c r="J31" i="28" s="1"/>
  <c r="K31" i="28" s="1"/>
  <c r="L31" i="28" s="1"/>
  <c r="M31" i="28" s="1"/>
  <c r="N31" i="28" s="1"/>
  <c r="O31" i="28" s="1"/>
  <c r="F30" i="28"/>
  <c r="G30" i="28" s="1"/>
  <c r="H30" i="28" s="1"/>
  <c r="I30" i="28" s="1"/>
  <c r="J30" i="28" s="1"/>
  <c r="K30" i="28" s="1"/>
  <c r="L30" i="28" s="1"/>
  <c r="M30" i="28" s="1"/>
  <c r="N30" i="28" s="1"/>
  <c r="O30" i="28" s="1"/>
  <c r="F29" i="28"/>
  <c r="G29" i="28" s="1"/>
  <c r="H29" i="28" s="1"/>
  <c r="I29" i="28" s="1"/>
  <c r="J29" i="28" s="1"/>
  <c r="K29" i="28" s="1"/>
  <c r="M29" i="28" s="1"/>
  <c r="N29" i="28" s="1"/>
  <c r="O29" i="28" s="1"/>
  <c r="H28" i="28"/>
  <c r="I28" i="28" s="1"/>
  <c r="J28" i="28" s="1"/>
  <c r="K28" i="28" s="1"/>
  <c r="L28" i="28" s="1"/>
  <c r="M28" i="28" s="1"/>
  <c r="N28" i="28" s="1"/>
  <c r="O28" i="28" s="1"/>
  <c r="G28" i="28"/>
  <c r="F28" i="28"/>
  <c r="F27" i="28"/>
  <c r="G27" i="28" s="1"/>
  <c r="H27" i="28" s="1"/>
  <c r="I27" i="28" s="1"/>
  <c r="J27" i="28" s="1"/>
  <c r="K27" i="28" s="1"/>
  <c r="L27" i="28" s="1"/>
  <c r="M27" i="28" s="1"/>
  <c r="N27" i="28" s="1"/>
  <c r="O27" i="28" s="1"/>
  <c r="F26" i="28"/>
  <c r="G26" i="28" s="1"/>
  <c r="H26" i="28" s="1"/>
  <c r="I26" i="28" s="1"/>
  <c r="J26" i="28" s="1"/>
  <c r="K26" i="28" s="1"/>
  <c r="L26" i="28" s="1"/>
  <c r="M26" i="28" s="1"/>
  <c r="N26" i="28" s="1"/>
  <c r="O26" i="28" s="1"/>
  <c r="F25" i="28"/>
  <c r="G25" i="28" s="1"/>
  <c r="H25" i="28" s="1"/>
  <c r="I25" i="28" s="1"/>
  <c r="J25" i="28" s="1"/>
  <c r="K25" i="28" s="1"/>
  <c r="L25" i="28" s="1"/>
  <c r="M25" i="28" s="1"/>
  <c r="N25" i="28" s="1"/>
  <c r="O25" i="28" s="1"/>
  <c r="H24" i="28"/>
  <c r="I24" i="28" s="1"/>
  <c r="J24" i="28" s="1"/>
  <c r="K24" i="28" s="1"/>
  <c r="L24" i="28" s="1"/>
  <c r="M24" i="28" s="1"/>
  <c r="N24" i="28" s="1"/>
  <c r="O24" i="28" s="1"/>
  <c r="G24" i="28"/>
  <c r="F24" i="28"/>
  <c r="F23" i="28"/>
  <c r="G23" i="28" s="1"/>
  <c r="H23" i="28" s="1"/>
  <c r="I23" i="28" s="1"/>
  <c r="J23" i="28" s="1"/>
  <c r="K23" i="28" s="1"/>
  <c r="L23" i="28" s="1"/>
  <c r="M23" i="28" s="1"/>
  <c r="N23" i="28" s="1"/>
  <c r="O23" i="28" s="1"/>
  <c r="F22" i="28"/>
  <c r="G22" i="28" s="1"/>
  <c r="H22" i="28" s="1"/>
  <c r="I22" i="28" s="1"/>
  <c r="J22" i="28" s="1"/>
  <c r="F21" i="28"/>
  <c r="G21" i="28" s="1"/>
  <c r="H21" i="28" s="1"/>
  <c r="I21" i="28" s="1"/>
  <c r="J21" i="28" s="1"/>
  <c r="K21" i="28" s="1"/>
  <c r="L21" i="28" s="1"/>
  <c r="M21" i="28" s="1"/>
  <c r="N21" i="28" s="1"/>
  <c r="O21" i="28" s="1"/>
  <c r="H20" i="28"/>
  <c r="I20" i="28" s="1"/>
  <c r="J20" i="28" s="1"/>
  <c r="K20" i="28" s="1"/>
  <c r="L20" i="28" s="1"/>
  <c r="M20" i="28" s="1"/>
  <c r="N20" i="28" s="1"/>
  <c r="O20" i="28" s="1"/>
  <c r="G20" i="28"/>
  <c r="F20" i="28"/>
  <c r="F19" i="28"/>
  <c r="G19" i="28" s="1"/>
  <c r="H19" i="28" s="1"/>
  <c r="I19" i="28" s="1"/>
  <c r="J19" i="28" s="1"/>
  <c r="K19" i="28" s="1"/>
  <c r="L19" i="28" s="1"/>
  <c r="M19" i="28" s="1"/>
  <c r="N19" i="28" s="1"/>
  <c r="O19" i="28" s="1"/>
  <c r="F18" i="28"/>
  <c r="G18" i="28" s="1"/>
  <c r="H18" i="28" s="1"/>
  <c r="I18" i="28" s="1"/>
  <c r="J18" i="28" s="1"/>
  <c r="K18" i="28" s="1"/>
  <c r="L18" i="28" s="1"/>
  <c r="M18" i="28" s="1"/>
  <c r="N18" i="28" s="1"/>
  <c r="O18" i="28" s="1"/>
  <c r="F17" i="28"/>
  <c r="G17" i="28" s="1"/>
  <c r="H17" i="28" s="1"/>
  <c r="I17" i="28" s="1"/>
  <c r="J17" i="28" s="1"/>
  <c r="K17" i="28" s="1"/>
  <c r="L17" i="28" s="1"/>
  <c r="M17" i="28" s="1"/>
  <c r="N17" i="28" s="1"/>
  <c r="O17" i="28" s="1"/>
  <c r="H16" i="28"/>
  <c r="I16" i="28" s="1"/>
  <c r="J16" i="28" s="1"/>
  <c r="K16" i="28" s="1"/>
  <c r="L16" i="28" s="1"/>
  <c r="M16" i="28" s="1"/>
  <c r="N16" i="28" s="1"/>
  <c r="O16" i="28" s="1"/>
  <c r="G16" i="28"/>
  <c r="F16" i="28"/>
  <c r="F15" i="28"/>
  <c r="G15" i="28" s="1"/>
  <c r="H15" i="28" s="1"/>
  <c r="I15" i="28" s="1"/>
  <c r="J15" i="28" s="1"/>
  <c r="K15" i="28" s="1"/>
  <c r="L15" i="28" s="1"/>
  <c r="M15" i="28" s="1"/>
  <c r="N15" i="28" s="1"/>
  <c r="O15" i="28" s="1"/>
  <c r="F14" i="28"/>
  <c r="G14" i="28" s="1"/>
  <c r="H14" i="28" s="1"/>
  <c r="I14" i="28" s="1"/>
  <c r="J14" i="28" s="1"/>
  <c r="K14" i="28" s="1"/>
  <c r="L14" i="28" s="1"/>
  <c r="M14" i="28" s="1"/>
  <c r="N14" i="28" s="1"/>
  <c r="O14" i="28" s="1"/>
  <c r="F13" i="28"/>
  <c r="G13" i="28" s="1"/>
  <c r="H13" i="28" s="1"/>
  <c r="I13" i="28" s="1"/>
  <c r="J13" i="28" s="1"/>
  <c r="K13" i="28" s="1"/>
  <c r="L13" i="28" s="1"/>
  <c r="M13" i="28" s="1"/>
  <c r="N13" i="28" s="1"/>
  <c r="O13" i="28" s="1"/>
  <c r="H12" i="28"/>
  <c r="I12" i="28" s="1"/>
  <c r="J12" i="28" s="1"/>
  <c r="K12" i="28" s="1"/>
  <c r="L12" i="28" s="1"/>
  <c r="M12" i="28" s="1"/>
  <c r="N12" i="28" s="1"/>
  <c r="O12" i="28" s="1"/>
  <c r="G12" i="28"/>
  <c r="F12" i="28"/>
  <c r="F11" i="28"/>
  <c r="G11" i="28" s="1"/>
  <c r="H11" i="28" s="1"/>
  <c r="I11" i="28" s="1"/>
  <c r="J11" i="28" s="1"/>
  <c r="K11" i="28" s="1"/>
  <c r="L11" i="28" s="1"/>
  <c r="M11" i="28" s="1"/>
  <c r="N11" i="28" s="1"/>
  <c r="O11" i="28" s="1"/>
  <c r="F10" i="28"/>
  <c r="G10" i="28" s="1"/>
  <c r="H10" i="28" s="1"/>
  <c r="I10" i="28" s="1"/>
  <c r="J10" i="28" s="1"/>
  <c r="K10" i="28" s="1"/>
  <c r="L10" i="28" s="1"/>
  <c r="M10" i="28" s="1"/>
  <c r="N10" i="28" s="1"/>
  <c r="O10" i="28" s="1"/>
  <c r="F9" i="28"/>
  <c r="G9" i="28" s="1"/>
  <c r="H9" i="28" s="1"/>
  <c r="I9" i="28" s="1"/>
  <c r="J9" i="28" s="1"/>
  <c r="K9" i="28" s="1"/>
  <c r="L9" i="28" s="1"/>
  <c r="M9" i="28" s="1"/>
  <c r="N9" i="28" s="1"/>
  <c r="O9" i="28" s="1"/>
  <c r="H8" i="28"/>
  <c r="I8" i="28" s="1"/>
  <c r="J8" i="28" s="1"/>
  <c r="K8" i="28" s="1"/>
  <c r="L8" i="28" s="1"/>
  <c r="M8" i="28" s="1"/>
  <c r="N8" i="28" s="1"/>
  <c r="O8" i="28" s="1"/>
  <c r="G8" i="28"/>
  <c r="F8" i="28"/>
  <c r="F7" i="28"/>
  <c r="G7" i="28" s="1"/>
  <c r="H7" i="28" s="1"/>
  <c r="I7" i="28" s="1"/>
  <c r="J7" i="28" s="1"/>
  <c r="K7" i="28" s="1"/>
  <c r="L7" i="28" s="1"/>
  <c r="M7" i="28" s="1"/>
  <c r="N7" i="28" s="1"/>
  <c r="O7" i="28" s="1"/>
  <c r="F6" i="28"/>
  <c r="G6" i="28" s="1"/>
  <c r="H6" i="28" s="1"/>
  <c r="I6" i="28" s="1"/>
  <c r="J6" i="28" s="1"/>
  <c r="K6" i="28" s="1"/>
  <c r="L6" i="28" s="1"/>
  <c r="M6" i="28" s="1"/>
  <c r="N6" i="28" s="1"/>
  <c r="O6" i="28" s="1"/>
  <c r="F5" i="28"/>
  <c r="G5" i="28" s="1"/>
  <c r="H5" i="28" s="1"/>
  <c r="I5" i="28" s="1"/>
  <c r="J5" i="28" s="1"/>
  <c r="K5" i="28" s="1"/>
  <c r="L5" i="28" s="1"/>
  <c r="M5" i="28" s="1"/>
  <c r="N5" i="28" s="1"/>
  <c r="O5" i="28" s="1"/>
  <c r="H4" i="28"/>
  <c r="I4" i="28" s="1"/>
  <c r="J4" i="28" s="1"/>
  <c r="K4" i="28" s="1"/>
  <c r="L4" i="28" s="1"/>
  <c r="M4" i="28" s="1"/>
  <c r="N4" i="28" s="1"/>
  <c r="O4" i="28" s="1"/>
  <c r="G4" i="28"/>
  <c r="F4" i="28"/>
  <c r="F3" i="28"/>
  <c r="G3" i="28" s="1"/>
  <c r="H3" i="28" s="1"/>
  <c r="I3" i="28" s="1"/>
  <c r="J3" i="28" s="1"/>
  <c r="K3" i="28" s="1"/>
  <c r="L3" i="28" s="1"/>
  <c r="M3" i="28" s="1"/>
  <c r="N3" i="28" s="1"/>
  <c r="O3" i="28" s="1"/>
  <c r="H2" i="28"/>
  <c r="I2" i="28" s="1"/>
  <c r="J2" i="28" s="1"/>
  <c r="K2" i="28" s="1"/>
  <c r="L2" i="28" s="1"/>
  <c r="M2" i="28" s="1"/>
  <c r="N2" i="28" s="1"/>
  <c r="O2" i="28" s="1"/>
  <c r="G2" i="28"/>
  <c r="F2" i="28"/>
  <c r="G14" i="20"/>
  <c r="G17" i="20"/>
  <c r="G16" i="20"/>
  <c r="G13" i="20"/>
  <c r="G12" i="20"/>
  <c r="G10" i="20"/>
  <c r="G9" i="20"/>
  <c r="G8" i="20"/>
  <c r="G7" i="20"/>
  <c r="G6" i="20"/>
  <c r="G4" i="20"/>
  <c r="G3" i="20"/>
  <c r="E4" i="16"/>
  <c r="G3" i="16"/>
  <c r="H3" i="16" s="1"/>
  <c r="F3" i="16"/>
  <c r="E3" i="16"/>
  <c r="D3" i="16"/>
  <c r="D4" i="16" s="1"/>
  <c r="C3" i="16"/>
  <c r="B3" i="16"/>
  <c r="G2" i="16"/>
  <c r="G4" i="16" s="1"/>
  <c r="F2" i="16"/>
  <c r="F4" i="16" s="1"/>
  <c r="E2" i="16"/>
  <c r="D2" i="16"/>
  <c r="C2" i="16"/>
  <c r="C4" i="16" s="1"/>
  <c r="B2" i="16"/>
  <c r="B4" i="16" s="1"/>
  <c r="B11" i="19"/>
  <c r="B10" i="19"/>
  <c r="B8" i="19"/>
  <c r="B6" i="19"/>
  <c r="B5" i="19"/>
  <c r="J11" i="15"/>
  <c r="D14" i="10"/>
  <c r="D13" i="10"/>
  <c r="D21" i="2"/>
  <c r="D20" i="2"/>
  <c r="D19" i="2"/>
  <c r="D11" i="2"/>
  <c r="D5" i="2"/>
  <c r="D6" i="2"/>
  <c r="D4" i="2"/>
  <c r="D30" i="2"/>
  <c r="N32" i="27" l="1"/>
  <c r="O32" i="27" s="1"/>
  <c r="N31" i="27"/>
  <c r="O31" i="27" s="1"/>
  <c r="L22" i="28"/>
  <c r="M22" i="28" s="1"/>
  <c r="N22" i="28" s="1"/>
  <c r="O22" i="28" s="1"/>
  <c r="G43" i="27"/>
  <c r="F43" i="27"/>
  <c r="H2" i="16"/>
  <c r="H4" i="16" s="1"/>
  <c r="K12" i="16"/>
  <c r="C87" i="13"/>
  <c r="H43" i="27" l="1"/>
  <c r="G43" i="28"/>
  <c r="F4" i="8"/>
  <c r="F3" i="15"/>
  <c r="E3" i="15"/>
  <c r="D2" i="15"/>
  <c r="D3" i="15"/>
  <c r="C3" i="15"/>
  <c r="B3" i="15"/>
  <c r="G3" i="15"/>
  <c r="I17" i="8"/>
  <c r="H17" i="8"/>
  <c r="G17" i="8"/>
  <c r="F17" i="8"/>
  <c r="E17" i="8"/>
  <c r="D17" i="8"/>
  <c r="I12" i="8"/>
  <c r="H12" i="8"/>
  <c r="G12" i="8"/>
  <c r="F12" i="8"/>
  <c r="E12" i="8"/>
  <c r="D12" i="8"/>
  <c r="L10" i="16"/>
  <c r="L10" i="15"/>
  <c r="C2" i="15" s="1"/>
  <c r="B17" i="8"/>
  <c r="B12" i="8"/>
  <c r="I43" i="27" l="1"/>
  <c r="H43" i="28"/>
  <c r="G2" i="15"/>
  <c r="G4" i="15" s="1"/>
  <c r="I4" i="7" s="1"/>
  <c r="G4" i="8"/>
  <c r="B2" i="15"/>
  <c r="F2" i="15"/>
  <c r="F4" i="15" s="1"/>
  <c r="H4" i="7" s="1"/>
  <c r="H4" i="8"/>
  <c r="E2" i="15"/>
  <c r="E4" i="15" s="1"/>
  <c r="G4" i="7" s="1"/>
  <c r="E4" i="8"/>
  <c r="D4" i="8"/>
  <c r="D6" i="8" s="1"/>
  <c r="D7" i="8" s="1"/>
  <c r="D18" i="8" s="1"/>
  <c r="H3" i="15"/>
  <c r="I4" i="8"/>
  <c r="C4" i="15"/>
  <c r="E4" i="7" s="1"/>
  <c r="D4" i="15"/>
  <c r="F4" i="7" s="1"/>
  <c r="J43" i="27" l="1"/>
  <c r="I43" i="28"/>
  <c r="H2" i="15"/>
  <c r="H4" i="15" s="1"/>
  <c r="B4" i="15"/>
  <c r="D4" i="7" s="1"/>
  <c r="D13" i="8"/>
  <c r="D8" i="8"/>
  <c r="E39" i="2"/>
  <c r="F39" i="2" s="1"/>
  <c r="E34" i="2"/>
  <c r="F34" i="2" s="1"/>
  <c r="E33" i="2"/>
  <c r="F33" i="2" s="1"/>
  <c r="E32" i="2"/>
  <c r="F32" i="2" s="1"/>
  <c r="E31" i="2"/>
  <c r="E30" i="2"/>
  <c r="F30" i="2" s="1"/>
  <c r="E29" i="2"/>
  <c r="F29" i="2" s="1"/>
  <c r="E28" i="2"/>
  <c r="F28" i="2" s="1"/>
  <c r="E27" i="2"/>
  <c r="F27" i="2" s="1"/>
  <c r="E21" i="2"/>
  <c r="F21" i="2" s="1"/>
  <c r="E20" i="2"/>
  <c r="F20" i="2" s="1"/>
  <c r="E19" i="2"/>
  <c r="E11" i="2"/>
  <c r="F11" i="2" s="1"/>
  <c r="F13" i="2" s="1"/>
  <c r="E6" i="2"/>
  <c r="F6" i="2" s="1"/>
  <c r="E5" i="2"/>
  <c r="F5" i="2" s="1"/>
  <c r="E4" i="2"/>
  <c r="C88" i="13"/>
  <c r="C86" i="14"/>
  <c r="C87" i="14" s="1"/>
  <c r="D31" i="1"/>
  <c r="C3" i="13"/>
  <c r="K43" i="27" l="1"/>
  <c r="J43" i="28"/>
  <c r="E22" i="2"/>
  <c r="F22" i="2" s="1"/>
  <c r="F35" i="2"/>
  <c r="E35" i="2"/>
  <c r="E36" i="2"/>
  <c r="F36" i="2" s="1"/>
  <c r="E40" i="2"/>
  <c r="F19" i="2"/>
  <c r="E13" i="2"/>
  <c r="E14" i="2" s="1"/>
  <c r="E15" i="2" s="1"/>
  <c r="E7" i="2"/>
  <c r="E8" i="2" s="1"/>
  <c r="F14" i="2"/>
  <c r="F15" i="2" s="1"/>
  <c r="F31" i="2"/>
  <c r="F4" i="2"/>
  <c r="F7" i="2" s="1"/>
  <c r="L43" i="27" l="1"/>
  <c r="K43" i="28"/>
  <c r="F40" i="2"/>
  <c r="F37" i="2"/>
  <c r="E37" i="2"/>
  <c r="E9" i="2"/>
  <c r="E16" i="2" s="1"/>
  <c r="E24" i="2" s="1"/>
  <c r="E41" i="2" s="1"/>
  <c r="F8" i="2"/>
  <c r="F9" i="2" s="1"/>
  <c r="F16" i="2" s="1"/>
  <c r="F24" i="2" s="1"/>
  <c r="F41" i="2" s="1"/>
  <c r="M43" i="27" l="1"/>
  <c r="L43" i="28"/>
  <c r="E42" i="2"/>
  <c r="E43" i="2" s="1"/>
  <c r="D9" i="8" s="1"/>
  <c r="F42" i="2"/>
  <c r="F43" i="2" s="1"/>
  <c r="O43" i="27" l="1"/>
  <c r="N43" i="27"/>
  <c r="M43" i="28"/>
  <c r="E5" i="1"/>
  <c r="F5" i="1" s="1"/>
  <c r="O44" i="27" l="1"/>
  <c r="N43" i="28"/>
  <c r="O43" i="28"/>
  <c r="G33" i="3"/>
  <c r="G32" i="3"/>
  <c r="G14" i="3"/>
  <c r="G15" i="3"/>
  <c r="G24" i="3"/>
  <c r="G31" i="3"/>
  <c r="G23" i="3"/>
  <c r="G22" i="3"/>
  <c r="I12" i="7"/>
  <c r="H12" i="7"/>
  <c r="G12" i="7"/>
  <c r="F12" i="7"/>
  <c r="E12" i="7"/>
  <c r="D12" i="7"/>
  <c r="J25" i="3"/>
  <c r="H25" i="3"/>
  <c r="K25" i="3" s="1"/>
  <c r="F25" i="3"/>
  <c r="D25" i="3"/>
  <c r="G13" i="3"/>
  <c r="F16" i="3"/>
  <c r="H16" i="3"/>
  <c r="D16" i="3"/>
  <c r="J16" i="3"/>
  <c r="I6" i="3"/>
  <c r="J6" i="3" s="1"/>
  <c r="I5" i="3"/>
  <c r="I4" i="3"/>
  <c r="H6" i="3"/>
  <c r="J7" i="3"/>
  <c r="H7" i="3"/>
  <c r="K7" i="3" s="1"/>
  <c r="E44" i="1"/>
  <c r="E28" i="1"/>
  <c r="E29" i="1"/>
  <c r="F29" i="1" s="1"/>
  <c r="E34" i="1"/>
  <c r="F34" i="1" s="1"/>
  <c r="B12" i="7"/>
  <c r="B17" i="7"/>
  <c r="K6" i="3" l="1"/>
  <c r="F28" i="1"/>
  <c r="D17" i="7"/>
  <c r="E17" i="7"/>
  <c r="G17" i="7"/>
  <c r="H17" i="7"/>
  <c r="I17" i="7"/>
  <c r="F17" i="7"/>
  <c r="K16" i="3"/>
  <c r="H4" i="3"/>
  <c r="H5" i="3"/>
  <c r="H31" i="3"/>
  <c r="K31" i="3" s="1"/>
  <c r="H32" i="3"/>
  <c r="K32" i="3" s="1"/>
  <c r="H33" i="3"/>
  <c r="K33" i="3"/>
  <c r="D34" i="3"/>
  <c r="K34" i="3" s="1"/>
  <c r="F34" i="3"/>
  <c r="H34" i="3"/>
  <c r="J34" i="3"/>
  <c r="H23" i="3"/>
  <c r="K23" i="3" s="1"/>
  <c r="H24" i="3"/>
  <c r="K24" i="3" s="1"/>
  <c r="H22" i="3"/>
  <c r="K22" i="3"/>
  <c r="D11" i="4"/>
  <c r="F11" i="4"/>
  <c r="H11" i="4"/>
  <c r="J11" i="4"/>
  <c r="K11" i="4"/>
  <c r="K12" i="4"/>
  <c r="B9" i="6"/>
  <c r="B10" i="6"/>
  <c r="C9" i="6"/>
  <c r="C10" i="6" s="1"/>
  <c r="D9" i="6"/>
  <c r="D10" i="6" s="1"/>
  <c r="E9" i="6"/>
  <c r="E10" i="6"/>
  <c r="F9" i="6"/>
  <c r="F10" i="6" s="1"/>
  <c r="G9" i="6"/>
  <c r="G10" i="6" s="1"/>
  <c r="H9" i="6"/>
  <c r="H10" i="6" s="1"/>
  <c r="I9" i="6"/>
  <c r="I10" i="6" s="1"/>
  <c r="J9" i="6"/>
  <c r="J10" i="6" s="1"/>
  <c r="K9" i="6"/>
  <c r="K10" i="6"/>
  <c r="L9" i="6"/>
  <c r="L10" i="6" s="1"/>
  <c r="M9" i="6"/>
  <c r="M10" i="6"/>
  <c r="J4" i="4"/>
  <c r="K4" i="4" s="1"/>
  <c r="K5" i="4" s="1"/>
  <c r="E30" i="1"/>
  <c r="F30" i="1" s="1"/>
  <c r="E31" i="1"/>
  <c r="E32" i="1"/>
  <c r="E33" i="1"/>
  <c r="F33" i="1" s="1"/>
  <c r="E35" i="1"/>
  <c r="F35" i="1" s="1"/>
  <c r="E36" i="1"/>
  <c r="F36" i="1" s="1"/>
  <c r="E45" i="1"/>
  <c r="F45" i="1" s="1"/>
  <c r="E46" i="1"/>
  <c r="F46" i="1" s="1"/>
  <c r="E50" i="1"/>
  <c r="F50" i="1" s="1"/>
  <c r="E51" i="1"/>
  <c r="F51" i="1" s="1"/>
  <c r="E11" i="1"/>
  <c r="E13" i="1" s="1"/>
  <c r="E14" i="1" s="1"/>
  <c r="E4" i="1"/>
  <c r="E6" i="1"/>
  <c r="F6" i="1" s="1"/>
  <c r="E19" i="1"/>
  <c r="F19" i="1" s="1"/>
  <c r="E20" i="1"/>
  <c r="F20" i="1" s="1"/>
  <c r="E21" i="1"/>
  <c r="F21" i="1" s="1"/>
  <c r="B10" i="5"/>
  <c r="B12" i="5" s="1"/>
  <c r="C10" i="5"/>
  <c r="C12" i="5" s="1"/>
  <c r="D10" i="5"/>
  <c r="D12" i="5" s="1"/>
  <c r="E10" i="5"/>
  <c r="E12" i="5" s="1"/>
  <c r="F10" i="5"/>
  <c r="F12" i="5" s="1"/>
  <c r="G10" i="5"/>
  <c r="G12" i="5" s="1"/>
  <c r="H10" i="5"/>
  <c r="H12" i="5" s="1"/>
  <c r="I10" i="5"/>
  <c r="I12" i="5" s="1"/>
  <c r="J10" i="5"/>
  <c r="J12" i="5" s="1"/>
  <c r="K10" i="5"/>
  <c r="K12" i="5" s="1"/>
  <c r="L10" i="5"/>
  <c r="L12" i="5" s="1"/>
  <c r="M10" i="5"/>
  <c r="M12" i="5"/>
  <c r="H13" i="3"/>
  <c r="K13" i="3" s="1"/>
  <c r="H14" i="3"/>
  <c r="K14" i="3" s="1"/>
  <c r="H15" i="3"/>
  <c r="K15" i="3" s="1"/>
  <c r="J5" i="3"/>
  <c r="K5" i="3" s="1"/>
  <c r="J4" i="3"/>
  <c r="K4" i="3"/>
  <c r="F44" i="1"/>
  <c r="M11" i="6" l="1"/>
  <c r="E7" i="1"/>
  <c r="E8" i="1" s="1"/>
  <c r="E9" i="1" s="1"/>
  <c r="F31" i="1"/>
  <c r="F40" i="1" s="1"/>
  <c r="E40" i="1"/>
  <c r="F32" i="1"/>
  <c r="E37" i="1"/>
  <c r="F4" i="1"/>
  <c r="F7" i="1" s="1"/>
  <c r="F8" i="1" s="1"/>
  <c r="F9" i="1" s="1"/>
  <c r="F37" i="1"/>
  <c r="F11" i="1"/>
  <c r="F13" i="1" s="1"/>
  <c r="F14" i="1" s="1"/>
  <c r="F15" i="1" s="1"/>
  <c r="M13" i="5"/>
  <c r="K35" i="3"/>
  <c r="K26" i="3"/>
  <c r="K17" i="3"/>
  <c r="K8" i="3"/>
  <c r="D6" i="7" s="1"/>
  <c r="D7" i="7" s="1"/>
  <c r="D8" i="7" s="1"/>
  <c r="E15" i="1"/>
  <c r="E22" i="1"/>
  <c r="E47" i="1"/>
  <c r="F47" i="1" s="1"/>
  <c r="E41" i="1" l="1"/>
  <c r="F41" i="1" s="1"/>
  <c r="F42" i="1" s="1"/>
  <c r="F5" i="7"/>
  <c r="F6" i="7" s="1"/>
  <c r="F7" i="7" s="1"/>
  <c r="F8" i="7" s="1"/>
  <c r="E5" i="8"/>
  <c r="E6" i="8" s="1"/>
  <c r="E7" i="8" s="1"/>
  <c r="I5" i="8"/>
  <c r="I6" i="8" s="1"/>
  <c r="I7" i="8" s="1"/>
  <c r="H5" i="8"/>
  <c r="H6" i="8" s="1"/>
  <c r="H7" i="8" s="1"/>
  <c r="G5" i="8"/>
  <c r="G6" i="8" s="1"/>
  <c r="G7" i="8" s="1"/>
  <c r="F5" i="8"/>
  <c r="F6" i="8" s="1"/>
  <c r="F7" i="8" s="1"/>
  <c r="F16" i="1"/>
  <c r="E38" i="1"/>
  <c r="E39" i="1" s="1"/>
  <c r="I5" i="7"/>
  <c r="H5" i="7"/>
  <c r="E5" i="7"/>
  <c r="E6" i="7" s="1"/>
  <c r="E7" i="7" s="1"/>
  <c r="E8" i="7" s="1"/>
  <c r="G5" i="7"/>
  <c r="G6" i="7" s="1"/>
  <c r="G7" i="7" s="1"/>
  <c r="G8" i="7" s="1"/>
  <c r="D13" i="7"/>
  <c r="D18" i="7"/>
  <c r="F22" i="1"/>
  <c r="E16" i="1"/>
  <c r="E24" i="1" s="1"/>
  <c r="F24" i="1" l="1"/>
  <c r="F53" i="1" s="1"/>
  <c r="E42" i="1"/>
  <c r="E53" i="1" s="1"/>
  <c r="E54" i="1" s="1"/>
  <c r="E55" i="1" s="1"/>
  <c r="H8" i="8"/>
  <c r="H13" i="8"/>
  <c r="H18" i="8"/>
  <c r="I13" i="8"/>
  <c r="I8" i="8"/>
  <c r="I18" i="8"/>
  <c r="F13" i="8"/>
  <c r="F18" i="8"/>
  <c r="F8" i="8"/>
  <c r="G13" i="8"/>
  <c r="G18" i="8"/>
  <c r="G8" i="8"/>
  <c r="E13" i="8"/>
  <c r="E18" i="8"/>
  <c r="E8" i="8"/>
  <c r="F38" i="1"/>
  <c r="F39" i="1" s="1"/>
  <c r="I6" i="7"/>
  <c r="G13" i="7"/>
  <c r="G18" i="7"/>
  <c r="E18" i="7"/>
  <c r="E13" i="7"/>
  <c r="H6" i="7"/>
  <c r="F54" i="1" l="1"/>
  <c r="F55" i="1" s="1"/>
  <c r="F21" i="8"/>
  <c r="D9" i="7"/>
  <c r="D10" i="8"/>
  <c r="E10" i="8" s="1"/>
  <c r="F10" i="8" s="1"/>
  <c r="G10" i="8" s="1"/>
  <c r="H10" i="8" s="1"/>
  <c r="I10" i="8" s="1"/>
  <c r="I19" i="8"/>
  <c r="I14" i="8"/>
  <c r="C23" i="8" s="1"/>
  <c r="H7" i="7"/>
  <c r="H8" i="7" s="1"/>
  <c r="I7" i="7"/>
  <c r="I8" i="7" s="1"/>
  <c r="F13" i="7"/>
  <c r="F18" i="7"/>
  <c r="D10" i="7" l="1"/>
  <c r="E10" i="7" s="1"/>
  <c r="F10" i="7" s="1"/>
  <c r="G10" i="7" s="1"/>
  <c r="H10" i="7" s="1"/>
  <c r="I10" i="7" s="1"/>
  <c r="F21" i="7"/>
  <c r="C22" i="7" s="1"/>
  <c r="I15" i="8"/>
  <c r="I20" i="8"/>
  <c r="C22" i="8"/>
  <c r="I13" i="7"/>
  <c r="I18" i="7"/>
  <c r="H18" i="7"/>
  <c r="H13" i="7"/>
  <c r="C21" i="8" l="1"/>
  <c r="I14" i="7"/>
  <c r="I19" i="7"/>
  <c r="I20" i="7" s="1"/>
  <c r="I15" i="7" l="1"/>
  <c r="C21" i="7" s="1"/>
  <c r="C23" i="7"/>
</calcChain>
</file>

<file path=xl/sharedStrings.xml><?xml version="1.0" encoding="utf-8"?>
<sst xmlns="http://schemas.openxmlformats.org/spreadsheetml/2006/main" count="2563" uniqueCount="804">
  <si>
    <t>Izmaksas pozīcija</t>
  </si>
  <si>
    <t>Mērvienība</t>
  </si>
  <si>
    <t>1 mēn. alga / vien. Cena EUR</t>
  </si>
  <si>
    <t>Mēn / vien. Skaits</t>
  </si>
  <si>
    <t>Kopā bez PVN</t>
  </si>
  <si>
    <t>Kopā ar PVN</t>
  </si>
  <si>
    <t>Projekta vadīšanas izmaksas</t>
  </si>
  <si>
    <t>Projekta komandas izmaksas</t>
  </si>
  <si>
    <t>Projekta vadītājs</t>
  </si>
  <si>
    <t>mēn</t>
  </si>
  <si>
    <t>Kopā Projekta komandas darba samaksa:</t>
  </si>
  <si>
    <t>Valsts sociālās apdoršināšanas iemaksas (darba devēja soc.nod. 24,09%)</t>
  </si>
  <si>
    <t>Kopā darba samaksa un d.d.soc.nod.:</t>
  </si>
  <si>
    <t>Ārējā personāla darba samaksa</t>
  </si>
  <si>
    <t>Grāmatvedība</t>
  </si>
  <si>
    <t>Kopā ārējā personāla darba samaksa:</t>
  </si>
  <si>
    <t>Kopā projekta vadības darba samaksa:</t>
  </si>
  <si>
    <t>Projekta biroja uzturēšanas izdevumi:</t>
  </si>
  <si>
    <t>Sakaru pakalpojumi</t>
  </si>
  <si>
    <t>Kancelejas piederumi</t>
  </si>
  <si>
    <t>Programmatūras licenses</t>
  </si>
  <si>
    <t>Kopā projekta biroja uzturēšanas izdevumi:</t>
  </si>
  <si>
    <t>Kopā projekta vadīšanas izmaksas:</t>
  </si>
  <si>
    <t>Projekta produkta izstrādes un ieviešanas izmaksas:</t>
  </si>
  <si>
    <t>Pieņemtie darbinieki</t>
  </si>
  <si>
    <t>Grafiskais dizaineris</t>
  </si>
  <si>
    <t>Programmētājs</t>
  </si>
  <si>
    <t>men</t>
  </si>
  <si>
    <t>Kursu vadītājs</t>
  </si>
  <si>
    <t>Pieņemto darbinieku darba samaksa</t>
  </si>
  <si>
    <t>Valsts sociālās apdrošināšanas iemaksas (darba devēja soc.nod. 24,09%)</t>
  </si>
  <si>
    <t>Skolotāju kursu apmācību nodrošinājums</t>
  </si>
  <si>
    <t>Telpu īre apmācībām</t>
  </si>
  <si>
    <t>m2 / mēn</t>
  </si>
  <si>
    <t>Kafija un uzkodas skolotājiem</t>
  </si>
  <si>
    <t>Kancelejas preces</t>
  </si>
  <si>
    <t>gab</t>
  </si>
  <si>
    <t>Kursu izmaksas kopā</t>
  </si>
  <si>
    <t>Tehniskais aprīkojums</t>
  </si>
  <si>
    <t>Tehniskā aprikojuma izmaksas kopā</t>
  </si>
  <si>
    <t>Kopā produkta izstrādes un ieviešanas izmaksas</t>
  </si>
  <si>
    <t>Neparedzēties izdevumi (10%):</t>
  </si>
  <si>
    <t>Kopā projekta izmaksas (projekta budžets):</t>
  </si>
  <si>
    <t>0. gads</t>
  </si>
  <si>
    <t>Prod. / pakalp. Veidi</t>
  </si>
  <si>
    <t>Prod. Pakalp. Vid cena EUR</t>
  </si>
  <si>
    <t>1. cet</t>
  </si>
  <si>
    <t>2. cet</t>
  </si>
  <si>
    <t>3. cet</t>
  </si>
  <si>
    <t>4. cet</t>
  </si>
  <si>
    <t>Kopā gadā</t>
  </si>
  <si>
    <t>Daudzums</t>
  </si>
  <si>
    <t>Ieņēmumi</t>
  </si>
  <si>
    <t>10. - 12. klases materiāli</t>
  </si>
  <si>
    <t>Izglītojošie kursi skolotājiem</t>
  </si>
  <si>
    <t>Tālākizglītības kursi</t>
  </si>
  <si>
    <t>Kopā</t>
  </si>
  <si>
    <t>1. gads</t>
  </si>
  <si>
    <t>2. gads</t>
  </si>
  <si>
    <t>1. - 10. gads</t>
  </si>
  <si>
    <t>Posteņi</t>
  </si>
  <si>
    <t>Jan</t>
  </si>
  <si>
    <t>Feb</t>
  </si>
  <si>
    <t>Mar</t>
  </si>
  <si>
    <t>Apr</t>
  </si>
  <si>
    <t>May</t>
  </si>
  <si>
    <t>Jun</t>
  </si>
  <si>
    <t>Jul</t>
  </si>
  <si>
    <t>Aug</t>
  </si>
  <si>
    <t>Sep</t>
  </si>
  <si>
    <t>Oct</t>
  </si>
  <si>
    <t>Nov</t>
  </si>
  <si>
    <t>Dec</t>
  </si>
  <si>
    <t>Fiksētās Izmaksas</t>
  </si>
  <si>
    <t>Mākoņpakalpojumi</t>
  </si>
  <si>
    <t>Grāmatvedības pakalpojumi</t>
  </si>
  <si>
    <t>Mainīgās izmaksas</t>
  </si>
  <si>
    <t>Satura konsultants</t>
  </si>
  <si>
    <t>VSAA</t>
  </si>
  <si>
    <t>Telpu īre</t>
  </si>
  <si>
    <t>Kopā mēnesī</t>
  </si>
  <si>
    <t>Kopā gadā bez PVN</t>
  </si>
  <si>
    <t>Gads</t>
  </si>
  <si>
    <t>Pozīcija</t>
  </si>
  <si>
    <t>Izdevumi</t>
  </si>
  <si>
    <t>Pirmsnodokļu ienākums</t>
  </si>
  <si>
    <t>Tīrā naudas plūsma (CF)</t>
  </si>
  <si>
    <t>Tīra peļņa ROI aprēķ.</t>
  </si>
  <si>
    <t>Projekta investīcijas (IC)</t>
  </si>
  <si>
    <t>Uzkrājošā naudas plūsma (CCF)</t>
  </si>
  <si>
    <t>Diskontētā naudas plūsma</t>
  </si>
  <si>
    <t>Projekta kapitāla kopējā tagadnes vērtība (PV)</t>
  </si>
  <si>
    <t>Proejtka kapitāla tīrā tagadnes vērtība (NPV)</t>
  </si>
  <si>
    <t>IRR</t>
  </si>
  <si>
    <t>ROI</t>
  </si>
  <si>
    <t>PI</t>
  </si>
  <si>
    <t>GVI</t>
  </si>
  <si>
    <t>Punkti</t>
  </si>
  <si>
    <t>Kritēriji</t>
  </si>
  <si>
    <t>Alternatīvas</t>
  </si>
  <si>
    <t>B</t>
  </si>
  <si>
    <t>C</t>
  </si>
  <si>
    <t>X</t>
  </si>
  <si>
    <t>Vai projekts nodrošina fonda popularizēšanu valstī</t>
  </si>
  <si>
    <t>Vai projekts uzlabo DESI radītājus valstī?</t>
  </si>
  <si>
    <t>Vai projekts palielinās ITK sektorā strādājošo skaitu?</t>
  </si>
  <si>
    <t>Iegūtie punkti</t>
  </si>
  <si>
    <t>B:</t>
  </si>
  <si>
    <t>C:</t>
  </si>
  <si>
    <t>Testētājs</t>
  </si>
  <si>
    <t>3. - 5. gads</t>
  </si>
  <si>
    <t>1. - 4. klases materiāli</t>
  </si>
  <si>
    <t>5. - 9. klases materiāli</t>
  </si>
  <si>
    <t>0.gads</t>
  </si>
  <si>
    <t>r1</t>
  </si>
  <si>
    <t>r2</t>
  </si>
  <si>
    <t>Projekta vadītāja tehniskais asistents</t>
  </si>
  <si>
    <t>Projekta vadītāja mācību satura asistents</t>
  </si>
  <si>
    <t>Izglītības sākumskolas materiāli</t>
  </si>
  <si>
    <t>Izglītības pamatskolas materiāli</t>
  </si>
  <si>
    <t>Izglītības vidusskolas materiāli</t>
  </si>
  <si>
    <t>Video filmēšana un apstrāde</t>
  </si>
  <si>
    <t>min</t>
  </si>
  <si>
    <t>B alternatīvas iespējamo darbu saraksts</t>
  </si>
  <si>
    <t>Fāze</t>
  </si>
  <si>
    <t>Darbi</t>
  </si>
  <si>
    <t>Ilgums</t>
  </si>
  <si>
    <t>Starts</t>
  </si>
  <si>
    <t>Projekta uzdevuma sastādīšana un saskaņošana ar uzdevumu devēju</t>
  </si>
  <si>
    <t>Projekta uzdeuvma analīze</t>
  </si>
  <si>
    <t>Projekta interesentu analīze</t>
  </si>
  <si>
    <t>Projekta organizatoriskās struktūras analīze</t>
  </si>
  <si>
    <t>Projekta starta dokumentācijas sagatavošana</t>
  </si>
  <si>
    <t>Kick-off sanāksmes organizācija</t>
  </si>
  <si>
    <t>Kick-off sanāksmes novadīšana</t>
  </si>
  <si>
    <t>Projekta struktūrplāna izveide</t>
  </si>
  <si>
    <t>Projekta gaitas plāna izveide</t>
  </si>
  <si>
    <t>Projekta laika un termiņu plāna sastādīšana</t>
  </si>
  <si>
    <t>Projekta resursu plāna sastādīšana</t>
  </si>
  <si>
    <t>Projekta izmaksu plāna sastādīšana</t>
  </si>
  <si>
    <t>Projekta robežstabu plānošana</t>
  </si>
  <si>
    <t>Projekta finanšu plāna sastādīšana</t>
  </si>
  <si>
    <t>Plānošanas noslēguma sanāksme</t>
  </si>
  <si>
    <t>Rokasgrāmatas izstrāde un saskaņošana</t>
  </si>
  <si>
    <t>2. robežstabā iegūstamie rezultāti:
Sagatavoti projekta turpmākās realizācijas plāni, notikusi
plānošanas noslēguma sanāksme, izstrādāta projekta
rokasgrāmata.</t>
  </si>
  <si>
    <t>1. robežstabā iegūstamie rezultāti:
Sastādīts un saskaņots projekta uzdevums, veikta
uzdevuma analīze, projekta organizatoriskās struktūras
izveide, novadīta kick-off sanāksme</t>
  </si>
  <si>
    <t>Plānošana</t>
  </si>
  <si>
    <t>Izpēte</t>
  </si>
  <si>
    <t>Mācību materiālu izpēte</t>
  </si>
  <si>
    <t>Skola 2030 prasību izpēte</t>
  </si>
  <si>
    <t>Pirmkoda kvalitātes izpēte</t>
  </si>
  <si>
    <t>Skolotāju zināšanu izpēte</t>
  </si>
  <si>
    <t>Darbaspēka tirgus izpēte</t>
  </si>
  <si>
    <t>Projekt ziņojuma sastādīšana par izpētes fāzi</t>
  </si>
  <si>
    <t>3. robežstaba</t>
  </si>
  <si>
    <t>Pamatkoncepcija</t>
  </si>
  <si>
    <t>Pamatkoncepcijas fāzes plāna korekcija</t>
  </si>
  <si>
    <t xml:space="preserve">Eksistējošā mācību materiālu kopsavilkums </t>
  </si>
  <si>
    <t>Pirmkoda kvalitātes apkopojums</t>
  </si>
  <si>
    <t>Skolotāju zināšanu izpētes apkopojums</t>
  </si>
  <si>
    <t>Skola 2030 prasību apkopojums</t>
  </si>
  <si>
    <t>Prasību izveidošana ārējiem resursiem</t>
  </si>
  <si>
    <t>Projekta ziņojuma sagatavošana par pamatkoncepcijas fāzi</t>
  </si>
  <si>
    <t>Detaļkoncepcija</t>
  </si>
  <si>
    <t>Detaļkoncepcijas fāzes plāna korekcija</t>
  </si>
  <si>
    <t>Nepieciešamo mācību materiālu saraksta izveidošana</t>
  </si>
  <si>
    <t>Mācību materiālu vadlīniju izstrāde</t>
  </si>
  <si>
    <t>Pirmkoda uzlabojumu saraksta izstrāde</t>
  </si>
  <si>
    <t>Skolotāju apmācību kursu prasību  izstrāde</t>
  </si>
  <si>
    <t>Sadarbības līgumu izstrāde</t>
  </si>
  <si>
    <t>Video materiālu prasību izstrāde</t>
  </si>
  <si>
    <t>Projekta ziņojuma sagatavošana par Detaļkoncepcijas fāzi</t>
  </si>
  <si>
    <t>Realizācija</t>
  </si>
  <si>
    <t>Realizācijas fāzes plāna korekcija</t>
  </si>
  <si>
    <t>Līgumu slēgšana ar ārējiem resursiem</t>
  </si>
  <si>
    <t>Nepieciešamo mācību materiālu izstrāde</t>
  </si>
  <si>
    <t>Tīmekļa vietnes uzlabojumu ieviešana</t>
  </si>
  <si>
    <t>Video materiālu  izstrāde</t>
  </si>
  <si>
    <t>Skolotāju kursu sagatavošana</t>
  </si>
  <si>
    <t>Video materiālu filmēšanas izpēte</t>
  </si>
  <si>
    <t>Video materiālu filmēšanas apkopojums</t>
  </si>
  <si>
    <t>Projekta ziņojuma sastādīšana par Realizācijas fāzi</t>
  </si>
  <si>
    <t>Ieviešana</t>
  </si>
  <si>
    <t>Kontrole pēc starta fāzes</t>
  </si>
  <si>
    <t>Kontrole pēc plānošanas fāzes</t>
  </si>
  <si>
    <t>Kontrole pēc izpētes fāzes</t>
  </si>
  <si>
    <t>Kontrole pēc pamatkoncepcijas fāzes</t>
  </si>
  <si>
    <t>4. robēzstaba iegūstamie rezultāti</t>
  </si>
  <si>
    <t>Kontrole pēc detaļkoncepcijas fāzes</t>
  </si>
  <si>
    <t>5. robežstabā iegūstamie rezultāti</t>
  </si>
  <si>
    <t>Kontrole pēc realizācijas fāzes</t>
  </si>
  <si>
    <t>6. robežstaba  iegūstamie rezultāti</t>
  </si>
  <si>
    <t>Ieveišanas fāzes plāna korekcija</t>
  </si>
  <si>
    <t>Mācību materiālu pieņemšana - nodošana</t>
  </si>
  <si>
    <t>Tīmekļa vietnes uzlabojumu pieņemšana - nodošana</t>
  </si>
  <si>
    <t>Video materiālu pieņemšana - nodošana</t>
  </si>
  <si>
    <t>Skolotāju pilotkursa novadīšana</t>
  </si>
  <si>
    <t>Tīmekļa vietnes  uzturētāja un mācību materiālu konsultanta apmācības</t>
  </si>
  <si>
    <t>Projekta ziņojuma sastādīšana par Ieviešanas fāzi</t>
  </si>
  <si>
    <t>Noslēgums</t>
  </si>
  <si>
    <t>Projekta pieņemšanas - nodošanas akta parakstīšana</t>
  </si>
  <si>
    <t>Projekta faktisko izmaksu izrēķināšana</t>
  </si>
  <si>
    <t>Projekta pieredzes apkopošana</t>
  </si>
  <si>
    <t>Gala atskaites sastādīšana</t>
  </si>
  <si>
    <t>Projekta dokumentācijas sakārtošana un nodošana</t>
  </si>
  <si>
    <t>Projekta noslēguma sanāksmes organizēšana</t>
  </si>
  <si>
    <t>Projekta komandas atbrīvošana</t>
  </si>
  <si>
    <t>Saistošo normatīvo aktu izpēte</t>
  </si>
  <si>
    <t>Padziļināto digitālo prasmju piedāvājuma klāsta izpēte</t>
  </si>
  <si>
    <t>Saistošo normatīvo aktu kopsavilkums</t>
  </si>
  <si>
    <t>Padziļināto digitālo prasmju piedāvājuma klāsta apkopojums</t>
  </si>
  <si>
    <t>Apmācību kursu prasību izstrāde</t>
  </si>
  <si>
    <t>Apmācību piotkursa novadīšana</t>
  </si>
  <si>
    <t>Kontrole pēc ieviešanas fāzes</t>
  </si>
  <si>
    <t>7. robežstaba iegūstamie rezultāti</t>
  </si>
  <si>
    <t xml:space="preserve">Kopējais darba dienu skaits: </t>
  </si>
  <si>
    <t>Projekta A alternatīvas kopējais ilgums (mēnešos):</t>
  </si>
  <si>
    <t>Autoratlīdzības nodoklis 5%</t>
  </si>
  <si>
    <t>Tīmekļa vietnes izstrādes tehniskā nodrošinājuma izmaksas</t>
  </si>
  <si>
    <t>Programmēšanas mācību materiāli</t>
  </si>
  <si>
    <t>Iiesācēju līmeņa mācību materiāli</t>
  </si>
  <si>
    <t>Datorzinātnes mācību materiāli</t>
  </si>
  <si>
    <t>Autoru izveidoto mācību materiālu izmaksas</t>
  </si>
  <si>
    <t>Kopā par autoru izveidotiem mācību materiāliem</t>
  </si>
  <si>
    <t>PVN</t>
  </si>
  <si>
    <t>IIN</t>
  </si>
  <si>
    <t>1.gads</t>
  </si>
  <si>
    <t>2.gads</t>
  </si>
  <si>
    <t>3.gads</t>
  </si>
  <si>
    <t>4.gads</t>
  </si>
  <si>
    <t>5.gads</t>
  </si>
  <si>
    <t>https://www.vid.gov.lv/sites/default/files/vid_admin_kopbudzeta_ienemumi_2017.xlsx</t>
  </si>
  <si>
    <t xml:space="preserve">Datoru, individuālās lietošanas priekšmetu un mājsaimniecības piederumu remonts                                                                                                                                                                           </t>
  </si>
  <si>
    <t xml:space="preserve">Informācijas pakalpojumi                                                                                                                                                                                                                                  </t>
  </si>
  <si>
    <t xml:space="preserve">Datorprogrammēšana, konsultēšana un saistītas darbības                                                                                                                                                                                                    </t>
  </si>
  <si>
    <t>Pievienotās vērtības nodokļa ieņēmumi, EUR</t>
  </si>
  <si>
    <t>Iedzīvotāju ienākuma nodokļa ieņēmumi, EUR</t>
  </si>
  <si>
    <t xml:space="preserve">Izglītība                                                                                                                                                                                                                                                 </t>
  </si>
  <si>
    <t>Ieguvumi</t>
  </si>
  <si>
    <t>Risks</t>
  </si>
  <si>
    <t>Vērtējums</t>
  </si>
  <si>
    <t>Pasākumi riska mazināšanai</t>
  </si>
  <si>
    <t>Saimnieciskie un komerciālie risk</t>
  </si>
  <si>
    <t>Tehniskie riski</t>
  </si>
  <si>
    <t>Tiesiski - politiskie riski</t>
  </si>
  <si>
    <t>Personāla riski</t>
  </si>
  <si>
    <t>Mākoņpakalpojumu sadardzināšanās</t>
  </si>
  <si>
    <t>Tīmekļa vietnes nesavietojamība ar jaunajiem mācību materiāliem</t>
  </si>
  <si>
    <t>Projekta izmaksas pārsniedz plānotās</t>
  </si>
  <si>
    <t>Mācību materiālu izstrādātāju kvalifikācijas trūkums</t>
  </si>
  <si>
    <t>Programmētāju kvalifikācijas trūkums</t>
  </si>
  <si>
    <t>Valsts izglītības sistēmas maiņa - atcelta Skola 2030 programma</t>
  </si>
  <si>
    <t>Fonda biedru izstāšanās no Start(it), kas samazinātu maksātspēju par projektu</t>
  </si>
  <si>
    <t>Nekvalitatīva eksistējošā tehniskā dokumentācija</t>
  </si>
  <si>
    <t>Valsts Izglītības Satura centra atteikšanās no sadrbības</t>
  </si>
  <si>
    <t>vidējs</t>
  </si>
  <si>
    <t>zems</t>
  </si>
  <si>
    <t>augsts</t>
  </si>
  <si>
    <t>Veikt finanšu tēriņu pārraudzību un laicīgi veikt labojumus</t>
  </si>
  <si>
    <t>Veikt aktīvu darbību ar biedriem un informēt viņus par izstrādes gaitu un potenciāliem ieguvumiem</t>
  </si>
  <si>
    <t>izmantot lētāko piedāvājumu tirgū, kurš ir pietekoši ilglaicīgi tirgū un ar stabilām izmaksām</t>
  </si>
  <si>
    <t>Eksistējošās tīmekļa vietnes analīzes laikā pārliecināties par šī riska iestāšanos</t>
  </si>
  <si>
    <t>Uzlabot tehnisko dokumentāciju projekta gaitā</t>
  </si>
  <si>
    <t>Piedāvāt indviduālām skolām iesaistīteis programmā savādākā veidā</t>
  </si>
  <si>
    <t>Veikt sadarbību ar VISC, pārliecināt par ši projekta vērtību</t>
  </si>
  <si>
    <t xml:space="preserve">Veikt kvalitatīvu darbinieku atlasti, palielināt konkursa laiku, lai atrast labākus specialistus. </t>
  </si>
  <si>
    <t>Veikt kvalitatīvu darbinieku atlasti</t>
  </si>
  <si>
    <t>Nodarbinātības Valsts aģentūra atsakās sadarboties</t>
  </si>
  <si>
    <t>Veikt sadarbību ar NVA, pārliecināt par ši projekta vērtību un iespēju dot cilvēkiem jaunu darbu</t>
  </si>
  <si>
    <t>Cilvēku intereses trūkums izmantot izveidotos materiālus</t>
  </si>
  <si>
    <t>Izveidotie mācību materiāli neatbilst cilvēku vajadzībām</t>
  </si>
  <si>
    <t>Pienācīgi veikt izpēti par gala produkta interesentiem izmantojot Dizaina domāšanas metodi</t>
  </si>
  <si>
    <t>Pēc projekta beigām izvērst reklāmas kampaņu par doto materiālu pieejamību sadarbībā ar NVA</t>
  </si>
  <si>
    <t>Mācību platformas pārslodze</t>
  </si>
  <si>
    <t>Izmantot modernās tehnoloģijas kas automatiski pielāgojās slodzei un startē papildus serveru instances</t>
  </si>
  <si>
    <t>Saimnieciskie risk</t>
  </si>
  <si>
    <t>Ļaundabīgi uzbrukumi mācību platformai</t>
  </si>
  <si>
    <t>Neatbilstība GDPR prasībām</t>
  </si>
  <si>
    <t>Vai tiek nodrošināta digitālo prasmju pieejamības veicināšana</t>
  </si>
  <si>
    <t>Vai tiek nodrošināta digitālo prasmju daudzveidības palielināšana?</t>
  </si>
  <si>
    <t>Vai dotais projekts palielinās nodokļu iemaksas valstī?</t>
  </si>
  <si>
    <t>Potenciālo risku ietekme uz projektu</t>
  </si>
  <si>
    <t>Vai projekts nodrošina padziļinātām datorprasmēm mūzizglītības pieejamību?</t>
  </si>
  <si>
    <t>Vai projekts ir finansiāi attaisnojams</t>
  </si>
  <si>
    <t>Interesenti</t>
  </si>
  <si>
    <t>Attieksme</t>
  </si>
  <si>
    <t>Iektemes pakāpe</t>
  </si>
  <si>
    <t>Cerības / bailes</t>
  </si>
  <si>
    <t>Strateģija</t>
  </si>
  <si>
    <t>Pasākumi</t>
  </si>
  <si>
    <t>Start(it) valde</t>
  </si>
  <si>
    <t>Projekta komanda</t>
  </si>
  <si>
    <t>Skolotāji</t>
  </si>
  <si>
    <t>Skolnieki</t>
  </si>
  <si>
    <t>IZM</t>
  </si>
  <si>
    <t>VID</t>
  </si>
  <si>
    <t>IT uzņēmumi Latvijā</t>
  </si>
  <si>
    <t>Citi uzņēmumi Latvijā</t>
  </si>
  <si>
    <t>+</t>
  </si>
  <si>
    <t>Citi Latvijas iedzīvotāji</t>
  </si>
  <si>
    <t>*P-participatīva, D – diskursīva, R – represīva</t>
  </si>
  <si>
    <t>-</t>
  </si>
  <si>
    <t>P</t>
  </si>
  <si>
    <t>D</t>
  </si>
  <si>
    <t>Veikt iteratīvas sanāksmes par projekta gaitu</t>
  </si>
  <si>
    <t xml:space="preserve">Motivāciju veicinoši pasākumi, </t>
  </si>
  <si>
    <t>Veikt skaidrojošu darbību par projekta gala produktu, konsultēties izsrādes laikā, lai iegūtu labāku rezultātu</t>
  </si>
  <si>
    <t>Veikt aproblācijas darbus dažās skolās, lai pielāgotu materiālus skolnieku zināšanām</t>
  </si>
  <si>
    <t>Izveidot sadarbības līgumu ar VISC, veikt iteratīvas sanāksmes par mācību materiālu saturu</t>
  </si>
  <si>
    <t>Uzturēt labas attiecības un skaidrot projekta ietekmi uz sabiedrību</t>
  </si>
  <si>
    <t>Uzturēt labas attiecības un aģitēt pievienoties projektam, lai palielinātu fonda ietekmi</t>
  </si>
  <si>
    <t>Veikt skaidrojošu darbību par datorprasmju ietekmi uz valsts IKP</t>
  </si>
  <si>
    <t>Iestāšanās varbūtība</t>
  </si>
  <si>
    <t>Nr.</t>
  </si>
  <si>
    <t>Apraksts</t>
  </si>
  <si>
    <t>Cēlonis</t>
  </si>
  <si>
    <t>Sekas</t>
  </si>
  <si>
    <t>Līmenis</t>
  </si>
  <si>
    <t>R1</t>
  </si>
  <si>
    <t>R2</t>
  </si>
  <si>
    <t>R3</t>
  </si>
  <si>
    <t>R4</t>
  </si>
  <si>
    <t>R5</t>
  </si>
  <si>
    <t>R6</t>
  </si>
  <si>
    <t>R7</t>
  </si>
  <si>
    <t>R8</t>
  </si>
  <si>
    <t>R9</t>
  </si>
  <si>
    <t>R10</t>
  </si>
  <si>
    <t>R11</t>
  </si>
  <si>
    <t>R12</t>
  </si>
  <si>
    <t>Forma</t>
  </si>
  <si>
    <t xml:space="preserve"> Saturs </t>
  </si>
  <si>
    <t xml:space="preserve">Dalībnieki </t>
  </si>
  <si>
    <t xml:space="preserve">Norises biežums </t>
  </si>
  <si>
    <t>Vieta</t>
  </si>
  <si>
    <t>Starta sanāksme (kick –off)</t>
  </si>
  <si>
    <t>Projekta komandas operatīvās sanāksmes</t>
  </si>
  <si>
    <t>Sanāksmes ar projekta uzdevumu devēju</t>
  </si>
  <si>
    <t>Projekta komandas prezentācija</t>
  </si>
  <si>
    <t>Projekta noslēgums sanāksme</t>
  </si>
  <si>
    <t>Kontroles punkts</t>
  </si>
  <si>
    <t>Starta fāzes kontrole</t>
  </si>
  <si>
    <t>Plānošanas fāzes kontrole</t>
  </si>
  <si>
    <t>Izpētes fāzes kontrole</t>
  </si>
  <si>
    <t>Pamatkoncepcijas fāzes kontrole</t>
  </si>
  <si>
    <t>Detaļkoncepcijas fāzes kontrole</t>
  </si>
  <si>
    <t>Realizācijas fāzes kontrole</t>
  </si>
  <si>
    <t>Ieviešanas fāzes kontrole</t>
  </si>
  <si>
    <t>Darbs</t>
  </si>
  <si>
    <t>1.gads  - 5. gads</t>
  </si>
  <si>
    <t>1. gads - 5. gads</t>
  </si>
  <si>
    <t>Izmantot OWASP ieteikumus, izmantot programmatūras izstrādes labās prakses paņēmienus</t>
  </si>
  <si>
    <t>Izmantot labās programmēšnas prakses paņēmienus.</t>
  </si>
  <si>
    <t>Projekta komandas plānošana kļūda</t>
  </si>
  <si>
    <t>Palielinās projekta termiņš</t>
  </si>
  <si>
    <t>Budžetā iekļaut līdzekļus neparedzētiem izdevumiem</t>
  </si>
  <si>
    <t>Fonda dalībnieki neredz ieguvumus no dalības fondā</t>
  </si>
  <si>
    <t>Samazinās fonda budžets, fonds nespēj sekmīgi realizēts izvirzītos mērķus</t>
  </si>
  <si>
    <t>Dažādi ģeo-politiskie un makroekonomikas faktori</t>
  </si>
  <si>
    <t>Sadārdzinās uzturēšanas izmaksas</t>
  </si>
  <si>
    <t>Nekvalitatīvi veikta izpēte par eksistējošo tīmekļa vietni</t>
  </si>
  <si>
    <t>Radīto seku ietekme</t>
  </si>
  <si>
    <t>Lielāks veicamo darbu apjoms realizācijas fāzē tīmekļa vietnes uzlabošanai</t>
  </si>
  <si>
    <t>Veicamie darbi sakarā ar tīmekļa vietnes izstrādi aizņems vairāk laika</t>
  </si>
  <si>
    <t>Neparedzēti liels pieprasījums no mērķauditorijas</t>
  </si>
  <si>
    <t>Tīmekļa vietnes lēna darbība vai arī tās nepieejamība</t>
  </si>
  <si>
    <t>Ļaunprātīgi noskaņota 3. puse vēlas destabilizēt tīmekļa vietni</t>
  </si>
  <si>
    <t>Valdības maiņa, apvērsums, citi ģeo-politiskie faktori</t>
  </si>
  <si>
    <t>Tīmekļa vietnes atbalsta trūkums no valsts iestādēm</t>
  </si>
  <si>
    <t>Nekvalitatīvi veikta izpēte par GDPR prasībām</t>
  </si>
  <si>
    <t>Soda sankcijas no ES puses</t>
  </si>
  <si>
    <t>Veikt detalizētu GDPR prasību analīzi</t>
  </si>
  <si>
    <t>Latvijas zems iedzīvotāju skaits un augstas prasības no dotās pozīcijas</t>
  </si>
  <si>
    <t>Projektam tiktu atalsīti programmēšanas specialisti, kuri nav strādājuši ar projekta tehnoloģijām</t>
  </si>
  <si>
    <t>Nekvaitatīvi izstrādāti mācību materiāli, sadarbības atteikums no VISC</t>
  </si>
  <si>
    <t>Nekvalitatīvi izstrādāta tīmekļa vietne, var iestāties augstāk norādītie tehniskie riski</t>
  </si>
  <si>
    <t>Veikt kvalitatīvu darbinieku atlasti, veikt darbinieku zināšanu apmaiņu par izmantotām tehnoloģijām</t>
  </si>
  <si>
    <t>Projekta ikdienas sanāksmes (stand-up)</t>
  </si>
  <si>
    <t>15 minūšu garums, īsi atbildēt uz šiem jautājumiem: 1) ko es darīju vakar; 2) ko es darīšu šodien; 3) vai ir kādi bloķējoši notikumi manā darbā.</t>
  </si>
  <si>
    <t>katru dienu</t>
  </si>
  <si>
    <t>reizi divās nedēļās</t>
  </si>
  <si>
    <t>reizi nedēļā</t>
  </si>
  <si>
    <t>progresa pārvaude pret sagaidāmo, problēmu iztirzāšana</t>
  </si>
  <si>
    <t>Sasniegtā progresa atrādīšana PUD'am, jauno uzdevumu pārrunāšana</t>
  </si>
  <si>
    <t>Iepazīšanās, vēlamā rezultāta izskaidrošana, dažādu detaļu precizēšana</t>
  </si>
  <si>
    <t>PV, PK, PUD</t>
  </si>
  <si>
    <t>PV, PK</t>
  </si>
  <si>
    <t>PV, PK, opcionāli PUD</t>
  </si>
  <si>
    <t>Komanda prezentē sasniegtos rezultātus projekta gaitā</t>
  </si>
  <si>
    <t>projekta noslēguma fāzē</t>
  </si>
  <si>
    <t>Sasniegto rezultātu atbilstība izvirzītiem mērķiem, projekta noslēgšana</t>
  </si>
  <si>
    <t>darba vieta</t>
  </si>
  <si>
    <t>projekta starta fāzē</t>
  </si>
  <si>
    <t>darba vieta \ MS Teams</t>
  </si>
  <si>
    <t>WBS</t>
  </si>
  <si>
    <t>Task Name</t>
  </si>
  <si>
    <t>Duration</t>
  </si>
  <si>
    <t>Predecessors</t>
  </si>
  <si>
    <t>Fixed Cost</t>
  </si>
  <si>
    <t>Early Start</t>
  </si>
  <si>
    <t>Late Start</t>
  </si>
  <si>
    <t>Early Finish</t>
  </si>
  <si>
    <t>Late Finish</t>
  </si>
  <si>
    <t>Total Slack</t>
  </si>
  <si>
    <t>Free Slack</t>
  </si>
  <si>
    <t>StartIT pielāgošana Skola 2030 vajadzībām</t>
  </si>
  <si>
    <t>190 days</t>
  </si>
  <si>
    <t>0 days</t>
  </si>
  <si>
    <t xml:space="preserve">   Projekta vadīšana</t>
  </si>
  <si>
    <t xml:space="preserve">      Starts</t>
  </si>
  <si>
    <t>9 days</t>
  </si>
  <si>
    <t>1.1.1</t>
  </si>
  <si>
    <t xml:space="preserve">         Projekta uzdevuma sastādīšana un saskaņošana ar uzdevumu devēju</t>
  </si>
  <si>
    <t>2 days</t>
  </si>
  <si>
    <t>1.1.2</t>
  </si>
  <si>
    <t xml:space="preserve">         Projekta uzdeuvma analīze</t>
  </si>
  <si>
    <t>1.1.3</t>
  </si>
  <si>
    <t xml:space="preserve">         Projekta interesentu analīze</t>
  </si>
  <si>
    <t>1 day</t>
  </si>
  <si>
    <t>1.1.4</t>
  </si>
  <si>
    <t xml:space="preserve">         Projekta organizatoriskās struktūras analīze</t>
  </si>
  <si>
    <t>1.1.5</t>
  </si>
  <si>
    <t xml:space="preserve">         Projekta starta dokumentācijas sagatavošana</t>
  </si>
  <si>
    <t>1.1.6</t>
  </si>
  <si>
    <t xml:space="preserve">         Kick-off sanāksmes organizācija</t>
  </si>
  <si>
    <t>1.1.7</t>
  </si>
  <si>
    <t xml:space="preserve">         Kick-off sanāksmes novadīšana</t>
  </si>
  <si>
    <t xml:space="preserve">      Plānošana</t>
  </si>
  <si>
    <t>15 days</t>
  </si>
  <si>
    <t>1.2.1</t>
  </si>
  <si>
    <t xml:space="preserve">         Projekta struktūrplāna izveide</t>
  </si>
  <si>
    <t>1.2.2</t>
  </si>
  <si>
    <t xml:space="preserve">         Projekta gaitas plāna izveide</t>
  </si>
  <si>
    <t>1.2.3</t>
  </si>
  <si>
    <t xml:space="preserve">         Projekta laika un termiņu plāna sastādīšana</t>
  </si>
  <si>
    <t>1.2.4</t>
  </si>
  <si>
    <t xml:space="preserve">         Projekta resursu plāna sastādīšana</t>
  </si>
  <si>
    <t>1.2.5</t>
  </si>
  <si>
    <t xml:space="preserve">         Projekta izmaksu plāna sastādīšana</t>
  </si>
  <si>
    <t>1.2.6</t>
  </si>
  <si>
    <t xml:space="preserve">         Projekta robežstabu plānošana</t>
  </si>
  <si>
    <t>1.2.7</t>
  </si>
  <si>
    <t xml:space="preserve">         Projekta finanšu plāna sastādīšana</t>
  </si>
  <si>
    <t>1.2.8</t>
  </si>
  <si>
    <t xml:space="preserve">         Plānošanas noslēguma sanāksme</t>
  </si>
  <si>
    <t>1.2.9</t>
  </si>
  <si>
    <t xml:space="preserve">         Rokasgrāmatas izstrāde un saskaņošana</t>
  </si>
  <si>
    <t>3 days</t>
  </si>
  <si>
    <t xml:space="preserve">      Kontrole</t>
  </si>
  <si>
    <t>181 days</t>
  </si>
  <si>
    <t>1.3.1</t>
  </si>
  <si>
    <t xml:space="preserve">         1. Robežstaba kontrole - Starts</t>
  </si>
  <si>
    <t>1.3.2</t>
  </si>
  <si>
    <t xml:space="preserve">         2. Robežstaba kontrole - Plānošana</t>
  </si>
  <si>
    <t>1.3.3</t>
  </si>
  <si>
    <t xml:space="preserve">         3. Robežstaba kontrole - Izpēte</t>
  </si>
  <si>
    <t>1.3.4</t>
  </si>
  <si>
    <t xml:space="preserve">         4. Robežstaba kontrole - Pamatkoncepcija</t>
  </si>
  <si>
    <t>1.3.5</t>
  </si>
  <si>
    <t xml:space="preserve">         5. Robežstaba kontrole - Detaļkoncepcija</t>
  </si>
  <si>
    <t>1.3.6</t>
  </si>
  <si>
    <t xml:space="preserve">         6. Robežstaba kontrole - Realizacija</t>
  </si>
  <si>
    <t>1.3.7</t>
  </si>
  <si>
    <t xml:space="preserve">         7. Robežstaba kontrole - Ieviešana</t>
  </si>
  <si>
    <t>1.3.8</t>
  </si>
  <si>
    <t xml:space="preserve">         8. Robežstaba kontrole - Noslēgums</t>
  </si>
  <si>
    <t xml:space="preserve">      Noslēgums</t>
  </si>
  <si>
    <t>16 days</t>
  </si>
  <si>
    <t>1.4.1</t>
  </si>
  <si>
    <t xml:space="preserve">         Projekta pieņemšanas - nodošanas akta parakstīšana</t>
  </si>
  <si>
    <t>1.4.2</t>
  </si>
  <si>
    <t xml:space="preserve">         Projekta faktisko izmaksu apkopošana</t>
  </si>
  <si>
    <t>4 days</t>
  </si>
  <si>
    <t>1.4.3</t>
  </si>
  <si>
    <t xml:space="preserve">         Projekta pieredzes apkopošana</t>
  </si>
  <si>
    <t>1.4.4</t>
  </si>
  <si>
    <t xml:space="preserve">         Gala atskaites sastādīšana</t>
  </si>
  <si>
    <t>1.4.5</t>
  </si>
  <si>
    <t xml:space="preserve">         Projekta dokumentācijas sakārtošana un nodošana</t>
  </si>
  <si>
    <t>1.4.6</t>
  </si>
  <si>
    <t xml:space="preserve">         Projekta noslēguma sanāksmes organizēšana</t>
  </si>
  <si>
    <t>1.4.7</t>
  </si>
  <si>
    <t xml:space="preserve">         Projekta noslēguma sanāksmes novadīšana</t>
  </si>
  <si>
    <t xml:space="preserve">   Izpēte</t>
  </si>
  <si>
    <t xml:space="preserve">      Eksistējošo mācību materiālu izpēte</t>
  </si>
  <si>
    <t>6 days</t>
  </si>
  <si>
    <t>2.1.1</t>
  </si>
  <si>
    <t xml:space="preserve">         Sākumskolas materiālu izpēte</t>
  </si>
  <si>
    <t>2.1.2</t>
  </si>
  <si>
    <t xml:space="preserve">         Pamatskolas materiālu izpēte</t>
  </si>
  <si>
    <t>2.1.3</t>
  </si>
  <si>
    <t xml:space="preserve">         Vidusskolas materiālu izpēte</t>
  </si>
  <si>
    <t xml:space="preserve">      Skola 2030 prasību izpēte</t>
  </si>
  <si>
    <t>7 days</t>
  </si>
  <si>
    <t>2.3.1</t>
  </si>
  <si>
    <t xml:space="preserve">         Skola 2030 mācību materiālu vadlīniju izpēte</t>
  </si>
  <si>
    <t>2.3.2</t>
  </si>
  <si>
    <t xml:space="preserve">         saistītās likumdošanas izpēte</t>
  </si>
  <si>
    <t>2.3.3</t>
  </si>
  <si>
    <t xml:space="preserve">         GDPR - Eiropas datu aizsardzības regulas ietekmes izpēte</t>
  </si>
  <si>
    <t>2.3.4</t>
  </si>
  <si>
    <t xml:space="preserve">         Saistīto normatīvo aktu izpēte</t>
  </si>
  <si>
    <t xml:space="preserve">      Tīmekļa vietnes pirmkoda kvalitātes analīze</t>
  </si>
  <si>
    <t>2.2.1</t>
  </si>
  <si>
    <t xml:space="preserve">         Izstrādātā programkoda kvalitātes izpēte</t>
  </si>
  <si>
    <t>2.2.2</t>
  </si>
  <si>
    <t xml:space="preserve">         Tīmekļa vietnes infrastruktūras izpēte</t>
  </si>
  <si>
    <t xml:space="preserve">      Skolotāju zināšanu izpēte</t>
  </si>
  <si>
    <t>2.4.1</t>
  </si>
  <si>
    <t xml:space="preserve">         Skolotāju datorikas zināšanu izpēte</t>
  </si>
  <si>
    <t>2.4.2</t>
  </si>
  <si>
    <t xml:space="preserve">         Skolotāju datorzinātnes zināšanu izpēte</t>
  </si>
  <si>
    <t xml:space="preserve">      Darbaspēka tirgus izpēte</t>
  </si>
  <si>
    <t>2.5.1</t>
  </si>
  <si>
    <t xml:space="preserve">         Pretendentu prasību izpēte</t>
  </si>
  <si>
    <t>2.5.2</t>
  </si>
  <si>
    <t xml:space="preserve">         Vakanču tīmekļa vietņu izpēte</t>
  </si>
  <si>
    <t>2.5.3</t>
  </si>
  <si>
    <t xml:space="preserve">         Atalgojuma līmeņu izpēte</t>
  </si>
  <si>
    <t xml:space="preserve">      Video materialu veidošanas izpēte</t>
  </si>
  <si>
    <t>2.6.1</t>
  </si>
  <si>
    <t xml:space="preserve">         Nepieciešamās video tehnikas izpēte</t>
  </si>
  <si>
    <t>2.6.2</t>
  </si>
  <si>
    <t xml:space="preserve">         Nepieciešamo specialistu izpēte</t>
  </si>
  <si>
    <t>2.6.3</t>
  </si>
  <si>
    <t xml:space="preserve">         Video materiālu izvietošanas iespēju izpēte</t>
  </si>
  <si>
    <t xml:space="preserve">      Projekta ziņojuma sastādīšana par izpētes fāzi</t>
  </si>
  <si>
    <t>2.7.1</t>
  </si>
  <si>
    <t xml:space="preserve">         Izpētes fāzes rezultātu apkopošana</t>
  </si>
  <si>
    <t>61,57,47</t>
  </si>
  <si>
    <t>2.7.2</t>
  </si>
  <si>
    <t xml:space="preserve">         Atskaites sagatavošana</t>
  </si>
  <si>
    <t xml:space="preserve">   Pamatkoncepcija</t>
  </si>
  <si>
    <t>13 days</t>
  </si>
  <si>
    <t xml:space="preserve">      Fāzes plāna korekcija</t>
  </si>
  <si>
    <t>3.1.1</t>
  </si>
  <si>
    <t xml:space="preserve">         Nepieciešamo izmaiņu izvērtēšana</t>
  </si>
  <si>
    <t>3.1.2</t>
  </si>
  <si>
    <t xml:space="preserve">         Pamatkoncepcijas fāzes plāna koriģēšana</t>
  </si>
  <si>
    <t xml:space="preserve">      Eksistējošo mācību materiālu kopsavilkums</t>
  </si>
  <si>
    <t>3.2.1</t>
  </si>
  <si>
    <t xml:space="preserve">         Atskaites sagatavošana par sākumskolas materiālu saturu</t>
  </si>
  <si>
    <t>3.2.2</t>
  </si>
  <si>
    <t xml:space="preserve">         Atskaites sagatavošana par pamatskolas materiālu saturu</t>
  </si>
  <si>
    <t>3.2.3</t>
  </si>
  <si>
    <t xml:space="preserve">         Atskaites sagatavošana par vidusskolas materiālu saturu</t>
  </si>
  <si>
    <t xml:space="preserve">      Skola 2030 prasību apkopojums</t>
  </si>
  <si>
    <t>3.4.1</t>
  </si>
  <si>
    <t xml:space="preserve">         Skola 2030 mācību materiālu vadlīniju apkopojums</t>
  </si>
  <si>
    <t>3.4.2</t>
  </si>
  <si>
    <t xml:space="preserve">         Saistītās likumdošanas apkopojums</t>
  </si>
  <si>
    <t>3.4.3</t>
  </si>
  <si>
    <t xml:space="preserve">         Saistīto normatīvo aktu apkpojums</t>
  </si>
  <si>
    <t xml:space="preserve">      Tīmekļa vietnes pirmkoda kvalitātes apkopojums</t>
  </si>
  <si>
    <t>3.3.1</t>
  </si>
  <si>
    <t xml:space="preserve">         Izstrādātā programkoda kvalitātes rezumējums</t>
  </si>
  <si>
    <t>3.3.2</t>
  </si>
  <si>
    <t xml:space="preserve">         Tīmekļa vietnes infrastruktūras raksturojums</t>
  </si>
  <si>
    <t>3.3.3</t>
  </si>
  <si>
    <t xml:space="preserve">         Tehniskā nodrošinājuma prasību noteikšana</t>
  </si>
  <si>
    <t xml:space="preserve">      Skolotāju zināšanu izpētes apokopojums</t>
  </si>
  <si>
    <t>3.5.4</t>
  </si>
  <si>
    <t xml:space="preserve">         Skolotāju datorikas zināšanu apkopojums</t>
  </si>
  <si>
    <t xml:space="preserve">      Prasību izveidošana ārējiem resursiem</t>
  </si>
  <si>
    <t>3.6.1</t>
  </si>
  <si>
    <t xml:space="preserve">         Mācību materiāla satura veidotāja prasību sastādīšana</t>
  </si>
  <si>
    <t>3.6.2</t>
  </si>
  <si>
    <t xml:space="preserve">         Tīmekļa vietnes izstrādātāju prasību sastādīšana</t>
  </si>
  <si>
    <t>3.6.3</t>
  </si>
  <si>
    <t xml:space="preserve">         Tīmekļa vietnes atbalsta specialista prasību sastādīšana</t>
  </si>
  <si>
    <t>3.6.4</t>
  </si>
  <si>
    <t xml:space="preserve">         Macību materiālu atbalsta konsultanta prasību sastādīšana</t>
  </si>
  <si>
    <t>3.6.5</t>
  </si>
  <si>
    <t xml:space="preserve">         Video filmēšanas komandas prasību sastādīšana</t>
  </si>
  <si>
    <t xml:space="preserve">      Video materiālu prasību apkopošana</t>
  </si>
  <si>
    <t>3.7.1</t>
  </si>
  <si>
    <t xml:space="preserve">         Video tehniskā nodrošinājuma prasības</t>
  </si>
  <si>
    <t>3.7.2</t>
  </si>
  <si>
    <t xml:space="preserve">         Video materiālu pieejamības prasību sastādīšana</t>
  </si>
  <si>
    <t xml:space="preserve">      Projekta ziņojuma sastādīšana par pamatkocnepcijas fāzi</t>
  </si>
  <si>
    <t>3.8.1</t>
  </si>
  <si>
    <t xml:space="preserve">         Pamatokoncepcijas fāzes rezultātu apkopošana</t>
  </si>
  <si>
    <t>84,88,91</t>
  </si>
  <si>
    <t>3.8.2</t>
  </si>
  <si>
    <t xml:space="preserve">   Detaļkoncepcija</t>
  </si>
  <si>
    <t>22 days</t>
  </si>
  <si>
    <t xml:space="preserve">      Detaļkoncepcijas fāzes plāna korekcija</t>
  </si>
  <si>
    <t>4.1.1</t>
  </si>
  <si>
    <t>4.1.2</t>
  </si>
  <si>
    <t xml:space="preserve">         Detaļkoncepcijas fāzes plāna koriģēšana</t>
  </si>
  <si>
    <t xml:space="preserve">      Nepieciešamo mācību materiālu saraksta izstrāde</t>
  </si>
  <si>
    <t>4.2.1</t>
  </si>
  <si>
    <t xml:space="preserve">         Nepieciešamo sākumskolas mācību materiālu saraksta izstrāde</t>
  </si>
  <si>
    <t>4.2.2</t>
  </si>
  <si>
    <t xml:space="preserve">         Nepieciešamo pamatskolas mācību materiālu saraksta izstrāde</t>
  </si>
  <si>
    <t>4.2.3</t>
  </si>
  <si>
    <t xml:space="preserve">         Nepieciešamo vidusskolas mācību materiālu saraksta izstrāde</t>
  </si>
  <si>
    <t xml:space="preserve">      Mācību materiālu vadlīniju izstrāde</t>
  </si>
  <si>
    <t>4.3.1</t>
  </si>
  <si>
    <t xml:space="preserve">         Mācību materiālu vadlīniju izstrade sākumskolām saturam</t>
  </si>
  <si>
    <t>4.3.2</t>
  </si>
  <si>
    <t xml:space="preserve">         Mācību materiālu vadlīniju izstrade pamatskolas saturam</t>
  </si>
  <si>
    <t>4.3.3</t>
  </si>
  <si>
    <t xml:space="preserve">         Mācību materiālu vadlīniju izstrade augstskolām saturam</t>
  </si>
  <si>
    <t xml:space="preserve">      Pirmkoda uzlabojumu saraksta izstrāde</t>
  </si>
  <si>
    <t>8 days</t>
  </si>
  <si>
    <t>10 days</t>
  </si>
  <si>
    <t>4.4.1</t>
  </si>
  <si>
    <t xml:space="preserve">         Tīmekļa vietnes vizuālo uzlabojumu saraksta izstrāde</t>
  </si>
  <si>
    <t>4.4.2</t>
  </si>
  <si>
    <t xml:space="preserve">         Tīmekļa vietnes funkcionālo uzlabojumu saraksta izstrāde</t>
  </si>
  <si>
    <t>4.4.3</t>
  </si>
  <si>
    <t xml:space="preserve">         Tīmekļa vietnes Infrastruktūras uzlabojumu saraksta izstrāde</t>
  </si>
  <si>
    <t>4.4.4</t>
  </si>
  <si>
    <t xml:space="preserve">         Tīmekļa vietnes veiktspējas uzlabojumu saraksta izstrāde</t>
  </si>
  <si>
    <t xml:space="preserve">      Skolotāju apmācības kursu satura izstrāde</t>
  </si>
  <si>
    <t>5 days</t>
  </si>
  <si>
    <t>4.5.1</t>
  </si>
  <si>
    <t xml:space="preserve">         Skolotāju apmacību kursu datorzinātņu satura izstrāde</t>
  </si>
  <si>
    <t>4.5.2</t>
  </si>
  <si>
    <t xml:space="preserve">         Skolotāju apmācību kursu citu tēmu satura izstrāde</t>
  </si>
  <si>
    <t xml:space="preserve">      Sadarbības līgumu izstrāde</t>
  </si>
  <si>
    <t>4.6.1</t>
  </si>
  <si>
    <t xml:space="preserve">         Sadarbības līguma ar mācību satura veidotājiem izstrāde </t>
  </si>
  <si>
    <t>4.6.2</t>
  </si>
  <si>
    <t xml:space="preserve">         Sadarbības līguma ar filmēšanas uzņēmumu izstrāde </t>
  </si>
  <si>
    <t>4.6.3</t>
  </si>
  <si>
    <t xml:space="preserve">         Sadarbības līguma ar mācību kursa vadītāju izstrāde</t>
  </si>
  <si>
    <t xml:space="preserve">      Projekta ziņojuma sastādīšana par detaļkoncepcijas fāzi</t>
  </si>
  <si>
    <t>4.8.1</t>
  </si>
  <si>
    <t xml:space="preserve">         Detaļkoncepcijas fāzes rezultātu apkopojums</t>
  </si>
  <si>
    <t>4.8.2</t>
  </si>
  <si>
    <t xml:space="preserve">   Realizācija</t>
  </si>
  <si>
    <t>71 days</t>
  </si>
  <si>
    <t xml:space="preserve">      Realizācijas fāzes plāna korekcija</t>
  </si>
  <si>
    <t>5.1.1</t>
  </si>
  <si>
    <t>5.1.2</t>
  </si>
  <si>
    <t xml:space="preserve">         Realizācijas fāzes plāna koriģēšana</t>
  </si>
  <si>
    <t xml:space="preserve">      Līgumu slēgšana ar ārējiem resursiem</t>
  </si>
  <si>
    <t>5.2.1</t>
  </si>
  <si>
    <t xml:space="preserve">         Nepieciešamo specialistu atlase</t>
  </si>
  <si>
    <t>5.2.2</t>
  </si>
  <si>
    <t xml:space="preserve">         Līgumu slēgšana ar ārējiem resursiem</t>
  </si>
  <si>
    <t xml:space="preserve">      Nepieciešamo mācību materiālu izstrāde</t>
  </si>
  <si>
    <t>36 days</t>
  </si>
  <si>
    <t>24 days</t>
  </si>
  <si>
    <t>5.3.1</t>
  </si>
  <si>
    <t xml:space="preserve">         Sākumskolas mācību materiālu izstrāde</t>
  </si>
  <si>
    <t>5.3.1.1</t>
  </si>
  <si>
    <t xml:space="preserve">            Sākumskolas materiālu satura izstrāde</t>
  </si>
  <si>
    <t>20 days</t>
  </si>
  <si>
    <t>5.3.1.2</t>
  </si>
  <si>
    <t xml:space="preserve">            Sākumskolas video materiālu scenārīja izstrāde</t>
  </si>
  <si>
    <t>5.3.1.3</t>
  </si>
  <si>
    <t xml:space="preserve">            Sākumskolas izglītojošo materiālu izvietošana tīmekļa vietnē</t>
  </si>
  <si>
    <t>5.3.2</t>
  </si>
  <si>
    <t xml:space="preserve">         Pamatskolas mācību materiālu izstrāde</t>
  </si>
  <si>
    <t>5.3.2.1</t>
  </si>
  <si>
    <t xml:space="preserve">            Pamatskolas materiālu satura izstrāde</t>
  </si>
  <si>
    <t>5.3.2.2.</t>
  </si>
  <si>
    <t xml:space="preserve">            Pamatskola video materiālu scenārīja izstrāde</t>
  </si>
  <si>
    <t>5.3.2.3</t>
  </si>
  <si>
    <t xml:space="preserve">            Pamatskolas izglītojošo materiālu izvietošana tīmekļa vietnē</t>
  </si>
  <si>
    <t>5.3.3</t>
  </si>
  <si>
    <t xml:space="preserve">         Vidusskolas mācību materiālu izstrāde</t>
  </si>
  <si>
    <t>5.3.3.1</t>
  </si>
  <si>
    <t xml:space="preserve">            Vidusskolas materiālu satura izstrāde</t>
  </si>
  <si>
    <t>5.3.3.2</t>
  </si>
  <si>
    <t xml:space="preserve">            Vidusskolas video materiālu scenārīja izstrāde</t>
  </si>
  <si>
    <t>5.3.3.3</t>
  </si>
  <si>
    <t xml:space="preserve">            Vidusskolas izglītojošo materiālu izvietošana tīmekļa vietnē</t>
  </si>
  <si>
    <t xml:space="preserve">      Tīmekļa vietnes izstrāde</t>
  </si>
  <si>
    <t>60 days</t>
  </si>
  <si>
    <t>5.4.1</t>
  </si>
  <si>
    <t xml:space="preserve">         Tīmekļa vietnes vizuālo uzlabojumu veikšana</t>
  </si>
  <si>
    <t>5.4.1.1</t>
  </si>
  <si>
    <t xml:space="preserve">            Tīmekļa vietnes vizuālo uzlabojumu veikšana</t>
  </si>
  <si>
    <t>40 days</t>
  </si>
  <si>
    <t>5.4.1.2</t>
  </si>
  <si>
    <t xml:space="preserve">            Tīmekļa vietnes vizuālo uzlabojumu testēšana</t>
  </si>
  <si>
    <t>5.4.2</t>
  </si>
  <si>
    <t xml:space="preserve">         Tīmekļa vietnes tehnisko uzlabojumu veikšana</t>
  </si>
  <si>
    <t>5.4.2.1</t>
  </si>
  <si>
    <t xml:space="preserve">            Tīmekļa vietnes tehnisko uzlabojumu veikšana</t>
  </si>
  <si>
    <t>5.4.2.2</t>
  </si>
  <si>
    <t xml:space="preserve">            Tīmekļa vietnes tehnisko uzlabojumu testēšana</t>
  </si>
  <si>
    <t xml:space="preserve">      Video materiālu izstrāde</t>
  </si>
  <si>
    <t>5.5.1</t>
  </si>
  <si>
    <t xml:space="preserve">         Sākumskolas video materiālu filmēšana</t>
  </si>
  <si>
    <t>5.5.2</t>
  </si>
  <si>
    <t xml:space="preserve">         Pamatskolas video materiālu filmēšana</t>
  </si>
  <si>
    <t>5.5.3</t>
  </si>
  <si>
    <t xml:space="preserve">         Vidusskolas video materiālu filmēšana</t>
  </si>
  <si>
    <t>5.5.4</t>
  </si>
  <si>
    <t xml:space="preserve">         Sākumskolas video materiālu apstrāde</t>
  </si>
  <si>
    <t>5.5.5</t>
  </si>
  <si>
    <t xml:space="preserve">         Pamatskolas video materiālu apstrāde</t>
  </si>
  <si>
    <t>5.5.6</t>
  </si>
  <si>
    <t xml:space="preserve">         Vidusskolas video materiālu apstrāde</t>
  </si>
  <si>
    <t xml:space="preserve">      Skolotāju kursu sagatavošana</t>
  </si>
  <si>
    <t>56 days</t>
  </si>
  <si>
    <t xml:space="preserve">         Līguma sastādīšana par telpu īri</t>
  </si>
  <si>
    <t xml:space="preserve">         Līguma sastādīšana par ēdināšanas pakalpojumiem (kafijas, uzkodas)</t>
  </si>
  <si>
    <t xml:space="preserve">      Projekta ziņojuma sastādīšana par realizācijas fāzi</t>
  </si>
  <si>
    <t xml:space="preserve">         Realizācijas fāzes rezultātu apkopošana</t>
  </si>
  <si>
    <t xml:space="preserve">   Ieviešana</t>
  </si>
  <si>
    <t>21 days</t>
  </si>
  <si>
    <t xml:space="preserve">      Ieviešanas fāzes plāna korekcija</t>
  </si>
  <si>
    <t>6.1.1</t>
  </si>
  <si>
    <t>6.1.2</t>
  </si>
  <si>
    <t xml:space="preserve">         Ieviešanas fāzes plāna koriģēšana</t>
  </si>
  <si>
    <t xml:space="preserve">      Mācību materiālu pieņemšana - nodošana</t>
  </si>
  <si>
    <t>6.2.1</t>
  </si>
  <si>
    <t xml:space="preserve">         Tīmekļa vietnes atbilstības prasībām gala pārbaude</t>
  </si>
  <si>
    <t>6.2.2</t>
  </si>
  <si>
    <t xml:space="preserve">         Tīmekļa vietnes palaišana</t>
  </si>
  <si>
    <t xml:space="preserve">      Tīmekļa vietnes uzlabojumu pieņemšana - nodošana</t>
  </si>
  <si>
    <t>6.3.1</t>
  </si>
  <si>
    <t xml:space="preserve">         Mācību materiālu atbilstības gala pārbaude Skola 2030 un VISC prasībām</t>
  </si>
  <si>
    <t>6.3.2</t>
  </si>
  <si>
    <t xml:space="preserve">         Mācību materiālu atvēršana publiskai lietošanai</t>
  </si>
  <si>
    <t xml:space="preserve">      Video materiālu pieņemšana - nodošana</t>
  </si>
  <si>
    <t>6.4.1</t>
  </si>
  <si>
    <t xml:space="preserve">         Video materiālu kvalitātes un satura pārbaude</t>
  </si>
  <si>
    <t>6.4.2</t>
  </si>
  <si>
    <t xml:space="preserve">         Video materiālu pieņemšana - nodošana</t>
  </si>
  <si>
    <t xml:space="preserve">      Skolotāju pilotkursu novadīšana</t>
  </si>
  <si>
    <t>12 days</t>
  </si>
  <si>
    <t>6.5.1</t>
  </si>
  <si>
    <t xml:space="preserve">         Skolotāju apmācība par datoriku kopumā</t>
  </si>
  <si>
    <t>6.5.2</t>
  </si>
  <si>
    <t xml:space="preserve">         Skolotāju apmācība par jauno mācību materiālu saturu</t>
  </si>
  <si>
    <t>6.5.3</t>
  </si>
  <si>
    <t xml:space="preserve">         Kursu atgriezeniskās saites aptauja</t>
  </si>
  <si>
    <t>6.5.4</t>
  </si>
  <si>
    <t xml:space="preserve">         Kursu atgriezeniskās saites apkopošana</t>
  </si>
  <si>
    <t>6.5.5</t>
  </si>
  <si>
    <t xml:space="preserve">         Skolotāju savstarpējās atbalsta grupas izveidošana</t>
  </si>
  <si>
    <t xml:space="preserve">      Uzturēšanas darbinieku apmācības</t>
  </si>
  <si>
    <t>6.6.1</t>
  </si>
  <si>
    <t xml:space="preserve">         Uzturēšanas programmētāja apmācības</t>
  </si>
  <si>
    <t>6.6.2</t>
  </si>
  <si>
    <t xml:space="preserve">         Satura konsultanta apmācības</t>
  </si>
  <si>
    <t xml:space="preserve">      Projekta ziņojuma sastādīšana par ieviešanas fāzi</t>
  </si>
  <si>
    <t>6.7.1</t>
  </si>
  <si>
    <t xml:space="preserve">         Ieviešanas fāzes rezultātu apkopošana</t>
  </si>
  <si>
    <t>6.7.2</t>
  </si>
  <si>
    <t>Resource Initials</t>
  </si>
  <si>
    <t>Comments</t>
  </si>
  <si>
    <t>Cost</t>
  </si>
  <si>
    <t>proj.bir.izd.</t>
  </si>
  <si>
    <t>PV,PVT,PVM</t>
  </si>
  <si>
    <t>PVM</t>
  </si>
  <si>
    <t>PVT</t>
  </si>
  <si>
    <t>PV</t>
  </si>
  <si>
    <t>PVM,PVT,PV</t>
  </si>
  <si>
    <t>PVM,MS</t>
  </si>
  <si>
    <t>PVM,MP</t>
  </si>
  <si>
    <t>PVM,MV</t>
  </si>
  <si>
    <t>PVT,FE Dev</t>
  </si>
  <si>
    <t>PVT,T</t>
  </si>
  <si>
    <t>PVT,BE Dev</t>
  </si>
  <si>
    <t>T,PVT</t>
  </si>
  <si>
    <t>Video materiāli</t>
  </si>
  <si>
    <t>PVT,F,PVM</t>
  </si>
  <si>
    <t>Uzkrājošā summa</t>
  </si>
  <si>
    <t>3. robežstabā iegūstamie rezultāti:
Izpētīti saistoši dokumenti no VISC. Izpētīts Start(it).lv stāvoklis no 
tehnikās un satura puses. Izpētīti iespējamie partneri satura izstrādes ziņā
Izvēlētas 30 pilot skolas programmai</t>
  </si>
  <si>
    <t>4. robežstabā iegūstamie rezultāti:
Veiktas fāzes plāna korekcijas. Apkpootas prasības no IZM un VISC, kā arī NVA.
Apokoptas prasības pret darba spēku, kurš nepieciešams dotajam projektam.
Sagatavots ziņojums par pamatkoncepcijas fāzi.</t>
  </si>
  <si>
    <t>5. robežstabā iegūstamie rezultāti:
Veiktas fāzes plāna korekcijas. Sagatavotas prasības materiāli saturam visām mācību klasēm un tālākizglītības programmām. Sagatavoti kritēriji pēc kuriem atlasīt 30 pilotskolas. Sastādītas prasības skolotāju kursu izstrādei. Sagatavots ziņojums par detaļkoncepcijas fāzi.</t>
  </si>
  <si>
    <t>6. robežstabā iegūstamie rezultāti: 
 Veiktas fāzes plāna korekcijas. Noslēgti līgumi ar darbiniekiem kuri veidos jauno saturu un pārveidos eksitējošo Start(it).lv lapu. Izvēlētas 30 pilotskolas 2019/2020 mācību gadam. Sagatavoti materiāli Start(it).lv portālam no 1. līdz 12. klasei. Sagatavoti materiāli tālākizglītības kursiem. Sagatavots ziņojums par realizācijas fāzi</t>
  </si>
  <si>
    <t>7. robežstabā iegūstamie rezultāti:  Veiktas fāzes plāna korekcijas. Modernizēts Start(it).lv portāls.  Izveidoti jauni izglītības materiāli no 1. līdz 12. klasei un tālākizglītības kursiem. Sagatavoti 30 skolotāji, kuri spēs pasniegt jaunos materiālus skolās. Sagatavots ziņojums par ieviešanas fāzi.</t>
  </si>
  <si>
    <t>Datums</t>
  </si>
  <si>
    <t>Sagaidītie rezultāti</t>
  </si>
  <si>
    <t>Sastādīts un saskaņots projekta uzdevums, veikta
uzdevuma analīze, projekta organizatoriskās struktūras
izveide, novadīta kick-off sanāksme</t>
  </si>
  <si>
    <t>Sagatavoti projekta turpmākās realizācijas plāni, notikusi
plānošanas noslēguma sanāksme, izstrādāta projekta
rokasgrāmata.</t>
  </si>
  <si>
    <t>Izpētīti saistoši dokumenti no VISC. Izpētīts Start(it).lv stāvoklis no 
tehnikās un satura puses. Izpētīti iespējamie partneri satura izstrādes ziņā
Izvēlētas 30 pilot skolas programmai</t>
  </si>
  <si>
    <t>Veiktas fāzes plāna korekcijas. Apkpootas prasības no IZM un VISC, kā arī NVA.
Apokoptas prasības pret darba spēku, kurš nepieciešams dotajam projektam.
Sagatavots ziņojums par pamatkoncepcijas fāzi.</t>
  </si>
  <si>
    <t>Veiktas fāzes plāna korekcijas. Sagatavotas prasības materiāli saturam visām mācību klasēm un tālākizglītības programmām. Sagatavoti kritēriji pēc kuriem atlasīt 30 pilotskolas. Sastādītas prasības skolotāju kursu izstrādei. Sagatavots ziņojums par detaļkoncepcijas fāzi.</t>
  </si>
  <si>
    <t xml:space="preserve"> Veiktas fāzes plāna korekcijas. Noslēgti līgumi ar darbiniekiem kuri veidos jauno saturu un pārveidos eksitējošo Start(it).lv lapu. Izvēlētas 30 pilotskolas 2019/2020 mācību gadam. Sagatavoti materiāli Start(it).lv portālam no 1. līdz 12. klasei. Sagatavoti materiāli tālākizglītības kursiem. Sagatavots ziņojums par realizācijas fāzi</t>
  </si>
  <si>
    <t>Veiktas fāzes plāna korekcijas. Modernizēts Start(it).lv portāls.  Izveidoti jauni izglītības materiāli no 1. līdz 12. klasei un tālākizglītības kursiem. Sagatavoti 30 skolotāji, kuri spēs pasniegt jaunos materiālus skolās. Sagatavots ziņojums par ieviešanas fāzi.</t>
  </si>
  <si>
    <t>Projekta starts</t>
  </si>
  <si>
    <t>Sagatavota starta dokumentācija</t>
  </si>
  <si>
    <t>Pilnībā sastādīta un sagatavota projekta starta dokumentācija</t>
  </si>
  <si>
    <t>120,00</t>
  </si>
  <si>
    <t>110, 00</t>
  </si>
  <si>
    <t>Plānotais rezultāts</t>
  </si>
  <si>
    <t>Esošais rezultāts</t>
  </si>
  <si>
    <t>Plānotās izmaksas</t>
  </si>
  <si>
    <t>Esošās izmaksas</t>
  </si>
  <si>
    <t xml:space="preserve">Izpildes pakāpe </t>
  </si>
  <si>
    <t>Fāze/Lomas</t>
  </si>
  <si>
    <t>PUD</t>
  </si>
  <si>
    <t>L</t>
  </si>
  <si>
    <t>S</t>
  </si>
  <si>
    <t>L, I</t>
  </si>
  <si>
    <t>K, L</t>
  </si>
  <si>
    <t>S, K</t>
  </si>
  <si>
    <t>K, I</t>
  </si>
  <si>
    <t>I, S</t>
  </si>
  <si>
    <t>I, L</t>
  </si>
  <si>
    <t>I, L, K</t>
  </si>
  <si>
    <t>*I –izpilde, K – kontrole un koordinēšana, L – līdzdalība,  S – sadarbība</t>
  </si>
  <si>
    <t>Nolsēguma fāzes kontrole</t>
  </si>
  <si>
    <t>Tiek nokontrolētas projekta beigas un visu pilnvaru nodošana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</si>
</sst>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1]"/>
    <numFmt numFmtId="165" formatCode="#,##0.0000"/>
    <numFmt numFmtId="166" formatCode="0.0000"/>
    <numFmt numFmtId="167" formatCode="#,##0.00\ [$€-426]"/>
    <numFmt numFmtId="172" formatCode="[$€-2]\ #,##0.00;[Red]\-[$€-2]\ #,##0.00"/>
    <numFmt numFmtId="177" formatCode="m/d/yy;@"/>
  </numFmts>
  <fonts count="17" x14ac:knownFonts="1">
    <font>
      <sz val="11"/>
      <color theme="1"/>
      <name val="Calibri"/>
      <family val="2"/>
      <scheme val="minor"/>
    </font>
    <font>
      <b/>
      <sz val="11"/>
      <color theme="1"/>
      <name val="Calibri"/>
      <family val="2"/>
      <scheme val="minor"/>
    </font>
    <font>
      <b/>
      <i/>
      <u/>
      <sz val="11"/>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i/>
      <u/>
      <sz val="8"/>
      <color theme="1"/>
      <name val="Calibri"/>
      <family val="2"/>
      <scheme val="minor"/>
    </font>
    <font>
      <b/>
      <i/>
      <sz val="8"/>
      <color theme="1"/>
      <name val="Calibri"/>
      <family val="2"/>
      <scheme val="minor"/>
    </font>
    <font>
      <sz val="11"/>
      <color rgb="FF000000"/>
      <name val="Calibri"/>
      <family val="2"/>
      <scheme val="minor"/>
    </font>
    <font>
      <sz val="10"/>
      <color theme="1"/>
      <name val="Times New Roman"/>
      <family val="1"/>
      <charset val="186"/>
    </font>
    <font>
      <b/>
      <sz val="10"/>
      <color theme="0"/>
      <name val="Times New Roman"/>
      <family val="1"/>
      <charset val="186"/>
    </font>
    <font>
      <sz val="11"/>
      <color theme="0"/>
      <name val="Calibri"/>
      <family val="2"/>
      <scheme val="minor"/>
    </font>
    <font>
      <sz val="10"/>
      <color theme="1"/>
      <name val="Calibri"/>
      <family val="2"/>
      <scheme val="minor"/>
    </font>
    <font>
      <b/>
      <sz val="10"/>
      <color theme="1"/>
      <name val="Calibri"/>
      <family val="2"/>
      <scheme val="minor"/>
    </font>
    <font>
      <sz val="9"/>
      <color rgb="FF363636"/>
      <name val="Segoe UI"/>
      <family val="2"/>
    </font>
    <font>
      <b/>
      <sz val="11"/>
      <color rgb="FF000000"/>
      <name val="Calibri"/>
      <family val="2"/>
      <scheme val="minor"/>
    </font>
    <font>
      <i/>
      <sz val="11"/>
      <color rgb="FF00000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01206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DFE3E8"/>
        <bgColor indexed="64"/>
      </patternFill>
    </fill>
  </fills>
  <borders count="63">
    <border>
      <left/>
      <right/>
      <top/>
      <bottom/>
      <diagonal/>
    </border>
    <border>
      <left style="thin">
        <color rgb="FFB1BBCC"/>
      </left>
      <right style="thin">
        <color rgb="FFB1BBCC"/>
      </right>
      <top style="thin">
        <color rgb="FFB1BBCC"/>
      </top>
      <bottom style="thin">
        <color rgb="FFB1BBCC"/>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auto="1"/>
      </top>
      <bottom style="thin">
        <color theme="0"/>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style="thin">
        <color rgb="FFB1BBCC"/>
      </left>
      <right style="thin">
        <color rgb="FFB1BBCC"/>
      </right>
      <top/>
      <bottom/>
      <diagonal/>
    </border>
  </borders>
  <cellStyleXfs count="1">
    <xf numFmtId="0" fontId="0" fillId="0" borderId="0"/>
  </cellStyleXfs>
  <cellXfs count="29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xf numFmtId="164" fontId="0" fillId="0" borderId="0" xfId="0" applyNumberFormat="1"/>
    <xf numFmtId="164" fontId="1" fillId="0" borderId="0" xfId="0" applyNumberFormat="1" applyFont="1"/>
    <xf numFmtId="165" fontId="0" fillId="0" borderId="0" xfId="0" applyNumberFormat="1"/>
    <xf numFmtId="166" fontId="0" fillId="0" borderId="0" xfId="0" applyNumberFormat="1"/>
    <xf numFmtId="166" fontId="1" fillId="0" borderId="0" xfId="0" applyNumberFormat="1" applyFont="1"/>
    <xf numFmtId="0" fontId="0" fillId="0" borderId="0" xfId="0"/>
    <xf numFmtId="0" fontId="0" fillId="0" borderId="0" xfId="0" applyAlignment="1">
      <alignment horizontal="left"/>
    </xf>
    <xf numFmtId="0" fontId="1" fillId="0" borderId="0" xfId="0" applyFont="1"/>
    <xf numFmtId="0" fontId="0" fillId="0" borderId="0" xfId="0" applyAlignment="1">
      <alignment horizontal="left"/>
    </xf>
    <xf numFmtId="0" fontId="0" fillId="0" borderId="0" xfId="0" applyAlignment="1"/>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xf numFmtId="0" fontId="3" fillId="0" borderId="0" xfId="0" applyFont="1"/>
    <xf numFmtId="0" fontId="5" fillId="0" borderId="0" xfId="0" applyFont="1"/>
    <xf numFmtId="164" fontId="3" fillId="0" borderId="0" xfId="0" applyNumberFormat="1" applyFont="1"/>
    <xf numFmtId="0" fontId="5" fillId="0" borderId="0" xfId="0" applyFont="1" applyAlignment="1">
      <alignment horizontal="right"/>
    </xf>
    <xf numFmtId="0" fontId="3" fillId="0" borderId="0" xfId="0" applyFont="1" applyAlignment="1">
      <alignment horizontal="right"/>
    </xf>
    <xf numFmtId="0" fontId="6" fillId="0" borderId="0" xfId="0" applyFont="1" applyAlignment="1">
      <alignment horizontal="right"/>
    </xf>
    <xf numFmtId="0" fontId="4" fillId="0" borderId="0" xfId="0" applyFont="1" applyAlignment="1">
      <alignment horizontal="left"/>
    </xf>
    <xf numFmtId="0" fontId="6" fillId="0" borderId="0" xfId="0" applyFont="1"/>
    <xf numFmtId="0" fontId="7" fillId="0" borderId="0" xfId="0" applyFont="1" applyAlignment="1">
      <alignment horizontal="left"/>
    </xf>
    <xf numFmtId="164" fontId="7" fillId="0" borderId="0" xfId="0" applyNumberFormat="1" applyFont="1"/>
    <xf numFmtId="0" fontId="7" fillId="0" borderId="0" xfId="0" applyFont="1"/>
    <xf numFmtId="164" fontId="6" fillId="0" borderId="0" xfId="0" applyNumberFormat="1" applyFont="1"/>
    <xf numFmtId="0" fontId="0" fillId="0" borderId="0" xfId="0" applyAlignment="1">
      <alignment horizontal="center"/>
    </xf>
    <xf numFmtId="0" fontId="8" fillId="2" borderId="1" xfId="0" applyFont="1" applyFill="1" applyBorder="1" applyAlignment="1">
      <alignment vertical="center" wrapText="1"/>
    </xf>
    <xf numFmtId="0" fontId="0" fillId="0" borderId="0" xfId="0" applyAlignment="1">
      <alignment wrapText="1"/>
    </xf>
    <xf numFmtId="0" fontId="0" fillId="0" borderId="0" xfId="0" applyFill="1" applyBorder="1"/>
    <xf numFmtId="4" fontId="9" fillId="0" borderId="2" xfId="0" applyNumberFormat="1" applyFont="1" applyBorder="1" applyAlignment="1">
      <alignment horizontal="right" vertical="center"/>
    </xf>
    <xf numFmtId="0" fontId="9" fillId="0" borderId="2" xfId="0" applyFont="1" applyBorder="1" applyAlignment="1">
      <alignment vertical="center" wrapText="1"/>
    </xf>
    <xf numFmtId="4" fontId="0" fillId="0" borderId="0" xfId="0" applyNumberFormat="1"/>
    <xf numFmtId="0" fontId="9" fillId="0" borderId="2" xfId="0" applyFont="1" applyFill="1" applyBorder="1" applyAlignment="1">
      <alignment vertical="center" wrapText="1"/>
    </xf>
    <xf numFmtId="4" fontId="9" fillId="0" borderId="0" xfId="0" applyNumberFormat="1" applyFont="1" applyBorder="1" applyAlignment="1">
      <alignment vertical="center"/>
    </xf>
    <xf numFmtId="4" fontId="9" fillId="0" borderId="6" xfId="0" applyNumberFormat="1" applyFont="1" applyBorder="1" applyAlignment="1">
      <alignment vertical="center"/>
    </xf>
    <xf numFmtId="167" fontId="0" fillId="0" borderId="0" xfId="0" applyNumberFormat="1"/>
    <xf numFmtId="2" fontId="0" fillId="0" borderId="0" xfId="0" applyNumberFormat="1"/>
    <xf numFmtId="0" fontId="1" fillId="0" borderId="0" xfId="0" applyFont="1" applyAlignment="1">
      <alignment horizontal="center"/>
    </xf>
    <xf numFmtId="0" fontId="10" fillId="3" borderId="3" xfId="0" applyNumberFormat="1" applyFont="1" applyFill="1" applyBorder="1" applyAlignment="1">
      <alignment horizontal="center" vertical="center" wrapText="1"/>
    </xf>
    <xf numFmtId="0" fontId="10" fillId="3" borderId="4" xfId="0" applyNumberFormat="1" applyFont="1" applyFill="1" applyBorder="1" applyAlignment="1">
      <alignment horizontal="center" vertical="center" wrapText="1"/>
    </xf>
    <xf numFmtId="0" fontId="10" fillId="3" borderId="5" xfId="0" applyNumberFormat="1" applyFont="1" applyFill="1" applyBorder="1" applyAlignment="1">
      <alignment horizontal="center" vertical="center" wrapText="1"/>
    </xf>
    <xf numFmtId="0" fontId="0" fillId="0" borderId="0" xfId="0" applyAlignment="1"/>
    <xf numFmtId="0" fontId="1" fillId="0" borderId="0" xfId="0" applyFont="1" applyAlignment="1">
      <alignment horizontal="center" vertical="center"/>
    </xf>
    <xf numFmtId="0" fontId="1" fillId="0" borderId="0" xfId="0" applyFont="1" applyAlignment="1">
      <alignment horizontal="center" vertical="center" wrapText="1"/>
    </xf>
    <xf numFmtId="2" fontId="3" fillId="0" borderId="0" xfId="0" applyNumberFormat="1" applyFont="1"/>
    <xf numFmtId="0" fontId="0" fillId="0" borderId="0" xfId="0"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0" fillId="0" borderId="0" xfId="0" applyBorder="1"/>
    <xf numFmtId="0" fontId="0" fillId="0" borderId="16" xfId="0" applyBorder="1"/>
    <xf numFmtId="0" fontId="0" fillId="0" borderId="2" xfId="0" applyBorder="1" applyAlignment="1">
      <alignment horizontal="center" vertical="center"/>
    </xf>
    <xf numFmtId="0" fontId="1" fillId="0" borderId="9" xfId="0" applyFont="1" applyBorder="1"/>
    <xf numFmtId="0" fontId="1" fillId="4" borderId="9" xfId="0" applyFont="1" applyFill="1" applyBorder="1"/>
    <xf numFmtId="0" fontId="1" fillId="4" borderId="28" xfId="0" applyFont="1" applyFill="1" applyBorder="1"/>
    <xf numFmtId="0" fontId="1" fillId="4" borderId="29" xfId="0" applyFont="1" applyFill="1" applyBorder="1"/>
    <xf numFmtId="0" fontId="1" fillId="4" borderId="36" xfId="0" applyFont="1" applyFill="1" applyBorder="1"/>
    <xf numFmtId="0" fontId="1" fillId="5" borderId="27" xfId="0" applyFont="1" applyFill="1" applyBorder="1"/>
    <xf numFmtId="0" fontId="1" fillId="5" borderId="37" xfId="0" applyFont="1" applyFill="1" applyBorder="1"/>
    <xf numFmtId="167" fontId="12" fillId="6" borderId="22" xfId="0" applyNumberFormat="1" applyFont="1" applyFill="1" applyBorder="1"/>
    <xf numFmtId="167" fontId="12" fillId="6" borderId="23" xfId="0" applyNumberFormat="1" applyFont="1" applyFill="1" applyBorder="1"/>
    <xf numFmtId="167" fontId="12" fillId="6" borderId="21" xfId="0" applyNumberFormat="1" applyFont="1" applyFill="1" applyBorder="1"/>
    <xf numFmtId="167" fontId="12" fillId="7" borderId="27" xfId="0" applyNumberFormat="1" applyFont="1" applyFill="1" applyBorder="1"/>
    <xf numFmtId="167" fontId="12" fillId="6" borderId="20" xfId="0" applyNumberFormat="1" applyFont="1" applyFill="1" applyBorder="1"/>
    <xf numFmtId="167" fontId="12" fillId="6" borderId="38" xfId="0" applyNumberFormat="1" applyFont="1" applyFill="1" applyBorder="1"/>
    <xf numFmtId="167" fontId="12" fillId="6" borderId="19" xfId="0" applyNumberFormat="1" applyFont="1" applyFill="1" applyBorder="1"/>
    <xf numFmtId="167" fontId="12" fillId="7" borderId="37" xfId="0" applyNumberFormat="1" applyFont="1" applyFill="1" applyBorder="1"/>
    <xf numFmtId="167" fontId="12" fillId="8" borderId="28" xfId="0" applyNumberFormat="1" applyFont="1" applyFill="1" applyBorder="1"/>
    <xf numFmtId="167" fontId="12" fillId="8" borderId="29" xfId="0" applyNumberFormat="1" applyFont="1" applyFill="1" applyBorder="1"/>
    <xf numFmtId="167" fontId="12" fillId="8" borderId="36" xfId="0" applyNumberFormat="1" applyFont="1" applyFill="1" applyBorder="1"/>
    <xf numFmtId="167" fontId="13" fillId="7" borderId="9" xfId="0" applyNumberFormat="1" applyFont="1" applyFill="1" applyBorder="1"/>
    <xf numFmtId="167" fontId="0" fillId="0" borderId="40" xfId="0" applyNumberFormat="1" applyBorder="1"/>
    <xf numFmtId="167" fontId="0" fillId="0" borderId="42" xfId="0" applyNumberFormat="1" applyBorder="1"/>
    <xf numFmtId="167" fontId="0" fillId="0" borderId="9" xfId="0" applyNumberFormat="1" applyBorder="1"/>
    <xf numFmtId="0" fontId="1" fillId="8" borderId="9" xfId="0" applyFont="1" applyFill="1" applyBorder="1"/>
    <xf numFmtId="167" fontId="12" fillId="7" borderId="42" xfId="0" applyNumberFormat="1" applyFont="1" applyFill="1" applyBorder="1"/>
    <xf numFmtId="167" fontId="12" fillId="8" borderId="40" xfId="0" applyNumberFormat="1" applyFont="1" applyFill="1" applyBorder="1"/>
    <xf numFmtId="167" fontId="12" fillId="7" borderId="9" xfId="0" applyNumberFormat="1" applyFont="1" applyFill="1" applyBorder="1"/>
    <xf numFmtId="0" fontId="1" fillId="0" borderId="10" xfId="0" applyFont="1" applyBorder="1"/>
    <xf numFmtId="0" fontId="0" fillId="0" borderId="11" xfId="0" applyBorder="1"/>
    <xf numFmtId="0" fontId="0" fillId="0" borderId="12" xfId="0" applyBorder="1"/>
    <xf numFmtId="0" fontId="1" fillId="0" borderId="13" xfId="0" applyFont="1" applyBorder="1"/>
    <xf numFmtId="0" fontId="0" fillId="0" borderId="14" xfId="0" applyBorder="1"/>
    <xf numFmtId="0" fontId="0" fillId="0" borderId="13" xfId="0" applyBorder="1"/>
    <xf numFmtId="164" fontId="0" fillId="0" borderId="0" xfId="0" applyNumberFormat="1" applyBorder="1"/>
    <xf numFmtId="164" fontId="0" fillId="0" borderId="14" xfId="0" applyNumberFormat="1" applyBorder="1"/>
    <xf numFmtId="0" fontId="1" fillId="0" borderId="15" xfId="0" applyFont="1" applyBorder="1"/>
    <xf numFmtId="164" fontId="0" fillId="0" borderId="16" xfId="0" applyNumberFormat="1" applyBorder="1"/>
    <xf numFmtId="164" fontId="0" fillId="0" borderId="45" xfId="0" applyNumberFormat="1" applyBorder="1"/>
    <xf numFmtId="164" fontId="0" fillId="0" borderId="42" xfId="0" applyNumberFormat="1" applyBorder="1"/>
    <xf numFmtId="164" fontId="1" fillId="0" borderId="46" xfId="0" applyNumberFormat="1" applyFont="1" applyBorder="1"/>
    <xf numFmtId="164" fontId="0" fillId="0" borderId="11" xfId="0" applyNumberFormat="1" applyBorder="1"/>
    <xf numFmtId="164" fontId="0" fillId="0" borderId="46" xfId="0" applyNumberFormat="1" applyBorder="1"/>
    <xf numFmtId="0" fontId="1" fillId="0" borderId="45" xfId="0" applyFont="1" applyBorder="1"/>
    <xf numFmtId="0" fontId="1" fillId="0" borderId="42" xfId="0" applyFont="1" applyBorder="1"/>
    <xf numFmtId="0" fontId="0" fillId="0" borderId="45" xfId="0" applyBorder="1"/>
    <xf numFmtId="0" fontId="0" fillId="0" borderId="46" xfId="0" applyBorder="1"/>
    <xf numFmtId="0" fontId="0" fillId="0" borderId="42" xfId="0" applyBorder="1"/>
    <xf numFmtId="0" fontId="1" fillId="0" borderId="46" xfId="0" applyFont="1" applyBorder="1"/>
    <xf numFmtId="164" fontId="0" fillId="0" borderId="40" xfId="0" applyNumberFormat="1" applyBorder="1"/>
    <xf numFmtId="164" fontId="0" fillId="0" borderId="9" xfId="0" applyNumberFormat="1" applyBorder="1"/>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1" fillId="0" borderId="39" xfId="0" applyFont="1" applyBorder="1"/>
    <xf numFmtId="0" fontId="0" fillId="0" borderId="40" xfId="0" applyBorder="1"/>
    <xf numFmtId="0" fontId="0" fillId="0" borderId="41" xfId="0" applyBorder="1"/>
    <xf numFmtId="167" fontId="0" fillId="0" borderId="45" xfId="0" applyNumberFormat="1" applyBorder="1"/>
    <xf numFmtId="167" fontId="0" fillId="0" borderId="46" xfId="0" applyNumberFormat="1" applyBorder="1"/>
    <xf numFmtId="167" fontId="1" fillId="0" borderId="9" xfId="0" applyNumberFormat="1" applyFont="1" applyBorder="1"/>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3" xfId="0" applyFill="1" applyBorder="1" applyAlignment="1">
      <alignment horizontal="left"/>
    </xf>
    <xf numFmtId="0" fontId="0" fillId="0" borderId="14" xfId="0" applyFill="1" applyBorder="1" applyAlignment="1">
      <alignment horizontal="left"/>
    </xf>
    <xf numFmtId="0" fontId="0" fillId="0" borderId="13" xfId="0" applyBorder="1" applyAlignment="1"/>
    <xf numFmtId="0" fontId="0" fillId="0" borderId="14" xfId="0" applyBorder="1" applyAlignment="1"/>
    <xf numFmtId="0" fontId="0" fillId="0" borderId="15" xfId="0" applyFill="1" applyBorder="1" applyAlignment="1">
      <alignment horizontal="left"/>
    </xf>
    <xf numFmtId="0" fontId="0" fillId="0" borderId="17" xfId="0" applyFill="1" applyBorder="1" applyAlignment="1">
      <alignment horizontal="left"/>
    </xf>
    <xf numFmtId="164" fontId="0" fillId="0" borderId="10" xfId="0" applyNumberFormat="1" applyBorder="1"/>
    <xf numFmtId="164" fontId="0" fillId="0" borderId="12" xfId="0" applyNumberFormat="1" applyBorder="1"/>
    <xf numFmtId="164" fontId="0" fillId="0" borderId="13" xfId="0" applyNumberFormat="1" applyBorder="1"/>
    <xf numFmtId="164" fontId="1" fillId="0" borderId="13" xfId="0" applyNumberFormat="1" applyFont="1" applyBorder="1"/>
    <xf numFmtId="164" fontId="1" fillId="0" borderId="0" xfId="0" applyNumberFormat="1" applyFont="1" applyBorder="1"/>
    <xf numFmtId="164" fontId="0" fillId="0" borderId="15" xfId="0" applyNumberFormat="1" applyBorder="1"/>
    <xf numFmtId="164" fontId="0" fillId="0" borderId="17" xfId="0" applyNumberFormat="1" applyBorder="1"/>
    <xf numFmtId="0" fontId="0" fillId="0" borderId="39" xfId="0" applyFill="1" applyBorder="1" applyAlignment="1">
      <alignment horizontal="left"/>
    </xf>
    <xf numFmtId="0" fontId="0" fillId="0" borderId="41" xfId="0" applyFill="1" applyBorder="1" applyAlignment="1">
      <alignment horizontal="left"/>
    </xf>
    <xf numFmtId="164" fontId="1" fillId="0" borderId="39" xfId="0" applyNumberFormat="1" applyFont="1" applyBorder="1"/>
    <xf numFmtId="164" fontId="1" fillId="0" borderId="40" xfId="0" applyNumberFormat="1" applyFont="1" applyBorder="1"/>
    <xf numFmtId="164" fontId="1" fillId="0" borderId="41" xfId="0" applyNumberFormat="1" applyFont="1" applyBorder="1"/>
    <xf numFmtId="0" fontId="0" fillId="0" borderId="10" xfId="0" applyFill="1" applyBorder="1" applyAlignment="1">
      <alignment horizontal="left"/>
    </xf>
    <xf numFmtId="0" fontId="0" fillId="0" borderId="12" xfId="0" applyFill="1" applyBorder="1" applyAlignment="1">
      <alignment horizontal="left"/>
    </xf>
    <xf numFmtId="165" fontId="0" fillId="0" borderId="10" xfId="0" applyNumberFormat="1" applyBorder="1"/>
    <xf numFmtId="165" fontId="0" fillId="0" borderId="11" xfId="0" applyNumberFormat="1" applyBorder="1"/>
    <xf numFmtId="165" fontId="0" fillId="0" borderId="12" xfId="0" applyNumberFormat="1" applyBorder="1"/>
    <xf numFmtId="166" fontId="0" fillId="0" borderId="10" xfId="0" applyNumberFormat="1" applyBorder="1"/>
    <xf numFmtId="166" fontId="0" fillId="0" borderId="11" xfId="0" applyNumberFormat="1" applyBorder="1"/>
    <xf numFmtId="166" fontId="0" fillId="0" borderId="12" xfId="0" applyNumberFormat="1" applyBorder="1"/>
    <xf numFmtId="0" fontId="1" fillId="0" borderId="39" xfId="0" applyFont="1" applyBorder="1" applyAlignment="1">
      <alignment horizontal="right"/>
    </xf>
    <xf numFmtId="0" fontId="1" fillId="0" borderId="41" xfId="0" applyFont="1" applyBorder="1" applyAlignment="1">
      <alignment horizontal="right"/>
    </xf>
    <xf numFmtId="0" fontId="1" fillId="0" borderId="9" xfId="0" applyFont="1" applyBorder="1" applyAlignment="1">
      <alignment horizontal="center"/>
    </xf>
    <xf numFmtId="2" fontId="1" fillId="0" borderId="12" xfId="0" applyNumberFormat="1" applyFont="1" applyBorder="1"/>
    <xf numFmtId="2" fontId="1" fillId="0" borderId="14" xfId="0" applyNumberFormat="1" applyFont="1" applyBorder="1"/>
    <xf numFmtId="2" fontId="1" fillId="0" borderId="17" xfId="0" applyNumberFormat="1" applyFont="1" applyBorder="1"/>
    <xf numFmtId="0" fontId="0" fillId="0" borderId="0" xfId="0" applyFont="1"/>
    <xf numFmtId="2" fontId="0" fillId="0" borderId="0" xfId="0" applyNumberFormat="1" applyFont="1"/>
    <xf numFmtId="166" fontId="0" fillId="0" borderId="0" xfId="0" applyNumberFormat="1" applyFont="1"/>
    <xf numFmtId="0" fontId="0" fillId="0" borderId="2" xfId="0" applyBorder="1" applyAlignment="1">
      <alignment horizontal="left" vertical="top" wrapText="1"/>
    </xf>
    <xf numFmtId="0" fontId="1" fillId="0" borderId="47" xfId="0" applyFont="1" applyBorder="1" applyAlignment="1">
      <alignment horizontal="center"/>
    </xf>
    <xf numFmtId="0" fontId="1" fillId="0" borderId="49" xfId="0" applyFont="1" applyBorder="1" applyAlignment="1">
      <alignment horizontal="center"/>
    </xf>
    <xf numFmtId="0" fontId="0" fillId="0" borderId="50" xfId="0" applyBorder="1" applyAlignment="1">
      <alignment horizontal="left" vertical="top" wrapText="1"/>
    </xf>
    <xf numFmtId="0" fontId="0" fillId="0" borderId="32" xfId="0" applyBorder="1" applyAlignment="1">
      <alignment horizontal="left" vertical="top" wrapText="1"/>
    </xf>
    <xf numFmtId="0" fontId="0" fillId="0" borderId="51"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1" fillId="0" borderId="9" xfId="0" applyFont="1" applyBorder="1" applyAlignment="1">
      <alignment horizontal="center" wrapText="1"/>
    </xf>
    <xf numFmtId="0" fontId="0" fillId="0" borderId="53" xfId="0" applyBorder="1" applyAlignment="1">
      <alignment horizontal="left" vertical="top" wrapText="1"/>
    </xf>
    <xf numFmtId="0" fontId="0" fillId="0" borderId="31" xfId="0" applyBorder="1" applyAlignment="1">
      <alignment horizontal="left" vertical="top" wrapText="1"/>
    </xf>
    <xf numFmtId="0" fontId="1" fillId="0" borderId="52"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52" xfId="0" applyFont="1" applyBorder="1" applyAlignment="1">
      <alignment horizontal="center" vertical="top"/>
    </xf>
    <xf numFmtId="0" fontId="1" fillId="0" borderId="29" xfId="0" applyFont="1" applyBorder="1" applyAlignment="1">
      <alignment horizontal="center" vertical="top"/>
    </xf>
    <xf numFmtId="0" fontId="1" fillId="0" borderId="30" xfId="0" applyFont="1" applyBorder="1" applyAlignment="1">
      <alignment horizontal="center" vertical="top"/>
    </xf>
    <xf numFmtId="0" fontId="1" fillId="0" borderId="39" xfId="0" applyFont="1" applyBorder="1" applyAlignment="1">
      <alignment horizontal="center" vertical="top"/>
    </xf>
    <xf numFmtId="0" fontId="1" fillId="0" borderId="40" xfId="0" applyFont="1" applyBorder="1" applyAlignment="1">
      <alignment horizontal="center" vertical="top"/>
    </xf>
    <xf numFmtId="0" fontId="1" fillId="0" borderId="41" xfId="0" applyFont="1" applyBorder="1" applyAlignment="1">
      <alignment horizontal="center" vertical="top"/>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Fill="1" applyBorder="1" applyAlignment="1">
      <alignment horizontal="left" vertical="top" wrapText="1"/>
    </xf>
    <xf numFmtId="0" fontId="0" fillId="0" borderId="55" xfId="0" applyFont="1" applyBorder="1" applyAlignment="1">
      <alignment horizontal="left" vertical="top"/>
    </xf>
    <xf numFmtId="0" fontId="0" fillId="0" borderId="23" xfId="0" applyBorder="1" applyAlignment="1">
      <alignment horizontal="center" vertical="center"/>
    </xf>
    <xf numFmtId="0" fontId="0" fillId="0" borderId="34" xfId="0" applyBorder="1" applyAlignment="1">
      <alignment horizontal="center" vertical="center" wrapText="1"/>
    </xf>
    <xf numFmtId="0" fontId="0" fillId="0" borderId="38" xfId="0" applyBorder="1" applyAlignment="1">
      <alignment horizontal="center" vertical="center"/>
    </xf>
    <xf numFmtId="0" fontId="0" fillId="0" borderId="23" xfId="0" applyFill="1" applyBorder="1" applyAlignment="1">
      <alignment horizontal="center" vertical="center"/>
    </xf>
    <xf numFmtId="0" fontId="0" fillId="0" borderId="2" xfId="0" applyFill="1" applyBorder="1" applyAlignment="1">
      <alignment horizontal="center" vertical="center"/>
    </xf>
    <xf numFmtId="0" fontId="0" fillId="0" borderId="38" xfId="0" applyFont="1"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wrapText="1"/>
    </xf>
    <xf numFmtId="0" fontId="1" fillId="0" borderId="57" xfId="0" applyFont="1" applyBorder="1" applyAlignment="1">
      <alignment horizontal="center" wrapText="1"/>
    </xf>
    <xf numFmtId="0" fontId="1" fillId="0" borderId="44" xfId="0" applyFont="1" applyBorder="1" applyAlignment="1">
      <alignment horizontal="center"/>
    </xf>
    <xf numFmtId="0" fontId="1" fillId="0" borderId="58" xfId="0" applyFont="1" applyBorder="1" applyAlignment="1">
      <alignment horizontal="center" wrapText="1"/>
    </xf>
    <xf numFmtId="0" fontId="1" fillId="0" borderId="47" xfId="0" applyFont="1" applyBorder="1"/>
    <xf numFmtId="0" fontId="1" fillId="0" borderId="51" xfId="0" applyFont="1" applyBorder="1"/>
    <xf numFmtId="0" fontId="1" fillId="0" borderId="35" xfId="0" applyFont="1" applyBorder="1"/>
    <xf numFmtId="0" fontId="1" fillId="0" borderId="60" xfId="0" applyFont="1" applyBorder="1" applyAlignment="1">
      <alignment horizontal="center"/>
    </xf>
    <xf numFmtId="0" fontId="1" fillId="0" borderId="33" xfId="0" applyFont="1" applyBorder="1"/>
    <xf numFmtId="0" fontId="0" fillId="0" borderId="22" xfId="0" applyBorder="1" applyAlignment="1">
      <alignment horizontal="center" vertical="center"/>
    </xf>
    <xf numFmtId="0" fontId="0" fillId="0" borderId="8" xfId="0" applyBorder="1" applyAlignment="1">
      <alignment horizontal="center" vertical="center"/>
    </xf>
    <xf numFmtId="0" fontId="0" fillId="0" borderId="53" xfId="0" applyBorder="1" applyAlignment="1">
      <alignment horizontal="center" vertical="center"/>
    </xf>
    <xf numFmtId="0" fontId="0" fillId="0" borderId="31" xfId="0" applyBorder="1" applyAlignment="1">
      <alignment horizontal="center" vertical="center"/>
    </xf>
    <xf numFmtId="0" fontId="0" fillId="0" borderId="50" xfId="0" applyBorder="1" applyAlignment="1">
      <alignment horizontal="center" vertical="center"/>
    </xf>
    <xf numFmtId="0" fontId="0" fillId="0" borderId="32"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1" fillId="0" borderId="52" xfId="0" applyFont="1" applyFill="1" applyBorder="1" applyAlignment="1">
      <alignment horizontal="center" vertical="center" wrapText="1"/>
    </xf>
    <xf numFmtId="0" fontId="0" fillId="0" borderId="52" xfId="0" applyBorder="1"/>
    <xf numFmtId="0" fontId="0" fillId="0" borderId="30" xfId="0" applyBorder="1"/>
    <xf numFmtId="0" fontId="1" fillId="0" borderId="10" xfId="0" applyFont="1" applyFill="1" applyBorder="1" applyAlignment="1">
      <alignment horizontal="center" vertical="center" wrapText="1"/>
    </xf>
    <xf numFmtId="0" fontId="1" fillId="0" borderId="49" xfId="0" applyFont="1" applyBorder="1"/>
    <xf numFmtId="0" fontId="1" fillId="0" borderId="15" xfId="0" applyFont="1" applyFill="1" applyBorder="1" applyAlignment="1">
      <alignment horizontal="center" vertical="center" wrapText="1"/>
    </xf>
    <xf numFmtId="0" fontId="0" fillId="0" borderId="20" xfId="0" applyBorder="1" applyAlignment="1">
      <alignment horizontal="center" vertical="center"/>
    </xf>
    <xf numFmtId="0" fontId="0" fillId="0" borderId="28" xfId="0" applyBorder="1"/>
    <xf numFmtId="0" fontId="1" fillId="0" borderId="60" xfId="0" applyFont="1" applyBorder="1"/>
    <xf numFmtId="0" fontId="0" fillId="0" borderId="53" xfId="0" applyBorder="1" applyAlignment="1">
      <alignment horizontal="center" vertical="center" wrapText="1"/>
    </xf>
    <xf numFmtId="0" fontId="0" fillId="0" borderId="31" xfId="0" applyBorder="1" applyAlignment="1">
      <alignment horizontal="center" vertical="center" wrapText="1"/>
    </xf>
    <xf numFmtId="0" fontId="0" fillId="0" borderId="50" xfId="0" applyBorder="1" applyAlignment="1">
      <alignment horizontal="center" vertical="center" wrapText="1"/>
    </xf>
    <xf numFmtId="0" fontId="0" fillId="0" borderId="32" xfId="0" applyBorder="1" applyAlignment="1">
      <alignment horizontal="center" vertical="center" wrapText="1"/>
    </xf>
    <xf numFmtId="0" fontId="0" fillId="0" borderId="50"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54" xfId="0" applyFill="1" applyBorder="1" applyAlignment="1">
      <alignment horizontal="center" vertical="center" wrapText="1"/>
    </xf>
    <xf numFmtId="0" fontId="0" fillId="0" borderId="55" xfId="0" applyFill="1" applyBorder="1" applyAlignment="1">
      <alignment horizontal="center" vertical="center" wrapText="1"/>
    </xf>
    <xf numFmtId="0" fontId="1" fillId="0" borderId="3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40" xfId="0" applyFont="1" applyBorder="1"/>
    <xf numFmtId="0" fontId="1" fillId="0" borderId="41" xfId="0" applyFont="1" applyBorder="1"/>
    <xf numFmtId="0" fontId="0" fillId="0" borderId="45" xfId="0" applyBorder="1" applyAlignment="1">
      <alignment wrapText="1"/>
    </xf>
    <xf numFmtId="0" fontId="0" fillId="0" borderId="42" xfId="0" applyBorder="1" applyAlignment="1">
      <alignment wrapText="1"/>
    </xf>
    <xf numFmtId="0" fontId="0" fillId="0" borderId="46" xfId="0" applyBorder="1" applyAlignment="1">
      <alignment wrapText="1"/>
    </xf>
    <xf numFmtId="0" fontId="0" fillId="0" borderId="45" xfId="0" applyBorder="1" applyAlignment="1">
      <alignment horizontal="center" vertical="center"/>
    </xf>
    <xf numFmtId="0" fontId="0" fillId="0" borderId="42" xfId="0" applyBorder="1" applyAlignment="1">
      <alignment horizontal="center" vertical="center"/>
    </xf>
    <xf numFmtId="0" fontId="0" fillId="0" borderId="46" xfId="0" applyBorder="1" applyAlignment="1">
      <alignment horizontal="center" vertical="center"/>
    </xf>
    <xf numFmtId="0" fontId="0" fillId="0" borderId="0" xfId="0" applyAlignment="1">
      <alignment horizontal="left" vertical="top"/>
    </xf>
    <xf numFmtId="0" fontId="0" fillId="0" borderId="50" xfId="0" applyBorder="1" applyAlignment="1">
      <alignment horizontal="left" vertical="top"/>
    </xf>
    <xf numFmtId="0" fontId="0" fillId="0" borderId="51" xfId="0" applyBorder="1" applyAlignment="1">
      <alignment horizontal="left" vertical="top"/>
    </xf>
    <xf numFmtId="0" fontId="0" fillId="0" borderId="47" xfId="0" applyBorder="1" applyAlignment="1">
      <alignment horizontal="left" vertical="top"/>
    </xf>
    <xf numFmtId="0" fontId="0" fillId="0" borderId="48"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56" xfId="0" applyFont="1" applyBorder="1" applyAlignment="1">
      <alignment horizontal="center" vertical="center"/>
    </xf>
    <xf numFmtId="0" fontId="1" fillId="0" borderId="18" xfId="0" applyFont="1" applyBorder="1" applyAlignment="1">
      <alignment horizontal="center" vertical="center"/>
    </xf>
    <xf numFmtId="0" fontId="1" fillId="0" borderId="61" xfId="0" applyFont="1" applyBorder="1" applyAlignment="1">
      <alignment horizontal="center" vertical="center"/>
    </xf>
    <xf numFmtId="0" fontId="0" fillId="0" borderId="49" xfId="0" applyBorder="1" applyAlignment="1">
      <alignment horizontal="left" vertical="top" wrapText="1"/>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14" xfId="0" applyFont="1" applyBorder="1" applyAlignment="1">
      <alignment horizontal="center" vertical="center"/>
    </xf>
    <xf numFmtId="0" fontId="0" fillId="0" borderId="48" xfId="0" applyFill="1" applyBorder="1" applyAlignment="1">
      <alignment horizontal="left" vertical="top" wrapText="1"/>
    </xf>
    <xf numFmtId="0" fontId="0" fillId="0" borderId="34" xfId="0" applyFill="1" applyBorder="1" applyAlignment="1">
      <alignment horizontal="left" vertical="top" wrapText="1"/>
    </xf>
    <xf numFmtId="0" fontId="0" fillId="0" borderId="34" xfId="0" applyFont="1" applyBorder="1" applyAlignment="1">
      <alignment horizontal="left" vertical="top" wrapText="1"/>
    </xf>
    <xf numFmtId="0" fontId="1" fillId="0" borderId="56" xfId="0" applyFont="1" applyBorder="1" applyAlignment="1">
      <alignment horizontal="center"/>
    </xf>
    <xf numFmtId="0" fontId="1" fillId="0" borderId="18" xfId="0" applyFont="1" applyBorder="1" applyAlignment="1">
      <alignment horizontal="center"/>
    </xf>
    <xf numFmtId="0" fontId="1" fillId="0" borderId="61" xfId="0" applyFont="1" applyBorder="1" applyAlignment="1">
      <alignment horizontal="center"/>
    </xf>
    <xf numFmtId="0" fontId="1" fillId="0" borderId="5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9" xfId="0" applyFont="1" applyFill="1" applyBorder="1" applyAlignment="1">
      <alignment horizontal="center" vertical="center" wrapText="1"/>
    </xf>
    <xf numFmtId="0" fontId="1" fillId="0" borderId="30" xfId="0" applyFont="1" applyFill="1" applyBorder="1" applyAlignment="1">
      <alignment horizontal="center" vertical="center" wrapText="1"/>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5" xfId="0" applyBorder="1" applyAlignment="1">
      <alignment horizontal="left"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9" xfId="0" applyBorder="1" applyAlignment="1">
      <alignment horizontal="center" vertical="center"/>
    </xf>
    <xf numFmtId="0" fontId="0" fillId="0" borderId="7" xfId="0" applyBorder="1" applyAlignment="1">
      <alignment horizontal="center" vertical="center"/>
    </xf>
    <xf numFmtId="0" fontId="14" fillId="9" borderId="1" xfId="0" applyFont="1" applyFill="1" applyBorder="1" applyAlignment="1">
      <alignment vertical="center" wrapText="1"/>
    </xf>
    <xf numFmtId="0" fontId="14" fillId="9" borderId="1" xfId="0" applyFont="1" applyFill="1" applyBorder="1" applyAlignment="1">
      <alignment horizontal="center" vertical="center" wrapText="1"/>
    </xf>
    <xf numFmtId="0" fontId="0" fillId="2" borderId="1" xfId="0" applyFill="1" applyBorder="1" applyAlignment="1">
      <alignment vertical="center" wrapText="1"/>
    </xf>
    <xf numFmtId="0" fontId="15" fillId="2" borderId="1" xfId="0" applyFont="1" applyFill="1" applyBorder="1" applyAlignment="1">
      <alignment vertical="center" wrapText="1"/>
    </xf>
    <xf numFmtId="172" fontId="0" fillId="0" borderId="0" xfId="0" applyNumberFormat="1"/>
    <xf numFmtId="172" fontId="15" fillId="2" borderId="1" xfId="0" applyNumberFormat="1" applyFont="1" applyFill="1" applyBorder="1" applyAlignment="1">
      <alignment horizontal="right" vertical="center" wrapText="1"/>
    </xf>
    <xf numFmtId="172"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vertical="center" wrapText="1"/>
    </xf>
    <xf numFmtId="0" fontId="16" fillId="2" borderId="1" xfId="0" applyFont="1" applyFill="1" applyBorder="1" applyAlignment="1">
      <alignment vertical="center" wrapText="1"/>
    </xf>
    <xf numFmtId="14" fontId="15" fillId="2" borderId="1" xfId="0" applyNumberFormat="1" applyFont="1" applyFill="1" applyBorder="1" applyAlignment="1">
      <alignment vertical="center" wrapText="1"/>
    </xf>
    <xf numFmtId="14" fontId="8" fillId="2" borderId="1" xfId="0" applyNumberFormat="1" applyFont="1" applyFill="1" applyBorder="1" applyAlignment="1">
      <alignment vertical="center" wrapText="1"/>
    </xf>
    <xf numFmtId="0" fontId="0" fillId="0" borderId="0" xfId="0" applyAlignment="1">
      <alignment horizontal="right" vertical="center"/>
    </xf>
    <xf numFmtId="14" fontId="14" fillId="9" borderId="62" xfId="0" applyNumberFormat="1" applyFont="1" applyFill="1" applyBorder="1" applyAlignment="1">
      <alignment vertical="center" wrapText="1"/>
    </xf>
    <xf numFmtId="167" fontId="8" fillId="0" borderId="1" xfId="0" applyNumberFormat="1" applyFont="1" applyBorder="1" applyAlignment="1">
      <alignment vertical="center"/>
    </xf>
    <xf numFmtId="0" fontId="0" fillId="0" borderId="25" xfId="0" applyBorder="1"/>
    <xf numFmtId="0" fontId="0" fillId="0" borderId="26" xfId="0" applyBorder="1"/>
    <xf numFmtId="0" fontId="0" fillId="0" borderId="7" xfId="0" applyBorder="1"/>
    <xf numFmtId="0" fontId="0" fillId="0" borderId="43" xfId="0" applyBorder="1"/>
    <xf numFmtId="0" fontId="0" fillId="0" borderId="27" xfId="0" applyBorder="1" applyAlignment="1">
      <alignment horizontal="center" vertical="center"/>
    </xf>
    <xf numFmtId="9" fontId="0" fillId="0" borderId="27" xfId="0" applyNumberFormat="1" applyBorder="1" applyAlignment="1">
      <alignment horizontal="center" vertical="center"/>
    </xf>
    <xf numFmtId="0" fontId="0" fillId="0" borderId="27" xfId="0" applyBorder="1" applyAlignment="1">
      <alignment horizontal="left" vertical="top"/>
    </xf>
    <xf numFmtId="0" fontId="0" fillId="0" borderId="59" xfId="0" applyBorder="1" applyAlignment="1">
      <alignment horizontal="left" vertical="top"/>
    </xf>
    <xf numFmtId="0" fontId="0" fillId="0" borderId="27" xfId="0" applyBorder="1" applyAlignment="1">
      <alignment wrapText="1"/>
    </xf>
    <xf numFmtId="0" fontId="0" fillId="0" borderId="25" xfId="0" applyBorder="1" applyAlignment="1">
      <alignment wrapText="1"/>
    </xf>
    <xf numFmtId="0" fontId="0" fillId="0" borderId="26" xfId="0" applyBorder="1" applyAlignment="1">
      <alignment wrapText="1"/>
    </xf>
    <xf numFmtId="14" fontId="8" fillId="2" borderId="59" xfId="0" applyNumberFormat="1" applyFont="1" applyFill="1" applyBorder="1" applyAlignment="1">
      <alignment horizontal="center" vertical="center" wrapText="1"/>
    </xf>
    <xf numFmtId="14" fontId="8" fillId="2" borderId="7" xfId="0" applyNumberFormat="1" applyFont="1" applyFill="1" applyBorder="1" applyAlignment="1">
      <alignment horizontal="center" vertical="center" wrapText="1"/>
    </xf>
    <xf numFmtId="14" fontId="8" fillId="2" borderId="43" xfId="0" applyNumberFormat="1" applyFont="1" applyFill="1" applyBorder="1" applyAlignment="1">
      <alignment horizontal="center" vertical="center" wrapText="1"/>
    </xf>
    <xf numFmtId="0" fontId="0" fillId="0" borderId="17" xfId="0" applyBorder="1"/>
    <xf numFmtId="0" fontId="0" fillId="0" borderId="11" xfId="0" applyBorder="1" applyAlignment="1">
      <alignment horizontal="center"/>
    </xf>
    <xf numFmtId="0" fontId="0" fillId="0" borderId="9" xfId="0" applyBorder="1"/>
    <xf numFmtId="14" fontId="8" fillId="2" borderId="40" xfId="0" applyNumberFormat="1" applyFont="1" applyFill="1" applyBorder="1" applyAlignment="1">
      <alignment horizontal="center" vertical="center" wrapText="1"/>
    </xf>
    <xf numFmtId="0" fontId="11" fillId="0" borderId="0" xfId="0" applyFont="1" applyAlignment="1"/>
    <xf numFmtId="0" fontId="11" fillId="0" borderId="0" xfId="0" applyFont="1"/>
    <xf numFmtId="177" fontId="11" fillId="0" borderId="0" xfId="0" applyNumberFormat="1" applyFont="1"/>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Grafiki!$T$2:$AC$2</c:f>
              <c:numCache>
                <c:formatCode>m/d/yyyy</c:formatCode>
                <c:ptCount val="10"/>
                <c:pt idx="0">
                  <c:v>43633</c:v>
                </c:pt>
                <c:pt idx="1">
                  <c:v>43663</c:v>
                </c:pt>
                <c:pt idx="2">
                  <c:v>43694</c:v>
                </c:pt>
                <c:pt idx="3">
                  <c:v>43725</c:v>
                </c:pt>
                <c:pt idx="4">
                  <c:v>43755</c:v>
                </c:pt>
                <c:pt idx="5">
                  <c:v>43786</c:v>
                </c:pt>
                <c:pt idx="6">
                  <c:v>43816</c:v>
                </c:pt>
                <c:pt idx="7">
                  <c:v>43847</c:v>
                </c:pt>
                <c:pt idx="8">
                  <c:v>43878</c:v>
                </c:pt>
                <c:pt idx="9">
                  <c:v>43907</c:v>
                </c:pt>
              </c:numCache>
            </c:numRef>
          </c:cat>
          <c:val>
            <c:numRef>
              <c:f>'Agrās izmaksas'!$F$44:$O$44</c:f>
              <c:numCache>
                <c:formatCode>#,##0.00\ [$€-426]</c:formatCode>
                <c:ptCount val="10"/>
                <c:pt idx="1">
                  <c:v>2056.3200000000002</c:v>
                </c:pt>
                <c:pt idx="2">
                  <c:v>8330.0000000000018</c:v>
                </c:pt>
                <c:pt idx="3">
                  <c:v>11728.640000000001</c:v>
                </c:pt>
                <c:pt idx="4">
                  <c:v>15412.880000000001</c:v>
                </c:pt>
                <c:pt idx="5">
                  <c:v>15793.68</c:v>
                </c:pt>
                <c:pt idx="6">
                  <c:v>457381.93</c:v>
                </c:pt>
                <c:pt idx="7">
                  <c:v>466959.05</c:v>
                </c:pt>
                <c:pt idx="8">
                  <c:v>469548.49</c:v>
                </c:pt>
                <c:pt idx="9">
                  <c:v>475032.01</c:v>
                </c:pt>
              </c:numCache>
            </c:numRef>
          </c:val>
          <c:smooth val="0"/>
          <c:extLst>
            <c:ext xmlns:c16="http://schemas.microsoft.com/office/drawing/2014/chart" uri="{C3380CC4-5D6E-409C-BE32-E72D297353CC}">
              <c16:uniqueId val="{00000000-6666-41AA-B225-E8F209A5E9D7}"/>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Grafiki!$T$2:$AC$2</c:f>
              <c:numCache>
                <c:formatCode>m/d/yyyy</c:formatCode>
                <c:ptCount val="10"/>
                <c:pt idx="0">
                  <c:v>43633</c:v>
                </c:pt>
                <c:pt idx="1">
                  <c:v>43663</c:v>
                </c:pt>
                <c:pt idx="2">
                  <c:v>43694</c:v>
                </c:pt>
                <c:pt idx="3">
                  <c:v>43725</c:v>
                </c:pt>
                <c:pt idx="4">
                  <c:v>43755</c:v>
                </c:pt>
                <c:pt idx="5">
                  <c:v>43786</c:v>
                </c:pt>
                <c:pt idx="6">
                  <c:v>43816</c:v>
                </c:pt>
                <c:pt idx="7">
                  <c:v>43847</c:v>
                </c:pt>
                <c:pt idx="8">
                  <c:v>43878</c:v>
                </c:pt>
                <c:pt idx="9">
                  <c:v>43907</c:v>
                </c:pt>
              </c:numCache>
            </c:numRef>
          </c:cat>
          <c:val>
            <c:numRef>
              <c:f>'Vēlās izmaksas'!$F$44:$O$44</c:f>
              <c:numCache>
                <c:formatCode>#,##0.00\ [$€-426]</c:formatCode>
                <c:ptCount val="10"/>
                <c:pt idx="1">
                  <c:v>2056.3200000000002</c:v>
                </c:pt>
                <c:pt idx="2">
                  <c:v>8330.0000000000018</c:v>
                </c:pt>
                <c:pt idx="3">
                  <c:v>11195.52</c:v>
                </c:pt>
                <c:pt idx="4">
                  <c:v>15412.880000000001</c:v>
                </c:pt>
                <c:pt idx="5">
                  <c:v>15412.880000000001</c:v>
                </c:pt>
                <c:pt idx="6">
                  <c:v>15412.880000000001</c:v>
                </c:pt>
                <c:pt idx="7">
                  <c:v>466959.05000000005</c:v>
                </c:pt>
                <c:pt idx="8">
                  <c:v>469548.49000000005</c:v>
                </c:pt>
                <c:pt idx="9">
                  <c:v>475032.01000000007</c:v>
                </c:pt>
              </c:numCache>
            </c:numRef>
          </c:val>
          <c:smooth val="0"/>
          <c:extLst>
            <c:ext xmlns:c16="http://schemas.microsoft.com/office/drawing/2014/chart" uri="{C3380CC4-5D6E-409C-BE32-E72D297353CC}">
              <c16:uniqueId val="{00000001-6666-41AA-B225-E8F209A5E9D7}"/>
            </c:ext>
          </c:extLst>
        </c:ser>
        <c:dLbls>
          <c:showLegendKey val="0"/>
          <c:showVal val="0"/>
          <c:showCatName val="0"/>
          <c:showSerName val="0"/>
          <c:showPercent val="0"/>
          <c:showBubbleSize val="0"/>
        </c:dLbls>
        <c:marker val="1"/>
        <c:smooth val="0"/>
        <c:axId val="1303989856"/>
        <c:axId val="1307524064"/>
      </c:lineChart>
      <c:dateAx>
        <c:axId val="130398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24064"/>
        <c:crosses val="autoZero"/>
        <c:auto val="1"/>
        <c:lblOffset val="100"/>
        <c:baseTimeUnit val="months"/>
      </c:dateAx>
      <c:valAx>
        <c:axId val="1307524064"/>
        <c:scaling>
          <c:orientation val="minMax"/>
        </c:scaling>
        <c:delete val="0"/>
        <c:axPos val="l"/>
        <c:majorGridlines>
          <c:spPr>
            <a:ln w="9525" cap="flat" cmpd="sng" algn="ctr">
              <a:solidFill>
                <a:schemeClr val="tx1">
                  <a:lumMod val="15000"/>
                  <a:lumOff val="85000"/>
                </a:schemeClr>
              </a:solidFill>
              <a:round/>
            </a:ln>
            <a:effectLst/>
          </c:spPr>
        </c:majorGridlines>
        <c:numFmt formatCode="#,##0.00\ [$€-426]"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8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chartData>
  <cx:chart>
    <cx:title pos="t" align="ctr" overlay="0">
      <cx:tx>
        <cx:rich>
          <a:bodyPr spcFirstLastPara="1" vertOverflow="ellipsis" horzOverflow="overflow" wrap="square" lIns="0" tIns="0" rIns="0" bIns="0" anchor="ctr" anchorCtr="1"/>
          <a:lstStyle/>
          <a:p>
            <a:pPr algn="ctr" rtl="0">
              <a:defRPr/>
            </a:pPr>
            <a:r>
              <a:rPr lang="en-US"/>
              <a:t>Izmaksu sadalījums pēc </a:t>
            </a:r>
            <a:r>
              <a:rPr lang="lv-LV"/>
              <a:t>agrajiem</a:t>
            </a:r>
            <a:r>
              <a:rPr lang="en-US"/>
              <a:t> laikiem</a:t>
            </a:r>
            <a:endParaRPr lang="en-US" sz="1400" b="0" i="0" u="none" strike="noStrike" baseline="0">
              <a:solidFill>
                <a:sysClr val="windowText" lastClr="000000">
                  <a:lumMod val="65000"/>
                  <a:lumOff val="35000"/>
                </a:sysClr>
              </a:solidFill>
              <a:latin typeface="Calibri"/>
            </a:endParaRPr>
          </a:p>
        </cx:rich>
      </cx:tx>
    </cx:title>
    <cx:plotArea>
      <cx:plotAreaRegion>
        <cx:series layoutId="clusteredColumn" uniqueId="{00000001-2665-4EDC-A9C6-6D79F10F8B18}" formatIdx="0">
          <cx:tx>
            <cx:txData>
              <cx:f/>
              <cx:v>datums</cx:v>
            </cx:txData>
          </cx:tx>
          <cx:dataLabels/>
          <cx:dataId val="0"/>
          <cx:layoutPr>
            <cx:aggregation/>
          </cx:layoutPr>
        </cx:series>
      </cx:plotAreaRegion>
      <cx:axis id="0">
        <cx:catScaling gapWidth="0"/>
        <cx:tickLabels/>
      </cx:axis>
      <cx:axis id="1">
        <cx:valScaling/>
        <cx:majorGridlines/>
        <cx:tickLabels/>
        <cx:numFmt formatCode="#,##0.00 [$€-lv-LV]" sourceLinked="0"/>
      </cx:axis>
    </cx:plotArea>
  </cx:chart>
  <cx:printSettings>
    <cx:headerFooter alignWithMargins="1" differentOddEven="0" differentFirst="0"/>
    <cx:pageMargins l="0.69999999999999996" r="0.69999999999999996" t="0.75" b="0.75" header="0.29999999999999999" footer="0.29999999999999999"/>
    <cx:pageSetup paperSize="9" firstPageNumber="1" orientation="landscape" blackAndWhite="1"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rich>
          <a:bodyPr spcFirstLastPara="1" vertOverflow="ellipsis" horzOverflow="overflow" wrap="square" lIns="0" tIns="0" rIns="0" bIns="0" anchor="ctr" anchorCtr="1"/>
          <a:lstStyle/>
          <a:p>
            <a:pPr algn="ctr" rtl="0">
              <a:defRPr/>
            </a:pPr>
            <a:r>
              <a:rPr lang="en-US"/>
              <a:t>Izmaksu sadalījums pēc vēlajiem laikiem</a:t>
            </a:r>
            <a:endParaRPr lang="en-US" sz="1400" b="0" i="0" u="none" strike="noStrike" baseline="0">
              <a:solidFill>
                <a:sysClr val="windowText" lastClr="000000">
                  <a:lumMod val="65000"/>
                  <a:lumOff val="35000"/>
                </a:sysClr>
              </a:solidFill>
              <a:latin typeface="Calibri"/>
            </a:endParaRPr>
          </a:p>
        </cx:rich>
      </cx:tx>
    </cx:title>
    <cx:plotArea>
      <cx:plotAreaRegion>
        <cx:series layoutId="clusteredColumn" uniqueId="{D600264E-DC02-43A7-980F-2051296C53F3}" formatIdx="0">
          <cx:tx>
            <cx:txData>
              <cx:f>_xlchart.v1.0</cx:f>
              <cx:v>Kopā</cx:v>
            </cx:txData>
          </cx:tx>
          <cx:dataLabels/>
          <cx:dataId val="0"/>
          <cx:layoutPr>
            <cx:aggregation/>
          </cx:layoutPr>
        </cx:series>
      </cx:plotAreaRegion>
      <cx:axis id="0">
        <cx:catScaling gapWidth="0"/>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9" firstPageNumber="1" orientation="landscape"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633413</xdr:colOff>
      <xdr:row>27</xdr:row>
      <xdr:rowOff>28576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D9EA639-7597-402C-85D8-452BD48469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1644313" cy="49149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28</xdr:row>
      <xdr:rowOff>4762</xdr:rowOff>
    </xdr:from>
    <xdr:to>
      <xdr:col>17</xdr:col>
      <xdr:colOff>638175</xdr:colOff>
      <xdr:row>54</xdr:row>
      <xdr:rowOff>159544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E530F3F-17E5-43C0-BD43-67C92393E2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5072062"/>
              <a:ext cx="11649075" cy="48601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354806</xdr:colOff>
      <xdr:row>7</xdr:row>
      <xdr:rowOff>83343</xdr:rowOff>
    </xdr:from>
    <xdr:to>
      <xdr:col>26</xdr:col>
      <xdr:colOff>392906</xdr:colOff>
      <xdr:row>22</xdr:row>
      <xdr:rowOff>111918</xdr:rowOff>
    </xdr:to>
    <xdr:graphicFrame macro="">
      <xdr:nvGraphicFramePr>
        <xdr:cNvPr id="4" name="Chart 3">
          <a:extLst>
            <a:ext uri="{FF2B5EF4-FFF2-40B4-BE49-F238E27FC236}">
              <a16:creationId xmlns:a16="http://schemas.microsoft.com/office/drawing/2014/main" id="{E98BA244-A4DB-44FD-9091-5223D674D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88"/>
  <sheetViews>
    <sheetView tabSelected="1" zoomScale="115" zoomScaleNormal="115" workbookViewId="0">
      <selection activeCell="C3" sqref="C3"/>
    </sheetView>
  </sheetViews>
  <sheetFormatPr defaultRowHeight="14.25" x14ac:dyDescent="0.45"/>
  <cols>
    <col min="1" max="1" width="15.265625" bestFit="1" customWidth="1"/>
    <col min="2" max="2" width="63.796875" customWidth="1"/>
    <col min="3" max="3" width="11.796875" bestFit="1" customWidth="1"/>
    <col min="5" max="6" width="9.06640625" style="294"/>
  </cols>
  <sheetData>
    <row r="1" spans="1:6" x14ac:dyDescent="0.45">
      <c r="A1" s="41" t="s">
        <v>123</v>
      </c>
      <c r="B1" s="41"/>
      <c r="C1" s="41"/>
      <c r="D1" s="13"/>
      <c r="E1" s="293"/>
    </row>
    <row r="2" spans="1:6" x14ac:dyDescent="0.45">
      <c r="A2" s="11" t="s">
        <v>124</v>
      </c>
      <c r="B2" s="11" t="s">
        <v>125</v>
      </c>
      <c r="C2" s="11" t="s">
        <v>126</v>
      </c>
    </row>
    <row r="3" spans="1:6" x14ac:dyDescent="0.45">
      <c r="A3" s="11" t="s">
        <v>127</v>
      </c>
      <c r="B3" s="11" t="str">
        <f>_xlfn.CONCAT("Sākuma termiņš ", TEXT(E3,"dd/mm/yyyy"), "; beigu termiņš: ", TEXT(F3,"dd/mm/yyyy"))</f>
        <v>Sākuma termiņš 17/06/2019; beigu termiņš: 27/06/2019</v>
      </c>
      <c r="C3" s="11">
        <f>SUM(C4:C11)</f>
        <v>8</v>
      </c>
      <c r="E3" s="295">
        <v>43633</v>
      </c>
      <c r="F3" s="295">
        <f>C3+(C3-MOD(C3,5))/5*2+E3</f>
        <v>43643</v>
      </c>
    </row>
    <row r="4" spans="1:6" x14ac:dyDescent="0.45">
      <c r="A4" s="9">
        <v>1</v>
      </c>
      <c r="B4" s="30" t="s">
        <v>128</v>
      </c>
      <c r="C4">
        <v>1</v>
      </c>
    </row>
    <row r="5" spans="1:6" x14ac:dyDescent="0.45">
      <c r="A5">
        <v>2</v>
      </c>
      <c r="B5" s="30" t="s">
        <v>129</v>
      </c>
      <c r="C5">
        <v>1</v>
      </c>
    </row>
    <row r="6" spans="1:6" x14ac:dyDescent="0.45">
      <c r="A6">
        <v>3</v>
      </c>
      <c r="B6" s="30" t="s">
        <v>130</v>
      </c>
      <c r="C6">
        <v>1</v>
      </c>
    </row>
    <row r="7" spans="1:6" x14ac:dyDescent="0.45">
      <c r="A7">
        <v>4</v>
      </c>
      <c r="B7" s="30" t="s">
        <v>131</v>
      </c>
      <c r="C7">
        <v>1</v>
      </c>
    </row>
    <row r="8" spans="1:6" x14ac:dyDescent="0.45">
      <c r="A8">
        <v>5</v>
      </c>
      <c r="B8" s="30" t="s">
        <v>132</v>
      </c>
      <c r="C8">
        <v>1</v>
      </c>
    </row>
    <row r="9" spans="1:6" x14ac:dyDescent="0.45">
      <c r="A9">
        <v>6</v>
      </c>
      <c r="B9" s="30" t="s">
        <v>133</v>
      </c>
      <c r="C9">
        <v>1</v>
      </c>
    </row>
    <row r="10" spans="1:6" s="9" customFormat="1" x14ac:dyDescent="0.45">
      <c r="A10" s="9">
        <v>7</v>
      </c>
      <c r="B10" s="30" t="s">
        <v>134</v>
      </c>
      <c r="C10" s="9">
        <v>1</v>
      </c>
      <c r="E10" s="294"/>
      <c r="F10" s="294"/>
    </row>
    <row r="11" spans="1:6" x14ac:dyDescent="0.45">
      <c r="A11">
        <v>8</v>
      </c>
      <c r="B11" s="30" t="s">
        <v>183</v>
      </c>
      <c r="C11">
        <v>1</v>
      </c>
    </row>
    <row r="12" spans="1:6" s="9" customFormat="1" ht="57" x14ac:dyDescent="0.45">
      <c r="B12" s="31" t="s">
        <v>145</v>
      </c>
      <c r="E12" s="294"/>
      <c r="F12" s="294"/>
    </row>
    <row r="13" spans="1:6" x14ac:dyDescent="0.45">
      <c r="A13" s="11" t="s">
        <v>146</v>
      </c>
      <c r="B13" s="11" t="str">
        <f>_xlfn.CONCAT("Sākuma termiņš ", TEXT(E13,"dd/mm/yyyy"), "; beigu termiņš: ", TEXT(F13,"dd/mm/yyyy"))</f>
        <v>Sākuma termiņš 28/06/2019; beigu termiņš: 26/07/2019</v>
      </c>
      <c r="C13" s="11">
        <v>20</v>
      </c>
      <c r="E13" s="295">
        <f>F3+1</f>
        <v>43644</v>
      </c>
      <c r="F13" s="295">
        <f>C13+(C13-MOD(C13,5))/5*2+E13</f>
        <v>43672</v>
      </c>
    </row>
    <row r="14" spans="1:6" x14ac:dyDescent="0.45">
      <c r="A14" s="9">
        <v>1</v>
      </c>
      <c r="B14" s="9" t="s">
        <v>135</v>
      </c>
      <c r="C14" s="32">
        <v>1</v>
      </c>
    </row>
    <row r="15" spans="1:6" x14ac:dyDescent="0.45">
      <c r="A15" s="32">
        <v>2</v>
      </c>
      <c r="B15" s="9" t="s">
        <v>136</v>
      </c>
      <c r="C15" s="32">
        <v>3</v>
      </c>
    </row>
    <row r="16" spans="1:6" x14ac:dyDescent="0.45">
      <c r="A16" s="32">
        <v>3</v>
      </c>
      <c r="B16" s="9" t="s">
        <v>137</v>
      </c>
      <c r="C16" s="32">
        <v>3</v>
      </c>
    </row>
    <row r="17" spans="1:6" x14ac:dyDescent="0.45">
      <c r="A17" s="32">
        <v>4</v>
      </c>
      <c r="B17" s="9" t="s">
        <v>138</v>
      </c>
      <c r="C17" s="32">
        <v>2</v>
      </c>
    </row>
    <row r="18" spans="1:6" x14ac:dyDescent="0.45">
      <c r="A18" s="32">
        <v>5</v>
      </c>
      <c r="B18" s="9" t="s">
        <v>139</v>
      </c>
      <c r="C18" s="32">
        <v>2</v>
      </c>
    </row>
    <row r="19" spans="1:6" x14ac:dyDescent="0.45">
      <c r="A19" s="32">
        <v>6</v>
      </c>
      <c r="B19" s="9" t="s">
        <v>140</v>
      </c>
      <c r="C19" s="32">
        <v>1</v>
      </c>
    </row>
    <row r="20" spans="1:6" x14ac:dyDescent="0.45">
      <c r="A20" s="32">
        <v>7</v>
      </c>
      <c r="B20" s="9" t="s">
        <v>141</v>
      </c>
      <c r="C20" s="32">
        <v>2</v>
      </c>
    </row>
    <row r="21" spans="1:6" x14ac:dyDescent="0.45">
      <c r="A21" s="32">
        <v>8</v>
      </c>
      <c r="B21" s="9" t="s">
        <v>142</v>
      </c>
      <c r="C21" s="32">
        <v>1</v>
      </c>
    </row>
    <row r="22" spans="1:6" x14ac:dyDescent="0.45">
      <c r="A22" s="32">
        <v>9</v>
      </c>
      <c r="B22" s="9" t="s">
        <v>143</v>
      </c>
      <c r="C22" s="32">
        <v>4</v>
      </c>
    </row>
    <row r="23" spans="1:6" x14ac:dyDescent="0.45">
      <c r="A23" s="32">
        <v>10</v>
      </c>
      <c r="B23" s="9" t="s">
        <v>184</v>
      </c>
      <c r="C23" s="32">
        <v>1</v>
      </c>
    </row>
    <row r="24" spans="1:6" ht="57" x14ac:dyDescent="0.45">
      <c r="B24" s="31" t="s">
        <v>144</v>
      </c>
    </row>
    <row r="25" spans="1:6" x14ac:dyDescent="0.45">
      <c r="A25" s="11" t="s">
        <v>147</v>
      </c>
      <c r="B25" s="11" t="str">
        <f>_xlfn.CONCAT("Sākuma termiņš ", TEXT(E25,"dd/mm/yyyy"), "; beigu termiņš: ", TEXT(F25,"dd/mm/yyyy"))</f>
        <v>Sākuma termiņš 27/07/2019; beigu termiņš: 03/09/2019</v>
      </c>
      <c r="C25" s="11">
        <v>28</v>
      </c>
      <c r="E25" s="295">
        <f>F13+1</f>
        <v>43673</v>
      </c>
      <c r="F25" s="295">
        <f>C25+(C25-MOD(C25,5))/5*2+E25</f>
        <v>43711</v>
      </c>
    </row>
    <row r="26" spans="1:6" x14ac:dyDescent="0.45">
      <c r="A26">
        <v>1</v>
      </c>
      <c r="B26" t="s">
        <v>148</v>
      </c>
      <c r="C26">
        <v>5</v>
      </c>
    </row>
    <row r="27" spans="1:6" x14ac:dyDescent="0.45">
      <c r="A27">
        <v>2</v>
      </c>
      <c r="B27" t="s">
        <v>149</v>
      </c>
      <c r="C27">
        <v>5</v>
      </c>
    </row>
    <row r="28" spans="1:6" x14ac:dyDescent="0.45">
      <c r="A28">
        <v>3</v>
      </c>
      <c r="B28" t="s">
        <v>150</v>
      </c>
      <c r="C28">
        <v>5</v>
      </c>
    </row>
    <row r="29" spans="1:6" x14ac:dyDescent="0.45">
      <c r="A29">
        <v>4</v>
      </c>
      <c r="B29" t="s">
        <v>151</v>
      </c>
      <c r="C29">
        <v>3</v>
      </c>
    </row>
    <row r="30" spans="1:6" x14ac:dyDescent="0.45">
      <c r="A30">
        <v>5</v>
      </c>
      <c r="B30" t="s">
        <v>152</v>
      </c>
      <c r="C30">
        <v>2</v>
      </c>
    </row>
    <row r="31" spans="1:6" x14ac:dyDescent="0.45">
      <c r="A31">
        <v>6</v>
      </c>
      <c r="B31" t="s">
        <v>179</v>
      </c>
      <c r="C31">
        <v>5</v>
      </c>
    </row>
    <row r="32" spans="1:6" x14ac:dyDescent="0.45">
      <c r="A32">
        <v>7</v>
      </c>
      <c r="B32" t="s">
        <v>153</v>
      </c>
      <c r="C32">
        <v>2</v>
      </c>
    </row>
    <row r="33" spans="1:6" s="9" customFormat="1" x14ac:dyDescent="0.45">
      <c r="A33" s="9">
        <v>8</v>
      </c>
      <c r="B33" s="9" t="s">
        <v>185</v>
      </c>
      <c r="C33" s="9">
        <v>1</v>
      </c>
      <c r="E33" s="294"/>
      <c r="F33" s="294"/>
    </row>
    <row r="34" spans="1:6" ht="57" x14ac:dyDescent="0.45">
      <c r="B34" s="31" t="s">
        <v>766</v>
      </c>
    </row>
    <row r="35" spans="1:6" x14ac:dyDescent="0.45">
      <c r="A35" s="11" t="s">
        <v>155</v>
      </c>
      <c r="B35" s="11" t="str">
        <f>_xlfn.CONCAT("Sākuma termiņš ", TEXT(E35,"dd/mm/yyyy"), "; beigu termiņš: ", TEXT(F35,"dd/mm/yyyy"))</f>
        <v>Sākuma termiņš 04/09/2019; beigu termiņš: 28/09/2019</v>
      </c>
      <c r="C35" s="11">
        <v>18</v>
      </c>
      <c r="E35" s="295">
        <f>F25+1</f>
        <v>43712</v>
      </c>
      <c r="F35" s="295">
        <f>C35+(C35-MOD(C35,5))/5*2+E35</f>
        <v>43736</v>
      </c>
    </row>
    <row r="36" spans="1:6" x14ac:dyDescent="0.45">
      <c r="A36">
        <v>1</v>
      </c>
      <c r="B36" t="s">
        <v>156</v>
      </c>
      <c r="C36">
        <v>2</v>
      </c>
    </row>
    <row r="37" spans="1:6" x14ac:dyDescent="0.45">
      <c r="A37">
        <v>2</v>
      </c>
      <c r="B37" t="s">
        <v>157</v>
      </c>
      <c r="C37">
        <v>2</v>
      </c>
    </row>
    <row r="38" spans="1:6" x14ac:dyDescent="0.45">
      <c r="A38">
        <v>3</v>
      </c>
      <c r="B38" t="s">
        <v>160</v>
      </c>
      <c r="C38">
        <v>2</v>
      </c>
    </row>
    <row r="39" spans="1:6" x14ac:dyDescent="0.45">
      <c r="A39">
        <v>4</v>
      </c>
      <c r="B39" t="s">
        <v>158</v>
      </c>
      <c r="C39">
        <v>2</v>
      </c>
    </row>
    <row r="40" spans="1:6" x14ac:dyDescent="0.45">
      <c r="A40">
        <v>5</v>
      </c>
      <c r="B40" t="s">
        <v>159</v>
      </c>
      <c r="C40">
        <v>2</v>
      </c>
    </row>
    <row r="41" spans="1:6" x14ac:dyDescent="0.45">
      <c r="A41">
        <v>6</v>
      </c>
      <c r="B41" t="s">
        <v>161</v>
      </c>
      <c r="C41">
        <v>3</v>
      </c>
    </row>
    <row r="42" spans="1:6" x14ac:dyDescent="0.45">
      <c r="A42">
        <v>7</v>
      </c>
      <c r="B42" t="s">
        <v>180</v>
      </c>
      <c r="C42">
        <v>2</v>
      </c>
    </row>
    <row r="43" spans="1:6" x14ac:dyDescent="0.45">
      <c r="A43">
        <v>8</v>
      </c>
      <c r="B43" t="s">
        <v>162</v>
      </c>
      <c r="C43">
        <v>2</v>
      </c>
    </row>
    <row r="44" spans="1:6" s="9" customFormat="1" x14ac:dyDescent="0.45">
      <c r="A44" s="9">
        <v>9</v>
      </c>
      <c r="B44" s="9" t="s">
        <v>186</v>
      </c>
      <c r="C44" s="9">
        <v>1</v>
      </c>
      <c r="E44" s="294"/>
      <c r="F44" s="294"/>
    </row>
    <row r="45" spans="1:6" s="9" customFormat="1" ht="57" x14ac:dyDescent="0.45">
      <c r="B45" s="31" t="s">
        <v>767</v>
      </c>
      <c r="E45" s="294"/>
      <c r="F45" s="294"/>
    </row>
    <row r="46" spans="1:6" x14ac:dyDescent="0.45">
      <c r="A46" s="11" t="s">
        <v>163</v>
      </c>
      <c r="B46" s="11" t="str">
        <f>_xlfn.CONCAT("Sākuma termiņš ", TEXT(E46,"dd/mm/yyyy"), "; beigu termiņš: ", TEXT(F46,"dd/mm/yyyy"))</f>
        <v>Sākuma termiņš 29/09/2019; beigu termiņš: 07/11/2019</v>
      </c>
      <c r="C46" s="11">
        <v>29</v>
      </c>
      <c r="E46" s="295">
        <f>F35+1</f>
        <v>43737</v>
      </c>
      <c r="F46" s="295">
        <f>C46+(C46-MOD(C46,5))/5*2+E46</f>
        <v>43776</v>
      </c>
    </row>
    <row r="47" spans="1:6" x14ac:dyDescent="0.45">
      <c r="A47">
        <v>1</v>
      </c>
      <c r="B47" s="9" t="s">
        <v>164</v>
      </c>
      <c r="C47">
        <v>2</v>
      </c>
    </row>
    <row r="48" spans="1:6" x14ac:dyDescent="0.45">
      <c r="A48">
        <v>2</v>
      </c>
      <c r="B48" s="9" t="s">
        <v>165</v>
      </c>
      <c r="C48">
        <v>5</v>
      </c>
    </row>
    <row r="49" spans="1:6" x14ac:dyDescent="0.45">
      <c r="A49">
        <v>3</v>
      </c>
      <c r="B49" s="9" t="s">
        <v>166</v>
      </c>
      <c r="C49">
        <v>3</v>
      </c>
    </row>
    <row r="50" spans="1:6" x14ac:dyDescent="0.45">
      <c r="A50">
        <v>4</v>
      </c>
      <c r="B50" s="9" t="s">
        <v>167</v>
      </c>
      <c r="C50">
        <v>4</v>
      </c>
    </row>
    <row r="51" spans="1:6" x14ac:dyDescent="0.45">
      <c r="A51">
        <v>5</v>
      </c>
      <c r="B51" s="9" t="s">
        <v>168</v>
      </c>
      <c r="C51">
        <v>3</v>
      </c>
    </row>
    <row r="52" spans="1:6" x14ac:dyDescent="0.45">
      <c r="A52">
        <v>6</v>
      </c>
      <c r="B52" s="9" t="s">
        <v>169</v>
      </c>
      <c r="C52">
        <v>5</v>
      </c>
    </row>
    <row r="53" spans="1:6" x14ac:dyDescent="0.45">
      <c r="A53">
        <v>7</v>
      </c>
      <c r="B53" s="9" t="s">
        <v>170</v>
      </c>
      <c r="C53">
        <v>4</v>
      </c>
    </row>
    <row r="54" spans="1:6" x14ac:dyDescent="0.45">
      <c r="A54">
        <v>8</v>
      </c>
      <c r="B54" s="9" t="s">
        <v>171</v>
      </c>
      <c r="C54">
        <v>2</v>
      </c>
    </row>
    <row r="55" spans="1:6" s="9" customFormat="1" x14ac:dyDescent="0.45">
      <c r="A55" s="9">
        <v>9</v>
      </c>
      <c r="B55" s="9" t="s">
        <v>188</v>
      </c>
      <c r="C55" s="9">
        <v>1</v>
      </c>
      <c r="E55" s="294"/>
      <c r="F55" s="294"/>
    </row>
    <row r="56" spans="1:6" s="9" customFormat="1" ht="71.25" x14ac:dyDescent="0.45">
      <c r="B56" s="31" t="s">
        <v>768</v>
      </c>
      <c r="E56" s="294"/>
      <c r="F56" s="294"/>
    </row>
    <row r="57" spans="1:6" x14ac:dyDescent="0.45">
      <c r="A57" s="11" t="s">
        <v>172</v>
      </c>
      <c r="B57" s="11" t="str">
        <f>_xlfn.CONCAT("Sākuma termiņš ", TEXT(E57,"dd/mm/yyyy"), "; beigu termiņš: ", TEXT(F57,"dd/mm/yyyy"))</f>
        <v>Sākuma termiņš 08/11/2019; beigu termiņš: 06/07/2020</v>
      </c>
      <c r="C57" s="11">
        <v>173</v>
      </c>
      <c r="D57" s="11"/>
      <c r="E57" s="295">
        <f>F46+1</f>
        <v>43777</v>
      </c>
      <c r="F57" s="295">
        <f>C57+(C57-MOD(C57,5))/5*2+E57</f>
        <v>44018</v>
      </c>
    </row>
    <row r="58" spans="1:6" x14ac:dyDescent="0.45">
      <c r="A58">
        <v>1</v>
      </c>
      <c r="B58" t="s">
        <v>173</v>
      </c>
      <c r="C58" s="9">
        <v>2</v>
      </c>
      <c r="D58" s="9"/>
    </row>
    <row r="59" spans="1:6" x14ac:dyDescent="0.45">
      <c r="A59">
        <v>2</v>
      </c>
      <c r="B59" t="s">
        <v>174</v>
      </c>
      <c r="C59" s="9">
        <v>3</v>
      </c>
      <c r="D59" s="9"/>
    </row>
    <row r="60" spans="1:6" x14ac:dyDescent="0.45">
      <c r="A60">
        <v>3</v>
      </c>
      <c r="B60" t="s">
        <v>175</v>
      </c>
      <c r="C60" s="9">
        <v>40</v>
      </c>
      <c r="D60" s="9"/>
    </row>
    <row r="61" spans="1:6" x14ac:dyDescent="0.45">
      <c r="A61">
        <v>4</v>
      </c>
      <c r="B61" t="s">
        <v>176</v>
      </c>
      <c r="C61" s="9">
        <v>40</v>
      </c>
      <c r="D61" s="9"/>
    </row>
    <row r="62" spans="1:6" x14ac:dyDescent="0.45">
      <c r="A62">
        <v>5</v>
      </c>
      <c r="B62" t="s">
        <v>177</v>
      </c>
      <c r="C62" s="9">
        <v>65</v>
      </c>
      <c r="D62" s="9"/>
    </row>
    <row r="63" spans="1:6" x14ac:dyDescent="0.45">
      <c r="A63">
        <v>6</v>
      </c>
      <c r="B63" t="s">
        <v>178</v>
      </c>
      <c r="C63" s="9">
        <v>20</v>
      </c>
      <c r="D63" s="9"/>
    </row>
    <row r="64" spans="1:6" x14ac:dyDescent="0.45">
      <c r="A64">
        <v>7</v>
      </c>
      <c r="B64" t="s">
        <v>181</v>
      </c>
      <c r="C64" s="9">
        <v>2</v>
      </c>
      <c r="D64" s="9"/>
    </row>
    <row r="65" spans="1:6" s="9" customFormat="1" x14ac:dyDescent="0.45">
      <c r="A65" s="9">
        <v>8</v>
      </c>
      <c r="B65" s="9" t="s">
        <v>190</v>
      </c>
      <c r="C65" s="9">
        <v>1</v>
      </c>
      <c r="E65" s="294"/>
      <c r="F65" s="294"/>
    </row>
    <row r="66" spans="1:6" s="9" customFormat="1" ht="85.5" x14ac:dyDescent="0.45">
      <c r="B66" s="31" t="s">
        <v>769</v>
      </c>
      <c r="E66" s="294"/>
      <c r="F66" s="294"/>
    </row>
    <row r="67" spans="1:6" x14ac:dyDescent="0.45">
      <c r="A67" s="11" t="s">
        <v>182</v>
      </c>
      <c r="B67" s="11" t="str">
        <f>_xlfn.CONCAT("Sākuma termiņš ", TEXT(E67,"dd/mm/yyyy"), "; beigu termiņš: ", TEXT(F67,"dd/mm/yyyy"))</f>
        <v>Sākuma termiņš 07/07/2020; beigu termiņš: 30/07/2020</v>
      </c>
      <c r="C67" s="11">
        <v>17</v>
      </c>
      <c r="E67" s="295">
        <f>F57+1</f>
        <v>44019</v>
      </c>
      <c r="F67" s="295">
        <f>C67+(C67-MOD(C67,5))/5*2+E67</f>
        <v>44042</v>
      </c>
    </row>
    <row r="68" spans="1:6" x14ac:dyDescent="0.45">
      <c r="A68">
        <v>1</v>
      </c>
      <c r="B68" t="s">
        <v>192</v>
      </c>
      <c r="C68">
        <v>1</v>
      </c>
    </row>
    <row r="69" spans="1:6" x14ac:dyDescent="0.45">
      <c r="A69">
        <v>2</v>
      </c>
      <c r="B69" t="s">
        <v>193</v>
      </c>
      <c r="C69">
        <v>1</v>
      </c>
    </row>
    <row r="70" spans="1:6" x14ac:dyDescent="0.45">
      <c r="A70">
        <v>3</v>
      </c>
      <c r="B70" t="s">
        <v>194</v>
      </c>
      <c r="C70">
        <v>1</v>
      </c>
    </row>
    <row r="71" spans="1:6" x14ac:dyDescent="0.45">
      <c r="A71">
        <v>4</v>
      </c>
      <c r="B71" t="s">
        <v>195</v>
      </c>
      <c r="C71">
        <v>1</v>
      </c>
    </row>
    <row r="72" spans="1:6" x14ac:dyDescent="0.45">
      <c r="A72">
        <v>5</v>
      </c>
      <c r="B72" t="s">
        <v>196</v>
      </c>
      <c r="C72">
        <v>5</v>
      </c>
    </row>
    <row r="73" spans="1:6" x14ac:dyDescent="0.45">
      <c r="A73">
        <v>6</v>
      </c>
      <c r="B73" t="s">
        <v>197</v>
      </c>
      <c r="C73">
        <v>5</v>
      </c>
    </row>
    <row r="74" spans="1:6" s="9" customFormat="1" x14ac:dyDescent="0.45">
      <c r="A74" s="9">
        <v>7</v>
      </c>
      <c r="B74" s="9" t="s">
        <v>198</v>
      </c>
      <c r="C74" s="9">
        <v>2</v>
      </c>
      <c r="E74" s="294"/>
      <c r="F74" s="294"/>
    </row>
    <row r="75" spans="1:6" s="9" customFormat="1" x14ac:dyDescent="0.45">
      <c r="A75">
        <v>8</v>
      </c>
      <c r="B75" t="s">
        <v>213</v>
      </c>
      <c r="C75">
        <v>1</v>
      </c>
      <c r="E75" s="294"/>
      <c r="F75" s="294"/>
    </row>
    <row r="76" spans="1:6" ht="57" x14ac:dyDescent="0.45">
      <c r="B76" s="31" t="s">
        <v>770</v>
      </c>
    </row>
    <row r="77" spans="1:6" x14ac:dyDescent="0.45">
      <c r="A77" s="11" t="s">
        <v>199</v>
      </c>
      <c r="B77" s="11" t="str">
        <f>_xlfn.CONCAT("Sākuma termiņš ", TEXT(E77,"dd/mm/yyyy"), "; beigu termiņš: ", TEXT(F77,"dd/mm/yyyy"))</f>
        <v>Sākuma termiņš 31/07/2020; beigu termiņš: 22/08/2020</v>
      </c>
      <c r="C77" s="11">
        <v>16</v>
      </c>
      <c r="E77" s="295">
        <f>F67+1</f>
        <v>44043</v>
      </c>
      <c r="F77" s="295">
        <f>C77+(C77-MOD(C77,5))/5*2+E77</f>
        <v>44065</v>
      </c>
    </row>
    <row r="78" spans="1:6" x14ac:dyDescent="0.45">
      <c r="A78">
        <v>1</v>
      </c>
      <c r="B78" t="s">
        <v>200</v>
      </c>
      <c r="C78">
        <v>1</v>
      </c>
    </row>
    <row r="79" spans="1:6" x14ac:dyDescent="0.45">
      <c r="A79">
        <v>2</v>
      </c>
      <c r="B79" t="s">
        <v>201</v>
      </c>
      <c r="C79">
        <v>4</v>
      </c>
    </row>
    <row r="80" spans="1:6" x14ac:dyDescent="0.45">
      <c r="A80">
        <v>3</v>
      </c>
      <c r="B80" t="s">
        <v>202</v>
      </c>
      <c r="C80">
        <v>2</v>
      </c>
    </row>
    <row r="81" spans="1:3" x14ac:dyDescent="0.45">
      <c r="A81">
        <v>4</v>
      </c>
      <c r="B81" t="s">
        <v>203</v>
      </c>
      <c r="C81">
        <v>4</v>
      </c>
    </row>
    <row r="82" spans="1:3" x14ac:dyDescent="0.45">
      <c r="A82">
        <v>5</v>
      </c>
      <c r="B82" t="s">
        <v>204</v>
      </c>
      <c r="C82">
        <v>3</v>
      </c>
    </row>
    <row r="83" spans="1:3" x14ac:dyDescent="0.45">
      <c r="A83">
        <v>6</v>
      </c>
      <c r="B83" t="s">
        <v>205</v>
      </c>
      <c r="C83">
        <v>1</v>
      </c>
    </row>
    <row r="84" spans="1:3" x14ac:dyDescent="0.45">
      <c r="A84">
        <v>7</v>
      </c>
      <c r="B84" t="s">
        <v>206</v>
      </c>
      <c r="C84">
        <v>1</v>
      </c>
    </row>
    <row r="87" spans="1:3" x14ac:dyDescent="0.45">
      <c r="B87" s="9" t="s">
        <v>215</v>
      </c>
      <c r="C87" s="9">
        <f>SUM(C78:C84)+SUM(C68:C75)+SUM(C58:C65)+SUM(C47:C55)+SUM(C36:C44)+SUM(C26:C33)+SUM(C14:C23)+SUM(C4:C11)</f>
        <v>309</v>
      </c>
    </row>
    <row r="88" spans="1:3" x14ac:dyDescent="0.45">
      <c r="B88" t="s">
        <v>216</v>
      </c>
      <c r="C88" s="40">
        <f>C87/21</f>
        <v>14.714285714285714</v>
      </c>
    </row>
  </sheetData>
  <mergeCells count="1">
    <mergeCell ref="A1:C1"/>
  </mergeCells>
  <pageMargins left="0.7" right="0.7" top="0.75" bottom="0.75" header="0.3" footer="0.3"/>
  <pageSetup paperSize="9" scale="74"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28"/>
  <sheetViews>
    <sheetView workbookViewId="0">
      <selection activeCell="K13" sqref="K13"/>
    </sheetView>
  </sheetViews>
  <sheetFormatPr defaultRowHeight="14.25" x14ac:dyDescent="0.45"/>
  <cols>
    <col min="2" max="2" width="35.265625" customWidth="1"/>
    <col min="3" max="3" width="11.53125" bestFit="1" customWidth="1"/>
    <col min="4" max="9" width="16.6640625" customWidth="1"/>
    <col min="10" max="12" width="10.46484375" bestFit="1" customWidth="1"/>
    <col min="13" max="13" width="10.796875" bestFit="1" customWidth="1"/>
  </cols>
  <sheetData>
    <row r="1" spans="1:14" ht="14.65" thickBot="1" x14ac:dyDescent="0.5">
      <c r="A1" s="9"/>
      <c r="B1" s="9"/>
      <c r="C1" s="9"/>
      <c r="D1" s="9"/>
      <c r="E1" s="9"/>
      <c r="F1" s="9"/>
      <c r="G1" s="9"/>
      <c r="H1" s="9"/>
      <c r="I1" s="9"/>
    </row>
    <row r="2" spans="1:14" ht="14.65" thickBot="1" x14ac:dyDescent="0.5">
      <c r="A2" s="9"/>
      <c r="B2" s="143" t="s">
        <v>82</v>
      </c>
      <c r="C2" s="144"/>
      <c r="D2" s="108">
        <v>0</v>
      </c>
      <c r="E2" s="108">
        <v>1</v>
      </c>
      <c r="F2" s="108">
        <v>2</v>
      </c>
      <c r="G2" s="108">
        <v>3</v>
      </c>
      <c r="H2" s="108">
        <v>4</v>
      </c>
      <c r="I2" s="109">
        <v>5</v>
      </c>
      <c r="J2" s="9"/>
      <c r="K2" s="9"/>
      <c r="L2" s="9"/>
      <c r="M2" s="9"/>
      <c r="N2" s="9"/>
    </row>
    <row r="3" spans="1:14" ht="14.65" thickBot="1" x14ac:dyDescent="0.5">
      <c r="A3" s="9"/>
      <c r="B3" s="50" t="s">
        <v>83</v>
      </c>
      <c r="C3" s="51"/>
      <c r="D3" s="87"/>
      <c r="E3" s="87"/>
      <c r="F3" s="87"/>
      <c r="G3" s="87"/>
      <c r="H3" s="87"/>
      <c r="I3" s="88"/>
      <c r="J3" s="4"/>
      <c r="K3" s="4"/>
      <c r="L3" s="4"/>
      <c r="M3" s="4"/>
      <c r="N3" s="9"/>
    </row>
    <row r="4" spans="1:14" x14ac:dyDescent="0.45">
      <c r="A4" s="9"/>
      <c r="B4" s="113" t="s">
        <v>238</v>
      </c>
      <c r="C4" s="114"/>
      <c r="D4" s="94">
        <f>'C ieguvumi'!B4</f>
        <v>17901.226857500002</v>
      </c>
      <c r="E4" s="94">
        <f>'C ieguvumi'!C4</f>
        <v>143209.81486000001</v>
      </c>
      <c r="F4" s="94">
        <f>'C ieguvumi'!D4</f>
        <v>286419.62972000003</v>
      </c>
      <c r="G4" s="94">
        <f>'C ieguvumi'!E4</f>
        <v>716049.07430000009</v>
      </c>
      <c r="H4" s="94">
        <f>'C ieguvumi'!F4</f>
        <v>716049.07430000009</v>
      </c>
      <c r="I4" s="124">
        <f>'C ieguvumi'!G4</f>
        <v>716049.07430000009</v>
      </c>
      <c r="J4" s="4"/>
      <c r="K4" s="4"/>
      <c r="L4" s="4"/>
      <c r="M4" s="4"/>
      <c r="N4" s="9"/>
    </row>
    <row r="5" spans="1:14" x14ac:dyDescent="0.45">
      <c r="A5" s="9"/>
      <c r="B5" s="115" t="s">
        <v>84</v>
      </c>
      <c r="C5" s="116"/>
      <c r="D5" s="87"/>
      <c r="E5" s="87">
        <f>'B izdevumi'!$M$13</f>
        <v>39285.239999999991</v>
      </c>
      <c r="F5" s="87">
        <f>'B izdevumi'!$M$13</f>
        <v>39285.239999999991</v>
      </c>
      <c r="G5" s="87">
        <f>'B izdevumi'!$M$13</f>
        <v>39285.239999999991</v>
      </c>
      <c r="H5" s="87">
        <f>'B izdevumi'!$M$13</f>
        <v>39285.239999999991</v>
      </c>
      <c r="I5" s="88">
        <f>'B izdevumi'!$M$13</f>
        <v>39285.239999999991</v>
      </c>
      <c r="J5" s="4"/>
      <c r="K5" s="4"/>
      <c r="L5" s="4"/>
      <c r="M5" s="4"/>
      <c r="N5" s="9"/>
    </row>
    <row r="6" spans="1:14" ht="14.65" thickBot="1" x14ac:dyDescent="0.5">
      <c r="A6" s="9"/>
      <c r="B6" s="115" t="s">
        <v>85</v>
      </c>
      <c r="C6" s="116"/>
      <c r="D6" s="87">
        <f>D4-D5</f>
        <v>17901.226857500002</v>
      </c>
      <c r="E6" s="87">
        <f t="shared" ref="E6:I6" si="0">E4-E5</f>
        <v>103924.57486000002</v>
      </c>
      <c r="F6" s="87">
        <f t="shared" si="0"/>
        <v>247134.38972000004</v>
      </c>
      <c r="G6" s="87">
        <f t="shared" si="0"/>
        <v>676763.8343000001</v>
      </c>
      <c r="H6" s="87">
        <f t="shared" si="0"/>
        <v>676763.8343000001</v>
      </c>
      <c r="I6" s="88">
        <f t="shared" si="0"/>
        <v>676763.8343000001</v>
      </c>
      <c r="J6" s="4"/>
      <c r="K6" s="4"/>
      <c r="L6" s="4"/>
      <c r="M6" s="4"/>
      <c r="N6" s="9"/>
    </row>
    <row r="7" spans="1:14" ht="14.65" thickBot="1" x14ac:dyDescent="0.5">
      <c r="A7" s="9"/>
      <c r="B7" s="130" t="s">
        <v>86</v>
      </c>
      <c r="C7" s="131"/>
      <c r="D7" s="133">
        <f>D6-0</f>
        <v>17901.226857500002</v>
      </c>
      <c r="E7" s="133">
        <f t="shared" ref="E7:I7" si="1">E6-0</f>
        <v>103924.57486000002</v>
      </c>
      <c r="F7" s="133">
        <f t="shared" si="1"/>
        <v>247134.38972000004</v>
      </c>
      <c r="G7" s="133">
        <f t="shared" si="1"/>
        <v>676763.8343000001</v>
      </c>
      <c r="H7" s="133">
        <f t="shared" si="1"/>
        <v>676763.8343000001</v>
      </c>
      <c r="I7" s="134">
        <f t="shared" si="1"/>
        <v>676763.8343000001</v>
      </c>
      <c r="J7" s="4"/>
      <c r="K7" s="4"/>
      <c r="L7" s="4"/>
      <c r="M7" s="4"/>
      <c r="N7" s="9"/>
    </row>
    <row r="8" spans="1:14" x14ac:dyDescent="0.45">
      <c r="A8" s="9"/>
      <c r="B8" s="117" t="s">
        <v>87</v>
      </c>
      <c r="C8" s="118"/>
      <c r="D8" s="87">
        <f>D7</f>
        <v>17901.226857500002</v>
      </c>
      <c r="E8" s="87">
        <f t="shared" ref="E8:I8" si="2">E7</f>
        <v>103924.57486000002</v>
      </c>
      <c r="F8" s="87">
        <f t="shared" si="2"/>
        <v>247134.38972000004</v>
      </c>
      <c r="G8" s="87">
        <f t="shared" si="2"/>
        <v>676763.8343000001</v>
      </c>
      <c r="H8" s="87">
        <f t="shared" si="2"/>
        <v>676763.8343000001</v>
      </c>
      <c r="I8" s="88">
        <f t="shared" si="2"/>
        <v>676763.8343000001</v>
      </c>
      <c r="J8" s="5"/>
      <c r="K8" s="5"/>
      <c r="L8" s="5"/>
      <c r="M8" s="5"/>
      <c r="N8" s="9"/>
    </row>
    <row r="9" spans="1:14" ht="14.65" thickBot="1" x14ac:dyDescent="0.5">
      <c r="A9" s="9"/>
      <c r="B9" s="117" t="s">
        <v>88</v>
      </c>
      <c r="C9" s="118"/>
      <c r="D9" s="127">
        <f>'C izmaksas'!E43</f>
        <v>701867.81395238091</v>
      </c>
      <c r="E9" s="87"/>
      <c r="F9" s="87"/>
      <c r="G9" s="87"/>
      <c r="H9" s="87"/>
      <c r="I9" s="88"/>
      <c r="J9" s="4"/>
      <c r="K9" s="4"/>
      <c r="L9" s="4"/>
      <c r="M9" s="4"/>
      <c r="N9" s="9"/>
    </row>
    <row r="10" spans="1:14" ht="14.65" thickBot="1" x14ac:dyDescent="0.5">
      <c r="A10" s="9"/>
      <c r="B10" s="130" t="s">
        <v>89</v>
      </c>
      <c r="C10" s="131"/>
      <c r="D10" s="133">
        <f>D8-D9</f>
        <v>-683966.58709488087</v>
      </c>
      <c r="E10" s="133">
        <f>E8+D10</f>
        <v>-580042.01223488082</v>
      </c>
      <c r="F10" s="133">
        <f t="shared" ref="F10:I10" si="3">F8+E10</f>
        <v>-332907.62251488079</v>
      </c>
      <c r="G10" s="133">
        <f t="shared" si="3"/>
        <v>343856.21178511932</v>
      </c>
      <c r="H10" s="133">
        <f t="shared" si="3"/>
        <v>1020620.0460851195</v>
      </c>
      <c r="I10" s="134">
        <f t="shared" si="3"/>
        <v>1697383.8803851195</v>
      </c>
      <c r="J10" s="4"/>
      <c r="K10" s="4"/>
      <c r="L10" s="4"/>
      <c r="M10" s="4"/>
      <c r="N10" s="9"/>
    </row>
    <row r="11" spans="1:14" ht="14.65" thickBot="1" x14ac:dyDescent="0.5">
      <c r="A11" s="9"/>
      <c r="B11" s="119"/>
      <c r="C11" s="120"/>
      <c r="D11" s="87"/>
      <c r="E11" s="87"/>
      <c r="F11" s="87"/>
      <c r="G11" s="87"/>
      <c r="H11" s="87"/>
      <c r="I11" s="88"/>
      <c r="J11" s="5"/>
      <c r="K11" s="5"/>
      <c r="L11" s="5"/>
      <c r="M11" s="5"/>
      <c r="N11" s="9"/>
    </row>
    <row r="12" spans="1:14" x14ac:dyDescent="0.45">
      <c r="A12" s="9"/>
      <c r="B12" s="135" t="str">
        <f>_xlfn.CONCAT("Diskonta faktors pie r=",F22)</f>
        <v>Diskonta faktors pie r=0.15</v>
      </c>
      <c r="C12" s="136"/>
      <c r="D12" s="138">
        <f>1/POWER((1+$F22),D2)</f>
        <v>1</v>
      </c>
      <c r="E12" s="138">
        <f>1/POWER((1+$F22),E2)</f>
        <v>0.86956521739130443</v>
      </c>
      <c r="F12" s="138">
        <f>1/POWER((1+$F22),F2)</f>
        <v>0.7561436672967865</v>
      </c>
      <c r="G12" s="138">
        <f>1/POWER((1+$F22),G2)</f>
        <v>0.65751623243198831</v>
      </c>
      <c r="H12" s="138">
        <f>1/POWER((1+$F22),H2)</f>
        <v>0.57175324559303342</v>
      </c>
      <c r="I12" s="139">
        <f>1/POWER((1+$F22),I2)</f>
        <v>0.49717673529828987</v>
      </c>
      <c r="J12" s="4"/>
      <c r="K12" s="4"/>
      <c r="L12" s="4"/>
      <c r="M12" s="4"/>
      <c r="N12" s="9"/>
    </row>
    <row r="13" spans="1:14" x14ac:dyDescent="0.45">
      <c r="A13" s="9"/>
      <c r="B13" s="117" t="s">
        <v>90</v>
      </c>
      <c r="C13" s="118"/>
      <c r="D13" s="87">
        <f>D7*D12</f>
        <v>17901.226857500002</v>
      </c>
      <c r="E13" s="87">
        <f t="shared" ref="E13:I13" si="4">E7*E12</f>
        <v>90369.195530434808</v>
      </c>
      <c r="F13" s="87">
        <f t="shared" si="4"/>
        <v>186869.10375803409</v>
      </c>
      <c r="G13" s="87">
        <f t="shared" si="4"/>
        <v>444983.20657516248</v>
      </c>
      <c r="H13" s="87">
        <f t="shared" si="4"/>
        <v>386941.91876101092</v>
      </c>
      <c r="I13" s="88">
        <f t="shared" si="4"/>
        <v>336471.23370522686</v>
      </c>
      <c r="J13" s="6"/>
      <c r="K13" s="6"/>
      <c r="L13" s="6"/>
      <c r="M13" s="6"/>
      <c r="N13" s="9"/>
    </row>
    <row r="14" spans="1:14" x14ac:dyDescent="0.45">
      <c r="A14" s="9"/>
      <c r="B14" s="117" t="s">
        <v>91</v>
      </c>
      <c r="C14" s="118"/>
      <c r="D14" s="87"/>
      <c r="E14" s="87"/>
      <c r="F14" s="87"/>
      <c r="G14" s="87"/>
      <c r="H14" s="87"/>
      <c r="I14" s="88">
        <f>SUM(D13:I13)</f>
        <v>1463535.8851873691</v>
      </c>
      <c r="J14" s="4"/>
      <c r="K14" s="4"/>
      <c r="L14" s="4"/>
      <c r="M14" s="4"/>
      <c r="N14" s="9"/>
    </row>
    <row r="15" spans="1:14" ht="14.65" thickBot="1" x14ac:dyDescent="0.5">
      <c r="A15" s="9"/>
      <c r="B15" s="121" t="s">
        <v>92</v>
      </c>
      <c r="C15" s="122"/>
      <c r="D15" s="90"/>
      <c r="E15" s="90"/>
      <c r="F15" s="90"/>
      <c r="G15" s="90"/>
      <c r="H15" s="90"/>
      <c r="I15" s="129">
        <f>I14-D9</f>
        <v>761668.07123498817</v>
      </c>
      <c r="J15" s="4"/>
      <c r="K15" s="4"/>
      <c r="L15" s="4"/>
      <c r="M15" s="4"/>
      <c r="N15" s="9"/>
    </row>
    <row r="16" spans="1:14" ht="14.65" thickBot="1" x14ac:dyDescent="0.5">
      <c r="A16" s="9"/>
      <c r="B16" s="119"/>
      <c r="C16" s="120"/>
      <c r="D16" s="87"/>
      <c r="E16" s="87"/>
      <c r="F16" s="87"/>
      <c r="G16" s="87"/>
      <c r="H16" s="87"/>
      <c r="I16" s="88"/>
      <c r="J16" s="4"/>
      <c r="K16" s="4"/>
      <c r="L16" s="4"/>
      <c r="M16" s="4"/>
      <c r="N16" s="9"/>
    </row>
    <row r="17" spans="1:14" x14ac:dyDescent="0.45">
      <c r="A17" s="9"/>
      <c r="B17" s="135" t="str">
        <f>_xlfn.CONCAT("Diskonta faktors pie r=",F23)</f>
        <v>Diskonta faktors pie r=0.55</v>
      </c>
      <c r="C17" s="136"/>
      <c r="D17" s="141">
        <f>1/POWER(1+$F23,D2)</f>
        <v>1</v>
      </c>
      <c r="E17" s="141">
        <f>1/POWER(1+$F23,E2)</f>
        <v>0.64516129032258063</v>
      </c>
      <c r="F17" s="141">
        <f>1/POWER(1+$F23,F2)</f>
        <v>0.41623309053069713</v>
      </c>
      <c r="G17" s="141">
        <f>1/POWER(1+$F23,G2)</f>
        <v>0.26853747776174008</v>
      </c>
      <c r="H17" s="141">
        <f>1/POWER(1+$F23,H2)</f>
        <v>0.17324998565273553</v>
      </c>
      <c r="I17" s="142">
        <f>1/POWER(1+$F23,I2)</f>
        <v>0.11177418429208744</v>
      </c>
      <c r="J17" s="4"/>
      <c r="K17" s="4"/>
      <c r="L17" s="4"/>
      <c r="M17" s="4"/>
      <c r="N17" s="9"/>
    </row>
    <row r="18" spans="1:14" x14ac:dyDescent="0.45">
      <c r="A18" s="9"/>
      <c r="B18" s="117" t="s">
        <v>90</v>
      </c>
      <c r="C18" s="118"/>
      <c r="D18" s="87">
        <f>D7*D17</f>
        <v>17901.226857500002</v>
      </c>
      <c r="E18" s="87">
        <f t="shared" ref="E18:I18" si="5">E7*E17</f>
        <v>67048.112812903244</v>
      </c>
      <c r="F18" s="87">
        <f t="shared" si="5"/>
        <v>102865.51080957336</v>
      </c>
      <c r="G18" s="87">
        <f t="shared" si="5"/>
        <v>181736.45310328624</v>
      </c>
      <c r="H18" s="87">
        <f t="shared" si="5"/>
        <v>117249.3245827653</v>
      </c>
      <c r="I18" s="88">
        <f t="shared" si="5"/>
        <v>75644.725537267936</v>
      </c>
      <c r="J18" s="6"/>
      <c r="K18" s="6"/>
      <c r="L18" s="6"/>
      <c r="M18" s="6"/>
      <c r="N18" s="9"/>
    </row>
    <row r="19" spans="1:14" x14ac:dyDescent="0.45">
      <c r="A19" s="9"/>
      <c r="B19" s="117" t="s">
        <v>91</v>
      </c>
      <c r="C19" s="118"/>
      <c r="D19" s="87"/>
      <c r="E19" s="87"/>
      <c r="F19" s="87"/>
      <c r="G19" s="87"/>
      <c r="H19" s="87"/>
      <c r="I19" s="88">
        <f>SUM(D18:I18)</f>
        <v>562445.35370329604</v>
      </c>
      <c r="J19" s="4"/>
      <c r="K19" s="4"/>
      <c r="L19" s="4"/>
      <c r="M19" s="4"/>
      <c r="N19" s="9"/>
    </row>
    <row r="20" spans="1:14" ht="14.65" thickBot="1" x14ac:dyDescent="0.5">
      <c r="A20" s="9"/>
      <c r="B20" s="121" t="s">
        <v>92</v>
      </c>
      <c r="C20" s="122"/>
      <c r="D20" s="90"/>
      <c r="E20" s="90"/>
      <c r="F20" s="90"/>
      <c r="G20" s="90"/>
      <c r="H20" s="90"/>
      <c r="I20" s="129">
        <f>I19-D9</f>
        <v>-139422.46024908486</v>
      </c>
      <c r="J20" s="4"/>
      <c r="K20" s="4"/>
      <c r="L20" s="4"/>
      <c r="M20" s="4"/>
      <c r="N20" s="9"/>
    </row>
    <row r="21" spans="1:14" x14ac:dyDescent="0.45">
      <c r="A21" s="9"/>
      <c r="B21" s="81" t="s">
        <v>93</v>
      </c>
      <c r="C21" s="146">
        <f>(F22+(F23-F22) * (I15/(I15-I20)))*100</f>
        <v>48.810945498696576</v>
      </c>
      <c r="D21" s="9"/>
      <c r="E21" s="149" t="s">
        <v>96</v>
      </c>
      <c r="F21" s="150">
        <f>(SUM(D8:I8) - D9) /5</f>
        <v>339476.77607702388</v>
      </c>
      <c r="G21" s="9"/>
      <c r="H21" s="9"/>
      <c r="I21" s="9"/>
      <c r="J21" s="4"/>
      <c r="K21" s="4"/>
      <c r="L21" s="4"/>
      <c r="M21" s="4"/>
      <c r="N21" s="9"/>
    </row>
    <row r="22" spans="1:14" x14ac:dyDescent="0.45">
      <c r="A22" s="9"/>
      <c r="B22" s="84" t="s">
        <v>94</v>
      </c>
      <c r="C22" s="147">
        <f>F21/D9*100</f>
        <v>48.367622695981908</v>
      </c>
      <c r="D22" s="9"/>
      <c r="E22" s="9" t="s">
        <v>114</v>
      </c>
      <c r="F22" s="9">
        <v>0.15</v>
      </c>
      <c r="G22" s="9"/>
      <c r="H22" s="9"/>
      <c r="I22" s="9"/>
      <c r="J22" s="9"/>
      <c r="K22" s="9"/>
      <c r="L22" s="9"/>
      <c r="M22" s="9"/>
      <c r="N22" s="9"/>
    </row>
    <row r="23" spans="1:14" ht="14.65" thickBot="1" x14ac:dyDescent="0.5">
      <c r="A23" s="9"/>
      <c r="B23" s="89" t="s">
        <v>95</v>
      </c>
      <c r="C23" s="148">
        <f>I14/D9</f>
        <v>2.0852015950779363</v>
      </c>
      <c r="D23" s="9"/>
      <c r="E23" s="9" t="s">
        <v>115</v>
      </c>
      <c r="F23" s="9">
        <v>0.55000000000000004</v>
      </c>
      <c r="G23" s="9"/>
      <c r="H23" s="9"/>
      <c r="I23" s="9"/>
      <c r="J23" s="9"/>
      <c r="K23" s="9"/>
      <c r="L23" s="9"/>
      <c r="M23" s="9"/>
      <c r="N23" s="9"/>
    </row>
    <row r="24" spans="1:14" x14ac:dyDescent="0.45">
      <c r="A24" s="9"/>
      <c r="D24" s="9"/>
      <c r="E24" s="9"/>
      <c r="F24" s="9"/>
      <c r="G24" s="9"/>
      <c r="H24" s="9"/>
      <c r="I24" s="9"/>
      <c r="J24" s="9"/>
      <c r="K24" s="9"/>
      <c r="L24" s="9"/>
      <c r="M24" s="9"/>
      <c r="N24" s="9"/>
    </row>
    <row r="25" spans="1:14" x14ac:dyDescent="0.45">
      <c r="A25" s="9"/>
      <c r="B25" s="11"/>
      <c r="C25" s="8"/>
      <c r="D25" s="9"/>
      <c r="E25" s="9"/>
      <c r="F25" s="9"/>
      <c r="G25" s="9"/>
      <c r="H25" s="9"/>
      <c r="I25" s="9"/>
      <c r="J25" s="9"/>
      <c r="K25" s="9"/>
      <c r="L25" s="9"/>
      <c r="M25" s="9"/>
      <c r="N25" s="9"/>
    </row>
    <row r="26" spans="1:14" x14ac:dyDescent="0.45">
      <c r="A26" s="9"/>
      <c r="D26" s="9"/>
      <c r="E26" s="9"/>
      <c r="F26" s="9"/>
      <c r="G26" s="9"/>
      <c r="H26" s="9"/>
      <c r="I26" s="9"/>
      <c r="J26" s="9"/>
      <c r="K26" s="9"/>
      <c r="L26" s="9"/>
      <c r="M26" s="9"/>
      <c r="N26" s="9"/>
    </row>
    <row r="27" spans="1:14" x14ac:dyDescent="0.45">
      <c r="A27" s="9"/>
      <c r="D27" s="9"/>
      <c r="E27" s="9"/>
      <c r="F27" s="9"/>
      <c r="G27" s="9"/>
      <c r="H27" s="9"/>
      <c r="I27" s="9"/>
      <c r="J27" s="9"/>
      <c r="K27" s="9"/>
      <c r="L27" s="9"/>
      <c r="M27" s="9"/>
      <c r="N27" s="9"/>
    </row>
    <row r="28" spans="1:14" x14ac:dyDescent="0.45">
      <c r="A28" s="9"/>
      <c r="D28" s="9"/>
      <c r="E28" s="9"/>
      <c r="F28" s="9"/>
      <c r="G28" s="9"/>
      <c r="H28" s="9"/>
      <c r="I28" s="9"/>
    </row>
  </sheetData>
  <mergeCells count="19">
    <mergeCell ref="B2:C2"/>
    <mergeCell ref="B3:C3"/>
    <mergeCell ref="B4:C4"/>
    <mergeCell ref="B5:C5"/>
    <mergeCell ref="B6:C6"/>
    <mergeCell ref="B7:C7"/>
    <mergeCell ref="B8:C8"/>
    <mergeCell ref="B9:C9"/>
    <mergeCell ref="B10:C10"/>
    <mergeCell ref="B11:C11"/>
    <mergeCell ref="B12:C12"/>
    <mergeCell ref="B13:C13"/>
    <mergeCell ref="B14:C14"/>
    <mergeCell ref="B20:C20"/>
    <mergeCell ref="B15:C15"/>
    <mergeCell ref="B16:C16"/>
    <mergeCell ref="B17:C17"/>
    <mergeCell ref="B18:C18"/>
    <mergeCell ref="B19:C19"/>
  </mergeCells>
  <pageMargins left="1" right="1" top="1" bottom="1" header="0.5" footer="0.5"/>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25"/>
  <sheetViews>
    <sheetView workbookViewId="0">
      <selection activeCell="H18" sqref="H18"/>
    </sheetView>
  </sheetViews>
  <sheetFormatPr defaultRowHeight="14.25" x14ac:dyDescent="0.45"/>
  <cols>
    <col min="2" max="2" width="23" customWidth="1"/>
  </cols>
  <sheetData>
    <row r="1" spans="1:12" x14ac:dyDescent="0.45">
      <c r="A1" s="187"/>
      <c r="B1" s="204" t="s">
        <v>97</v>
      </c>
      <c r="C1" s="190">
        <v>1</v>
      </c>
      <c r="D1" s="154"/>
      <c r="E1" s="153">
        <v>2</v>
      </c>
      <c r="F1" s="154"/>
      <c r="G1" s="153">
        <v>3</v>
      </c>
      <c r="H1" s="154"/>
      <c r="I1" s="153">
        <v>4</v>
      </c>
      <c r="J1" s="154"/>
      <c r="K1" s="153">
        <v>5</v>
      </c>
      <c r="L1" s="154"/>
    </row>
    <row r="2" spans="1:12" ht="14.65" thickBot="1" x14ac:dyDescent="0.5">
      <c r="A2" s="188" t="s">
        <v>98</v>
      </c>
      <c r="B2" s="189" t="s">
        <v>99</v>
      </c>
      <c r="C2" s="191" t="s">
        <v>100</v>
      </c>
      <c r="D2" s="189" t="s">
        <v>101</v>
      </c>
      <c r="E2" s="188" t="s">
        <v>100</v>
      </c>
      <c r="F2" s="189" t="s">
        <v>101</v>
      </c>
      <c r="G2" s="188" t="s">
        <v>100</v>
      </c>
      <c r="H2" s="189" t="s">
        <v>101</v>
      </c>
      <c r="I2" s="188" t="s">
        <v>100</v>
      </c>
      <c r="J2" s="189" t="s">
        <v>101</v>
      </c>
      <c r="K2" s="188" t="s">
        <v>100</v>
      </c>
      <c r="L2" s="189" t="s">
        <v>101</v>
      </c>
    </row>
    <row r="3" spans="1:12" ht="33" customHeight="1" x14ac:dyDescent="0.45">
      <c r="A3" s="209" t="s">
        <v>278</v>
      </c>
      <c r="B3" s="210"/>
      <c r="C3" s="192"/>
      <c r="D3" s="195"/>
      <c r="E3" s="194"/>
      <c r="F3" s="195"/>
      <c r="G3" s="194"/>
      <c r="H3" s="195" t="s">
        <v>102</v>
      </c>
      <c r="I3" s="194" t="s">
        <v>102</v>
      </c>
      <c r="J3" s="85"/>
      <c r="K3" s="194"/>
      <c r="L3" s="195"/>
    </row>
    <row r="4" spans="1:12" ht="30" customHeight="1" x14ac:dyDescent="0.45">
      <c r="A4" s="211" t="s">
        <v>279</v>
      </c>
      <c r="B4" s="212"/>
      <c r="C4" s="193"/>
      <c r="D4" s="197"/>
      <c r="E4" s="196"/>
      <c r="F4" s="197"/>
      <c r="G4" s="196"/>
      <c r="H4" s="197"/>
      <c r="I4" s="196" t="s">
        <v>102</v>
      </c>
      <c r="J4" s="197" t="s">
        <v>102</v>
      </c>
      <c r="K4" s="196"/>
      <c r="L4" s="197"/>
    </row>
    <row r="5" spans="1:12" ht="29.2" customHeight="1" x14ac:dyDescent="0.45">
      <c r="A5" s="211" t="s">
        <v>282</v>
      </c>
      <c r="B5" s="212"/>
      <c r="C5" s="193"/>
      <c r="D5" s="197"/>
      <c r="E5" s="196"/>
      <c r="F5" s="197"/>
      <c r="G5" s="196" t="s">
        <v>102</v>
      </c>
      <c r="H5" s="197"/>
      <c r="I5" s="86"/>
      <c r="J5" s="197"/>
      <c r="K5" s="196"/>
      <c r="L5" s="197" t="s">
        <v>102</v>
      </c>
    </row>
    <row r="6" spans="1:12" ht="30" customHeight="1" x14ac:dyDescent="0.45">
      <c r="A6" s="213" t="s">
        <v>103</v>
      </c>
      <c r="B6" s="214"/>
      <c r="C6" s="193"/>
      <c r="D6" s="197"/>
      <c r="E6" s="196"/>
      <c r="F6" s="197"/>
      <c r="G6" s="196"/>
      <c r="H6" s="197" t="s">
        <v>102</v>
      </c>
      <c r="I6" s="196"/>
      <c r="J6" s="197"/>
      <c r="K6" s="196" t="s">
        <v>102</v>
      </c>
      <c r="L6" s="197"/>
    </row>
    <row r="7" spans="1:12" ht="30" customHeight="1" x14ac:dyDescent="0.45">
      <c r="A7" s="213" t="s">
        <v>104</v>
      </c>
      <c r="B7" s="214"/>
      <c r="C7" s="193"/>
      <c r="D7" s="197"/>
      <c r="E7" s="196"/>
      <c r="F7" s="197"/>
      <c r="G7" s="196"/>
      <c r="H7" s="197"/>
      <c r="I7" s="196"/>
      <c r="J7" s="197" t="s">
        <v>102</v>
      </c>
      <c r="K7" s="196" t="s">
        <v>102</v>
      </c>
      <c r="L7" s="197"/>
    </row>
    <row r="8" spans="1:12" ht="30" customHeight="1" x14ac:dyDescent="0.45">
      <c r="A8" s="213" t="s">
        <v>105</v>
      </c>
      <c r="B8" s="214"/>
      <c r="C8" s="193"/>
      <c r="D8" s="197"/>
      <c r="E8" s="196" t="s">
        <v>102</v>
      </c>
      <c r="F8" s="197"/>
      <c r="G8" s="196"/>
      <c r="H8" s="197"/>
      <c r="I8" s="196"/>
      <c r="J8" s="197" t="s">
        <v>102</v>
      </c>
      <c r="K8" s="196"/>
      <c r="L8" s="197"/>
    </row>
    <row r="9" spans="1:12" s="9" customFormat="1" ht="30" customHeight="1" x14ac:dyDescent="0.45">
      <c r="A9" s="213" t="s">
        <v>280</v>
      </c>
      <c r="B9" s="214"/>
      <c r="C9" s="193"/>
      <c r="D9" s="197"/>
      <c r="E9" s="196"/>
      <c r="F9" s="197"/>
      <c r="G9" s="196" t="s">
        <v>102</v>
      </c>
      <c r="H9" s="197"/>
      <c r="I9" s="196"/>
      <c r="J9" s="197"/>
      <c r="K9" s="196"/>
      <c r="L9" s="197" t="s">
        <v>102</v>
      </c>
    </row>
    <row r="10" spans="1:12" s="9" customFormat="1" ht="30" customHeight="1" x14ac:dyDescent="0.45">
      <c r="A10" s="213" t="s">
        <v>281</v>
      </c>
      <c r="B10" s="214"/>
      <c r="C10" s="193"/>
      <c r="D10" s="197"/>
      <c r="E10" s="196"/>
      <c r="F10" s="197"/>
      <c r="G10" s="196"/>
      <c r="H10" s="197" t="s">
        <v>102</v>
      </c>
      <c r="I10" s="196"/>
      <c r="J10" s="197"/>
      <c r="K10" s="196" t="s">
        <v>102</v>
      </c>
      <c r="L10" s="197"/>
    </row>
    <row r="11" spans="1:12" ht="30" customHeight="1" thickBot="1" x14ac:dyDescent="0.5">
      <c r="A11" s="215" t="s">
        <v>283</v>
      </c>
      <c r="B11" s="216"/>
      <c r="C11" s="206"/>
      <c r="D11" s="199"/>
      <c r="E11" s="198"/>
      <c r="F11" s="199" t="s">
        <v>102</v>
      </c>
      <c r="G11" s="198" t="s">
        <v>102</v>
      </c>
      <c r="H11" s="199"/>
      <c r="I11" s="198"/>
      <c r="J11" s="199"/>
      <c r="K11" s="86"/>
      <c r="L11" s="199"/>
    </row>
    <row r="12" spans="1:12" ht="14.65" thickBot="1" x14ac:dyDescent="0.5">
      <c r="A12" s="200" t="s">
        <v>56</v>
      </c>
      <c r="B12" s="217"/>
      <c r="C12" s="207">
        <v>0</v>
      </c>
      <c r="D12" s="202">
        <v>0</v>
      </c>
      <c r="E12" s="201">
        <v>2</v>
      </c>
      <c r="F12" s="202">
        <v>2</v>
      </c>
      <c r="G12" s="201">
        <v>9</v>
      </c>
      <c r="H12" s="202">
        <v>9</v>
      </c>
      <c r="I12" s="201">
        <v>8</v>
      </c>
      <c r="J12" s="202">
        <v>12</v>
      </c>
      <c r="K12" s="201">
        <v>15</v>
      </c>
      <c r="L12" s="202">
        <v>10</v>
      </c>
    </row>
    <row r="13" spans="1:12" ht="14.25" customHeight="1" x14ac:dyDescent="0.45">
      <c r="A13" s="203" t="s">
        <v>106</v>
      </c>
      <c r="B13" s="218"/>
      <c r="C13" s="208" t="s">
        <v>107</v>
      </c>
      <c r="D13" s="204">
        <f>C12+E12+G12+I12+K12</f>
        <v>34</v>
      </c>
      <c r="E13" s="9"/>
      <c r="F13" s="9"/>
      <c r="G13" s="9"/>
      <c r="H13" s="9"/>
      <c r="I13" s="9"/>
      <c r="J13" s="9"/>
      <c r="K13" s="9"/>
      <c r="L13" s="9"/>
    </row>
    <row r="14" spans="1:12" ht="14.65" thickBot="1" x14ac:dyDescent="0.5">
      <c r="A14" s="205"/>
      <c r="B14" s="219"/>
      <c r="C14" s="191" t="s">
        <v>108</v>
      </c>
      <c r="D14" s="189">
        <f>D12+F12+H12+J12+L12</f>
        <v>33</v>
      </c>
      <c r="E14" s="9"/>
      <c r="F14" s="9"/>
      <c r="G14" s="9"/>
      <c r="H14" s="9"/>
      <c r="I14" s="9"/>
      <c r="J14" s="9"/>
      <c r="K14" s="9"/>
      <c r="L14" s="9"/>
    </row>
    <row r="15" spans="1:12" x14ac:dyDescent="0.45">
      <c r="A15" s="45"/>
      <c r="B15" s="45"/>
      <c r="C15" s="9"/>
      <c r="D15" s="9"/>
      <c r="E15" s="9"/>
      <c r="F15" s="9"/>
      <c r="G15" s="9"/>
      <c r="H15" s="9"/>
      <c r="I15" s="9"/>
      <c r="J15" s="9"/>
      <c r="K15" s="9"/>
      <c r="L15" s="9"/>
    </row>
    <row r="16" spans="1:12" x14ac:dyDescent="0.45">
      <c r="A16" s="45"/>
      <c r="B16" s="45"/>
      <c r="C16" s="9"/>
      <c r="D16" s="9"/>
      <c r="E16" s="9"/>
      <c r="F16" s="9"/>
      <c r="G16" s="9"/>
      <c r="H16" s="9"/>
      <c r="I16" s="9"/>
      <c r="J16" s="9"/>
      <c r="K16" s="9"/>
      <c r="L16" s="9"/>
    </row>
    <row r="17" spans="1:12" x14ac:dyDescent="0.45">
      <c r="A17" s="45"/>
      <c r="B17" s="45"/>
      <c r="C17" s="9"/>
      <c r="D17" s="9"/>
      <c r="E17" s="9"/>
      <c r="F17" s="9"/>
      <c r="G17" s="9"/>
      <c r="H17" s="9"/>
      <c r="I17" s="9"/>
      <c r="J17" s="9"/>
      <c r="K17" s="9"/>
      <c r="L17" s="9"/>
    </row>
    <row r="18" spans="1:12" x14ac:dyDescent="0.45">
      <c r="A18" s="45"/>
      <c r="B18" s="45"/>
      <c r="C18" s="9"/>
      <c r="D18" s="9"/>
      <c r="E18" s="9"/>
      <c r="F18" s="9"/>
      <c r="G18" s="9"/>
      <c r="H18" s="9"/>
      <c r="I18" s="9"/>
      <c r="J18" s="9"/>
      <c r="K18" s="9"/>
      <c r="L18" s="9"/>
    </row>
    <row r="19" spans="1:12" x14ac:dyDescent="0.45">
      <c r="A19" s="45"/>
      <c r="B19" s="45"/>
    </row>
    <row r="20" spans="1:12" x14ac:dyDescent="0.45">
      <c r="A20" s="45"/>
      <c r="B20" s="45"/>
    </row>
    <row r="21" spans="1:12" x14ac:dyDescent="0.45">
      <c r="A21" s="45"/>
      <c r="B21" s="45"/>
    </row>
    <row r="22" spans="1:12" x14ac:dyDescent="0.45">
      <c r="A22" s="45"/>
      <c r="B22" s="45"/>
    </row>
    <row r="23" spans="1:12" x14ac:dyDescent="0.45">
      <c r="A23" s="45"/>
      <c r="B23" s="45"/>
    </row>
    <row r="24" spans="1:12" x14ac:dyDescent="0.45">
      <c r="A24" s="45"/>
      <c r="B24" s="45"/>
    </row>
    <row r="25" spans="1:12" x14ac:dyDescent="0.45">
      <c r="A25" s="45"/>
      <c r="B25" s="45"/>
    </row>
  </sheetData>
  <mergeCells count="27">
    <mergeCell ref="C1:D1"/>
    <mergeCell ref="E1:F1"/>
    <mergeCell ref="A24:B24"/>
    <mergeCell ref="A25:B25"/>
    <mergeCell ref="A18:B18"/>
    <mergeCell ref="A19:B19"/>
    <mergeCell ref="A20:B20"/>
    <mergeCell ref="A21:B21"/>
    <mergeCell ref="A22:B22"/>
    <mergeCell ref="A23:B23"/>
    <mergeCell ref="A9:B9"/>
    <mergeCell ref="A10:B10"/>
    <mergeCell ref="A13:B14"/>
    <mergeCell ref="G1:H1"/>
    <mergeCell ref="I1:J1"/>
    <mergeCell ref="K1:L1"/>
    <mergeCell ref="A17:B17"/>
    <mergeCell ref="A4:B4"/>
    <mergeCell ref="A5:B5"/>
    <mergeCell ref="A6:B6"/>
    <mergeCell ref="A7:B7"/>
    <mergeCell ref="A8:B8"/>
    <mergeCell ref="A11:B11"/>
    <mergeCell ref="A12:B12"/>
    <mergeCell ref="A15:B15"/>
    <mergeCell ref="A16:B16"/>
    <mergeCell ref="A3:B3"/>
  </mergeCells>
  <pageMargins left="1" right="1" top="1" bottom="1" header="0.5" footer="0.5"/>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8776-73FB-4654-9446-97BEE96C95C1}">
  <sheetPr>
    <pageSetUpPr fitToPage="1"/>
  </sheetPr>
  <dimension ref="A1:C17"/>
  <sheetViews>
    <sheetView workbookViewId="0">
      <selection activeCell="C10" sqref="C10"/>
    </sheetView>
  </sheetViews>
  <sheetFormatPr defaultRowHeight="14.25" x14ac:dyDescent="0.45"/>
  <cols>
    <col min="1" max="1" width="41.53125" style="31" customWidth="1"/>
    <col min="2" max="2" width="12.265625" customWidth="1"/>
    <col min="3" max="3" width="45.06640625" style="31" customWidth="1"/>
  </cols>
  <sheetData>
    <row r="1" spans="1:3" ht="14.65" thickBot="1" x14ac:dyDescent="0.5">
      <c r="A1" s="160" t="s">
        <v>239</v>
      </c>
      <c r="B1" s="145" t="s">
        <v>240</v>
      </c>
      <c r="C1" s="160" t="s">
        <v>241</v>
      </c>
    </row>
    <row r="2" spans="1:3" ht="14.65" thickBot="1" x14ac:dyDescent="0.5">
      <c r="A2" s="163" t="s">
        <v>242</v>
      </c>
      <c r="B2" s="164"/>
      <c r="C2" s="165"/>
    </row>
    <row r="3" spans="1:3" ht="28.5" x14ac:dyDescent="0.45">
      <c r="A3" s="161" t="s">
        <v>248</v>
      </c>
      <c r="B3" s="176" t="s">
        <v>257</v>
      </c>
      <c r="C3" s="162" t="s">
        <v>258</v>
      </c>
    </row>
    <row r="4" spans="1:3" s="31" customFormat="1" ht="28.9" thickBot="1" x14ac:dyDescent="0.5">
      <c r="A4" s="157" t="s">
        <v>252</v>
      </c>
      <c r="B4" s="177" t="s">
        <v>256</v>
      </c>
      <c r="C4" s="159" t="s">
        <v>259</v>
      </c>
    </row>
    <row r="5" spans="1:3" ht="14.65" thickBot="1" x14ac:dyDescent="0.5">
      <c r="A5" s="166" t="s">
        <v>243</v>
      </c>
      <c r="B5" s="167"/>
      <c r="C5" s="168"/>
    </row>
    <row r="6" spans="1:3" ht="28.5" x14ac:dyDescent="0.45">
      <c r="A6" s="161" t="s">
        <v>246</v>
      </c>
      <c r="B6" s="176" t="s">
        <v>256</v>
      </c>
      <c r="C6" s="162" t="s">
        <v>260</v>
      </c>
    </row>
    <row r="7" spans="1:3" s="9" customFormat="1" ht="28.5" x14ac:dyDescent="0.45">
      <c r="A7" s="155" t="s">
        <v>247</v>
      </c>
      <c r="B7" s="54" t="s">
        <v>255</v>
      </c>
      <c r="C7" s="156" t="s">
        <v>261</v>
      </c>
    </row>
    <row r="8" spans="1:3" s="9" customFormat="1" ht="30" customHeight="1" x14ac:dyDescent="0.45">
      <c r="A8" s="155" t="s">
        <v>253</v>
      </c>
      <c r="B8" s="54" t="s">
        <v>255</v>
      </c>
      <c r="C8" s="156" t="s">
        <v>262</v>
      </c>
    </row>
    <row r="9" spans="1:3" s="9" customFormat="1" ht="28.5" x14ac:dyDescent="0.45">
      <c r="A9" s="155" t="s">
        <v>273</v>
      </c>
      <c r="B9" s="54" t="s">
        <v>256</v>
      </c>
      <c r="C9" s="156" t="s">
        <v>274</v>
      </c>
    </row>
    <row r="10" spans="1:3" s="9" customFormat="1" ht="30" customHeight="1" thickBot="1" x14ac:dyDescent="0.5">
      <c r="A10" s="172" t="s">
        <v>276</v>
      </c>
      <c r="B10" s="178" t="s">
        <v>256</v>
      </c>
      <c r="C10" s="173" t="s">
        <v>351</v>
      </c>
    </row>
    <row r="11" spans="1:3" ht="14.65" thickBot="1" x14ac:dyDescent="0.5">
      <c r="A11" s="166" t="s">
        <v>244</v>
      </c>
      <c r="B11" s="167"/>
      <c r="C11" s="168"/>
    </row>
    <row r="12" spans="1:3" ht="28.5" x14ac:dyDescent="0.45">
      <c r="A12" s="161" t="s">
        <v>251</v>
      </c>
      <c r="B12" s="179" t="s">
        <v>256</v>
      </c>
      <c r="C12" s="162" t="s">
        <v>263</v>
      </c>
    </row>
    <row r="13" spans="1:3" ht="28.5" x14ac:dyDescent="0.45">
      <c r="A13" s="155" t="s">
        <v>254</v>
      </c>
      <c r="B13" s="180" t="s">
        <v>256</v>
      </c>
      <c r="C13" s="156" t="s">
        <v>264</v>
      </c>
    </row>
    <row r="14" spans="1:3" s="9" customFormat="1" ht="29.65" customHeight="1" thickBot="1" x14ac:dyDescent="0.5">
      <c r="A14" s="174" t="s">
        <v>277</v>
      </c>
      <c r="B14" s="181" t="s">
        <v>256</v>
      </c>
      <c r="C14" s="175" t="s">
        <v>352</v>
      </c>
    </row>
    <row r="15" spans="1:3" s="9" customFormat="1" ht="14.65" thickBot="1" x14ac:dyDescent="0.5">
      <c r="A15" s="169" t="s">
        <v>245</v>
      </c>
      <c r="B15" s="170"/>
      <c r="C15" s="171"/>
    </row>
    <row r="16" spans="1:3" ht="28.5" x14ac:dyDescent="0.45">
      <c r="A16" s="161" t="s">
        <v>249</v>
      </c>
      <c r="B16" s="176" t="s">
        <v>257</v>
      </c>
      <c r="C16" s="162" t="s">
        <v>265</v>
      </c>
    </row>
    <row r="17" spans="1:3" ht="14.65" thickBot="1" x14ac:dyDescent="0.5">
      <c r="A17" s="157" t="s">
        <v>250</v>
      </c>
      <c r="B17" s="182" t="s">
        <v>256</v>
      </c>
      <c r="C17" s="159" t="s">
        <v>266</v>
      </c>
    </row>
  </sheetData>
  <mergeCells count="4">
    <mergeCell ref="A2:C2"/>
    <mergeCell ref="A5:C5"/>
    <mergeCell ref="A11:C11"/>
    <mergeCell ref="A15:C15"/>
  </mergeCells>
  <pageMargins left="1" right="1" top="1" bottom="1" header="0.5" footer="0.5"/>
  <pageSetup paperSize="9" scale="8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2038-DFF6-4A73-A5CC-B70BED8620C4}">
  <sheetPr>
    <pageSetUpPr fitToPage="1"/>
  </sheetPr>
  <dimension ref="A1:C20"/>
  <sheetViews>
    <sheetView workbookViewId="0">
      <selection activeCell="D14" sqref="D14"/>
    </sheetView>
  </sheetViews>
  <sheetFormatPr defaultRowHeight="14.25" x14ac:dyDescent="0.45"/>
  <cols>
    <col min="1" max="1" width="44.73046875" customWidth="1"/>
    <col min="2" max="2" width="8.73046875" bestFit="1" customWidth="1"/>
    <col min="3" max="3" width="46.9296875" customWidth="1"/>
  </cols>
  <sheetData>
    <row r="1" spans="1:3" ht="14.65" thickBot="1" x14ac:dyDescent="0.5">
      <c r="A1" s="184" t="s">
        <v>239</v>
      </c>
      <c r="B1" s="185" t="s">
        <v>240</v>
      </c>
      <c r="C1" s="186" t="s">
        <v>241</v>
      </c>
    </row>
    <row r="2" spans="1:3" ht="14.65" thickBot="1" x14ac:dyDescent="0.5">
      <c r="A2" s="163" t="s">
        <v>275</v>
      </c>
      <c r="B2" s="164"/>
      <c r="C2" s="165"/>
    </row>
    <row r="3" spans="1:3" ht="30" customHeight="1" x14ac:dyDescent="0.45">
      <c r="A3" s="161" t="s">
        <v>248</v>
      </c>
      <c r="B3" s="176" t="s">
        <v>257</v>
      </c>
      <c r="C3" s="162" t="s">
        <v>258</v>
      </c>
    </row>
    <row r="4" spans="1:3" ht="28.5" x14ac:dyDescent="0.45">
      <c r="A4" s="155" t="s">
        <v>252</v>
      </c>
      <c r="B4" s="183" t="s">
        <v>256</v>
      </c>
      <c r="C4" s="156" t="s">
        <v>259</v>
      </c>
    </row>
    <row r="5" spans="1:3" ht="28.5" x14ac:dyDescent="0.45">
      <c r="A5" s="155" t="s">
        <v>269</v>
      </c>
      <c r="B5" s="54" t="s">
        <v>256</v>
      </c>
      <c r="C5" s="156" t="s">
        <v>272</v>
      </c>
    </row>
    <row r="6" spans="1:3" s="9" customFormat="1" ht="31.5" customHeight="1" thickBot="1" x14ac:dyDescent="0.5">
      <c r="A6" s="172" t="s">
        <v>270</v>
      </c>
      <c r="B6" s="178" t="s">
        <v>255</v>
      </c>
      <c r="C6" s="173" t="s">
        <v>271</v>
      </c>
    </row>
    <row r="7" spans="1:3" ht="14.65" thickBot="1" x14ac:dyDescent="0.5">
      <c r="A7" s="163" t="s">
        <v>243</v>
      </c>
      <c r="B7" s="164"/>
      <c r="C7" s="165"/>
    </row>
    <row r="8" spans="1:3" ht="28.5" x14ac:dyDescent="0.45">
      <c r="A8" s="161" t="s">
        <v>246</v>
      </c>
      <c r="B8" s="176" t="s">
        <v>256</v>
      </c>
      <c r="C8" s="162" t="s">
        <v>260</v>
      </c>
    </row>
    <row r="9" spans="1:3" ht="28.5" x14ac:dyDescent="0.45">
      <c r="A9" s="155" t="s">
        <v>247</v>
      </c>
      <c r="B9" s="54" t="s">
        <v>255</v>
      </c>
      <c r="C9" s="156" t="s">
        <v>261</v>
      </c>
    </row>
    <row r="10" spans="1:3" ht="30" customHeight="1" x14ac:dyDescent="0.45">
      <c r="A10" s="155" t="s">
        <v>253</v>
      </c>
      <c r="B10" s="54" t="s">
        <v>255</v>
      </c>
      <c r="C10" s="156" t="s">
        <v>262</v>
      </c>
    </row>
    <row r="11" spans="1:3" ht="28.5" x14ac:dyDescent="0.45">
      <c r="A11" s="155" t="s">
        <v>273</v>
      </c>
      <c r="B11" s="54" t="s">
        <v>256</v>
      </c>
      <c r="C11" s="156" t="s">
        <v>274</v>
      </c>
    </row>
    <row r="12" spans="1:3" s="9" customFormat="1" ht="30" customHeight="1" thickBot="1" x14ac:dyDescent="0.5">
      <c r="A12" s="172" t="s">
        <v>276</v>
      </c>
      <c r="B12" s="178" t="s">
        <v>256</v>
      </c>
      <c r="C12" s="173" t="s">
        <v>351</v>
      </c>
    </row>
    <row r="13" spans="1:3" ht="14.65" thickBot="1" x14ac:dyDescent="0.5">
      <c r="A13" s="163" t="s">
        <v>244</v>
      </c>
      <c r="B13" s="164"/>
      <c r="C13" s="165"/>
    </row>
    <row r="14" spans="1:3" ht="28.5" x14ac:dyDescent="0.45">
      <c r="A14" s="161" t="s">
        <v>267</v>
      </c>
      <c r="B14" s="179" t="s">
        <v>256</v>
      </c>
      <c r="C14" s="162" t="s">
        <v>268</v>
      </c>
    </row>
    <row r="15" spans="1:3" ht="30" customHeight="1" thickBot="1" x14ac:dyDescent="0.5">
      <c r="A15" s="174" t="s">
        <v>277</v>
      </c>
      <c r="B15" s="181" t="s">
        <v>256</v>
      </c>
      <c r="C15" s="175" t="s">
        <v>352</v>
      </c>
    </row>
    <row r="16" spans="1:3" ht="14.65" thickBot="1" x14ac:dyDescent="0.5">
      <c r="A16" s="104" t="s">
        <v>245</v>
      </c>
      <c r="B16" s="105"/>
      <c r="C16" s="106"/>
    </row>
    <row r="17" spans="1:3" ht="28.5" x14ac:dyDescent="0.45">
      <c r="A17" s="161" t="s">
        <v>249</v>
      </c>
      <c r="B17" s="176" t="s">
        <v>255</v>
      </c>
      <c r="C17" s="162" t="s">
        <v>265</v>
      </c>
    </row>
    <row r="18" spans="1:3" ht="30" customHeight="1" thickBot="1" x14ac:dyDescent="0.5">
      <c r="A18" s="157" t="s">
        <v>250</v>
      </c>
      <c r="B18" s="182" t="s">
        <v>256</v>
      </c>
      <c r="C18" s="159" t="s">
        <v>266</v>
      </c>
    </row>
    <row r="19" spans="1:3" x14ac:dyDescent="0.45">
      <c r="A19" s="9"/>
      <c r="B19" s="9"/>
      <c r="C19" s="9"/>
    </row>
    <row r="20" spans="1:3" x14ac:dyDescent="0.45">
      <c r="A20" s="31"/>
      <c r="B20" s="9"/>
      <c r="C20" s="9"/>
    </row>
  </sheetData>
  <mergeCells count="4">
    <mergeCell ref="A2:C2"/>
    <mergeCell ref="A7:C7"/>
    <mergeCell ref="A13:C13"/>
    <mergeCell ref="A16:C16"/>
  </mergeCells>
  <pageMargins left="1" right="1" top="1" bottom="1" header="0.5" footer="0.5"/>
  <pageSetup paperSize="9" scale="7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1BBE-F37F-46CD-8395-CDA67AFDC9E1}">
  <sheetPr>
    <pageSetUpPr fitToPage="1"/>
  </sheetPr>
  <dimension ref="A1:F12"/>
  <sheetViews>
    <sheetView workbookViewId="0">
      <selection activeCell="D13" sqref="D13"/>
    </sheetView>
  </sheetViews>
  <sheetFormatPr defaultRowHeight="14.25" x14ac:dyDescent="0.45"/>
  <cols>
    <col min="1" max="1" width="18.265625" bestFit="1" customWidth="1"/>
    <col min="2" max="2" width="9.06640625" bestFit="1" customWidth="1"/>
    <col min="3" max="3" width="14.73046875" bestFit="1" customWidth="1"/>
    <col min="4" max="4" width="13.19921875" bestFit="1" customWidth="1"/>
    <col min="5" max="5" width="8.3984375" bestFit="1" customWidth="1"/>
    <col min="6" max="6" width="43.73046875" customWidth="1"/>
  </cols>
  <sheetData>
    <row r="1" spans="1:6" ht="14.65" thickBot="1" x14ac:dyDescent="0.5">
      <c r="A1" s="55" t="s">
        <v>284</v>
      </c>
      <c r="B1" s="220" t="s">
        <v>285</v>
      </c>
      <c r="C1" s="220" t="s">
        <v>286</v>
      </c>
      <c r="D1" s="220" t="s">
        <v>287</v>
      </c>
      <c r="E1" s="220" t="s">
        <v>288</v>
      </c>
      <c r="F1" s="221" t="s">
        <v>289</v>
      </c>
    </row>
    <row r="2" spans="1:6" ht="30" customHeight="1" x14ac:dyDescent="0.45">
      <c r="A2" s="100" t="s">
        <v>290</v>
      </c>
      <c r="B2" s="225" t="s">
        <v>298</v>
      </c>
      <c r="C2" s="225">
        <v>5</v>
      </c>
      <c r="D2" s="225" t="s">
        <v>298</v>
      </c>
      <c r="E2" s="225" t="s">
        <v>303</v>
      </c>
      <c r="F2" s="222" t="s">
        <v>304</v>
      </c>
    </row>
    <row r="3" spans="1:6" ht="30" customHeight="1" x14ac:dyDescent="0.45">
      <c r="A3" s="100" t="s">
        <v>8</v>
      </c>
      <c r="B3" s="226" t="s">
        <v>298</v>
      </c>
      <c r="C3" s="226">
        <v>5</v>
      </c>
      <c r="D3" s="226" t="s">
        <v>298</v>
      </c>
      <c r="E3" s="226" t="s">
        <v>302</v>
      </c>
      <c r="F3" s="223" t="s">
        <v>305</v>
      </c>
    </row>
    <row r="4" spans="1:6" ht="30" customHeight="1" x14ac:dyDescent="0.45">
      <c r="A4" s="100" t="s">
        <v>291</v>
      </c>
      <c r="B4" s="226" t="s">
        <v>298</v>
      </c>
      <c r="C4" s="226">
        <v>4</v>
      </c>
      <c r="D4" s="226" t="s">
        <v>298</v>
      </c>
      <c r="E4" s="226" t="s">
        <v>302</v>
      </c>
      <c r="F4" s="223" t="s">
        <v>305</v>
      </c>
    </row>
    <row r="5" spans="1:6" ht="30" customHeight="1" x14ac:dyDescent="0.45">
      <c r="A5" s="100" t="s">
        <v>292</v>
      </c>
      <c r="B5" s="226" t="str">
        <f>"-/+"</f>
        <v>-/+</v>
      </c>
      <c r="C5" s="226">
        <v>3</v>
      </c>
      <c r="D5" s="226" t="s">
        <v>298</v>
      </c>
      <c r="E5" s="226" t="s">
        <v>303</v>
      </c>
      <c r="F5" s="223" t="s">
        <v>306</v>
      </c>
    </row>
    <row r="6" spans="1:6" ht="30" customHeight="1" x14ac:dyDescent="0.45">
      <c r="A6" s="100" t="s">
        <v>293</v>
      </c>
      <c r="B6" s="226" t="str">
        <f>"-/+"</f>
        <v>-/+</v>
      </c>
      <c r="C6" s="226">
        <v>1</v>
      </c>
      <c r="D6" s="226" t="s">
        <v>301</v>
      </c>
      <c r="E6" s="226" t="s">
        <v>303</v>
      </c>
      <c r="F6" s="223" t="s">
        <v>307</v>
      </c>
    </row>
    <row r="7" spans="1:6" ht="30" customHeight="1" x14ac:dyDescent="0.45">
      <c r="A7" s="100" t="s">
        <v>294</v>
      </c>
      <c r="B7" s="226" t="s">
        <v>298</v>
      </c>
      <c r="C7" s="226">
        <v>2</v>
      </c>
      <c r="D7" s="226" t="s">
        <v>298</v>
      </c>
      <c r="E7" s="226" t="s">
        <v>303</v>
      </c>
      <c r="F7" s="223" t="s">
        <v>308</v>
      </c>
    </row>
    <row r="8" spans="1:6" ht="30" customHeight="1" x14ac:dyDescent="0.45">
      <c r="A8" s="100" t="s">
        <v>295</v>
      </c>
      <c r="B8" s="226" t="str">
        <f>"-/+"</f>
        <v>-/+</v>
      </c>
      <c r="C8" s="226">
        <v>1</v>
      </c>
      <c r="D8" s="226" t="s">
        <v>298</v>
      </c>
      <c r="E8" s="226" t="s">
        <v>303</v>
      </c>
      <c r="F8" s="223" t="s">
        <v>309</v>
      </c>
    </row>
    <row r="9" spans="1:6" ht="30" customHeight="1" x14ac:dyDescent="0.45">
      <c r="A9" s="100" t="s">
        <v>296</v>
      </c>
      <c r="B9" s="226" t="s">
        <v>298</v>
      </c>
      <c r="C9" s="226">
        <v>2</v>
      </c>
      <c r="D9" s="226" t="s">
        <v>301</v>
      </c>
      <c r="E9" s="226" t="s">
        <v>303</v>
      </c>
      <c r="F9" s="223" t="s">
        <v>310</v>
      </c>
    </row>
    <row r="10" spans="1:6" ht="30" customHeight="1" x14ac:dyDescent="0.45">
      <c r="A10" s="100" t="s">
        <v>297</v>
      </c>
      <c r="B10" s="226" t="str">
        <f>"-/+"</f>
        <v>-/+</v>
      </c>
      <c r="C10" s="226">
        <v>1</v>
      </c>
      <c r="D10" s="226" t="s">
        <v>298</v>
      </c>
      <c r="E10" s="226" t="s">
        <v>303</v>
      </c>
      <c r="F10" s="223" t="s">
        <v>311</v>
      </c>
    </row>
    <row r="11" spans="1:6" ht="30" customHeight="1" thickBot="1" x14ac:dyDescent="0.5">
      <c r="A11" s="99" t="s">
        <v>299</v>
      </c>
      <c r="B11" s="227" t="str">
        <f>"-/+"</f>
        <v>-/+</v>
      </c>
      <c r="C11" s="227">
        <v>1</v>
      </c>
      <c r="D11" s="227" t="s">
        <v>298</v>
      </c>
      <c r="E11" s="227" t="s">
        <v>303</v>
      </c>
      <c r="F11" s="224" t="s">
        <v>311</v>
      </c>
    </row>
    <row r="12" spans="1:6" x14ac:dyDescent="0.45">
      <c r="A12" s="49" t="s">
        <v>300</v>
      </c>
      <c r="B12" s="49"/>
      <c r="C12" s="49"/>
      <c r="D12" s="49"/>
      <c r="E12" s="49"/>
      <c r="F12" s="49"/>
    </row>
  </sheetData>
  <mergeCells count="1">
    <mergeCell ref="A12:F12"/>
  </mergeCells>
  <pageMargins left="1" right="1" top="1" bottom="1" header="0.5" footer="0.5"/>
  <pageSetup paperSize="9" scale="74"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5D725-341C-4BA5-B0A9-96CDCF1FF15F}">
  <sheetPr>
    <pageSetUpPr fitToPage="1"/>
  </sheetPr>
  <dimension ref="A1:H18"/>
  <sheetViews>
    <sheetView workbookViewId="0">
      <selection activeCell="G12" sqref="G12"/>
    </sheetView>
  </sheetViews>
  <sheetFormatPr defaultRowHeight="14.25" x14ac:dyDescent="0.45"/>
  <cols>
    <col min="1" max="1" width="9.06640625" style="9"/>
    <col min="2" max="2" width="35.265625" customWidth="1"/>
    <col min="3" max="3" width="41.19921875" customWidth="1"/>
    <col min="4" max="4" width="46" customWidth="1"/>
    <col min="5" max="5" width="9.19921875" customWidth="1"/>
    <col min="6" max="6" width="10.86328125" customWidth="1"/>
    <col min="8" max="8" width="44.6640625" customWidth="1"/>
  </cols>
  <sheetData>
    <row r="1" spans="1:8" ht="30" customHeight="1" thickBot="1" x14ac:dyDescent="0.5">
      <c r="A1" s="248" t="s">
        <v>313</v>
      </c>
      <c r="B1" s="249" t="s">
        <v>314</v>
      </c>
      <c r="C1" s="249" t="s">
        <v>315</v>
      </c>
      <c r="D1" s="249" t="s">
        <v>316</v>
      </c>
      <c r="E1" s="249" t="s">
        <v>312</v>
      </c>
      <c r="F1" s="250" t="s">
        <v>361</v>
      </c>
      <c r="G1" s="250" t="s">
        <v>317</v>
      </c>
      <c r="H1" s="251" t="s">
        <v>289</v>
      </c>
    </row>
    <row r="2" spans="1:8" ht="14.65" thickBot="1" x14ac:dyDescent="0.5">
      <c r="A2" s="245" t="s">
        <v>242</v>
      </c>
      <c r="B2" s="246"/>
      <c r="C2" s="246"/>
      <c r="D2" s="246"/>
      <c r="E2" s="246"/>
      <c r="F2" s="246"/>
      <c r="G2" s="246"/>
      <c r="H2" s="247"/>
    </row>
    <row r="3" spans="1:8" ht="30" customHeight="1" x14ac:dyDescent="0.45">
      <c r="A3" s="231" t="s">
        <v>318</v>
      </c>
      <c r="B3" s="232" t="s">
        <v>248</v>
      </c>
      <c r="C3" s="233" t="s">
        <v>353</v>
      </c>
      <c r="D3" s="233" t="s">
        <v>354</v>
      </c>
      <c r="E3" s="232">
        <v>6</v>
      </c>
      <c r="F3" s="232">
        <v>8</v>
      </c>
      <c r="G3" s="232">
        <f>E3*F3</f>
        <v>48</v>
      </c>
      <c r="H3" s="234" t="s">
        <v>355</v>
      </c>
    </row>
    <row r="4" spans="1:8" ht="28.9" thickBot="1" x14ac:dyDescent="0.5">
      <c r="A4" s="230" t="s">
        <v>319</v>
      </c>
      <c r="B4" s="158" t="s">
        <v>252</v>
      </c>
      <c r="C4" s="158" t="s">
        <v>356</v>
      </c>
      <c r="D4" s="158" t="s">
        <v>357</v>
      </c>
      <c r="E4" s="158">
        <v>2</v>
      </c>
      <c r="F4" s="158">
        <v>5</v>
      </c>
      <c r="G4" s="158">
        <f>E4*F4</f>
        <v>10</v>
      </c>
      <c r="H4" s="159" t="s">
        <v>259</v>
      </c>
    </row>
    <row r="5" spans="1:8" ht="14.65" thickBot="1" x14ac:dyDescent="0.5">
      <c r="A5" s="235" t="s">
        <v>243</v>
      </c>
      <c r="B5" s="236"/>
      <c r="C5" s="236"/>
      <c r="D5" s="236"/>
      <c r="E5" s="236"/>
      <c r="F5" s="236"/>
      <c r="G5" s="236"/>
      <c r="H5" s="237"/>
    </row>
    <row r="6" spans="1:8" ht="28.5" x14ac:dyDescent="0.45">
      <c r="A6" s="231" t="s">
        <v>320</v>
      </c>
      <c r="B6" s="232" t="s">
        <v>246</v>
      </c>
      <c r="C6" s="232" t="s">
        <v>358</v>
      </c>
      <c r="D6" s="232" t="s">
        <v>359</v>
      </c>
      <c r="E6" s="232">
        <v>1</v>
      </c>
      <c r="F6" s="232">
        <v>3</v>
      </c>
      <c r="G6" s="232">
        <f>E6*F6</f>
        <v>3</v>
      </c>
      <c r="H6" s="238" t="s">
        <v>260</v>
      </c>
    </row>
    <row r="7" spans="1:8" ht="28.5" x14ac:dyDescent="0.45">
      <c r="A7" s="229" t="s">
        <v>321</v>
      </c>
      <c r="B7" s="152" t="s">
        <v>247</v>
      </c>
      <c r="C7" s="152" t="s">
        <v>360</v>
      </c>
      <c r="D7" s="152" t="s">
        <v>362</v>
      </c>
      <c r="E7" s="152">
        <v>3</v>
      </c>
      <c r="F7" s="152">
        <v>6</v>
      </c>
      <c r="G7" s="152">
        <f>E7*F7</f>
        <v>18</v>
      </c>
      <c r="H7" s="156" t="s">
        <v>261</v>
      </c>
    </row>
    <row r="8" spans="1:8" ht="28.5" x14ac:dyDescent="0.45">
      <c r="A8" s="229" t="s">
        <v>322</v>
      </c>
      <c r="B8" s="152" t="s">
        <v>253</v>
      </c>
      <c r="C8" s="152" t="s">
        <v>360</v>
      </c>
      <c r="D8" s="152" t="s">
        <v>363</v>
      </c>
      <c r="E8" s="152">
        <v>3</v>
      </c>
      <c r="F8" s="152">
        <v>5</v>
      </c>
      <c r="G8" s="152">
        <f>E8*F8</f>
        <v>15</v>
      </c>
      <c r="H8" s="156" t="s">
        <v>262</v>
      </c>
    </row>
    <row r="9" spans="1:8" ht="28.5" x14ac:dyDescent="0.45">
      <c r="A9" s="229" t="s">
        <v>323</v>
      </c>
      <c r="B9" s="152" t="s">
        <v>273</v>
      </c>
      <c r="C9" s="152" t="s">
        <v>364</v>
      </c>
      <c r="D9" s="152" t="s">
        <v>365</v>
      </c>
      <c r="E9" s="152">
        <v>1</v>
      </c>
      <c r="F9" s="152">
        <v>5</v>
      </c>
      <c r="G9" s="152">
        <f>E9*F9</f>
        <v>5</v>
      </c>
      <c r="H9" s="156" t="s">
        <v>274</v>
      </c>
    </row>
    <row r="10" spans="1:8" ht="30" customHeight="1" thickBot="1" x14ac:dyDescent="0.5">
      <c r="A10" s="230" t="s">
        <v>324</v>
      </c>
      <c r="B10" s="158" t="s">
        <v>276</v>
      </c>
      <c r="C10" s="158" t="s">
        <v>366</v>
      </c>
      <c r="D10" s="158" t="s">
        <v>365</v>
      </c>
      <c r="E10" s="158">
        <v>1</v>
      </c>
      <c r="F10" s="158">
        <v>5</v>
      </c>
      <c r="G10" s="158">
        <f>E10*F10</f>
        <v>5</v>
      </c>
      <c r="H10" s="159" t="s">
        <v>351</v>
      </c>
    </row>
    <row r="11" spans="1:8" ht="14.65" thickBot="1" x14ac:dyDescent="0.5">
      <c r="A11" s="239" t="s">
        <v>244</v>
      </c>
      <c r="B11" s="240"/>
      <c r="C11" s="240"/>
      <c r="D11" s="240"/>
      <c r="E11" s="240"/>
      <c r="F11" s="240"/>
      <c r="G11" s="240"/>
      <c r="H11" s="241"/>
    </row>
    <row r="12" spans="1:8" ht="28.9" thickBot="1" x14ac:dyDescent="0.5">
      <c r="A12" s="231" t="s">
        <v>325</v>
      </c>
      <c r="B12" s="232" t="s">
        <v>251</v>
      </c>
      <c r="C12" s="242" t="s">
        <v>367</v>
      </c>
      <c r="D12" s="232" t="s">
        <v>368</v>
      </c>
      <c r="E12" s="232">
        <v>1</v>
      </c>
      <c r="F12" s="232">
        <v>8</v>
      </c>
      <c r="G12" s="232">
        <f>E12*F12</f>
        <v>8</v>
      </c>
      <c r="H12" s="238" t="s">
        <v>263</v>
      </c>
    </row>
    <row r="13" spans="1:8" ht="28.5" x14ac:dyDescent="0.45">
      <c r="A13" s="229" t="s">
        <v>326</v>
      </c>
      <c r="B13" s="152" t="s">
        <v>254</v>
      </c>
      <c r="C13" s="242" t="s">
        <v>367</v>
      </c>
      <c r="D13" s="232" t="s">
        <v>368</v>
      </c>
      <c r="E13" s="152">
        <v>1</v>
      </c>
      <c r="F13" s="152">
        <v>7</v>
      </c>
      <c r="G13" s="152">
        <f>E13*F13</f>
        <v>7</v>
      </c>
      <c r="H13" s="156" t="s">
        <v>264</v>
      </c>
    </row>
    <row r="14" spans="1:8" ht="30" customHeight="1" thickBot="1" x14ac:dyDescent="0.5">
      <c r="A14" s="230" t="s">
        <v>327</v>
      </c>
      <c r="B14" s="243" t="s">
        <v>277</v>
      </c>
      <c r="C14" s="244" t="s">
        <v>369</v>
      </c>
      <c r="D14" s="244" t="s">
        <v>370</v>
      </c>
      <c r="E14" s="158">
        <v>2</v>
      </c>
      <c r="F14" s="158">
        <v>7</v>
      </c>
      <c r="G14" s="158">
        <f>E14*F14</f>
        <v>14</v>
      </c>
      <c r="H14" s="159" t="s">
        <v>371</v>
      </c>
    </row>
    <row r="15" spans="1:8" ht="14.65" thickBot="1" x14ac:dyDescent="0.5">
      <c r="A15" s="239" t="s">
        <v>245</v>
      </c>
      <c r="B15" s="240"/>
      <c r="C15" s="240"/>
      <c r="D15" s="240"/>
      <c r="E15" s="240"/>
      <c r="F15" s="240"/>
      <c r="G15" s="240"/>
      <c r="H15" s="241"/>
    </row>
    <row r="16" spans="1:8" ht="28.5" x14ac:dyDescent="0.45">
      <c r="A16" s="231" t="s">
        <v>328</v>
      </c>
      <c r="B16" s="232" t="s">
        <v>249</v>
      </c>
      <c r="C16" s="232" t="s">
        <v>372</v>
      </c>
      <c r="D16" s="232" t="s">
        <v>374</v>
      </c>
      <c r="E16" s="232">
        <v>7</v>
      </c>
      <c r="F16" s="232">
        <v>8</v>
      </c>
      <c r="G16" s="232">
        <f>E16*F16</f>
        <v>56</v>
      </c>
      <c r="H16" s="238" t="s">
        <v>265</v>
      </c>
    </row>
    <row r="17" spans="1:8" ht="30.4" customHeight="1" thickBot="1" x14ac:dyDescent="0.5">
      <c r="A17" s="230" t="s">
        <v>329</v>
      </c>
      <c r="B17" s="158" t="s">
        <v>250</v>
      </c>
      <c r="C17" s="158" t="s">
        <v>373</v>
      </c>
      <c r="D17" s="158" t="s">
        <v>375</v>
      </c>
      <c r="E17" s="158">
        <v>3</v>
      </c>
      <c r="F17" s="158">
        <v>7</v>
      </c>
      <c r="G17" s="158">
        <f>E17*F17</f>
        <v>21</v>
      </c>
      <c r="H17" s="159" t="s">
        <v>376</v>
      </c>
    </row>
    <row r="18" spans="1:8" x14ac:dyDescent="0.45">
      <c r="A18" s="228"/>
      <c r="B18" s="228"/>
      <c r="C18" s="228"/>
      <c r="D18" s="228"/>
      <c r="E18" s="228"/>
      <c r="F18" s="228"/>
      <c r="G18" s="228"/>
      <c r="H18" s="228"/>
    </row>
  </sheetData>
  <mergeCells count="4">
    <mergeCell ref="A2:H2"/>
    <mergeCell ref="A5:H5"/>
    <mergeCell ref="A15:H15"/>
    <mergeCell ref="A11:H11"/>
  </mergeCells>
  <pageMargins left="1" right="1" top="1" bottom="1" header="0.5" footer="0.5"/>
  <pageSetup paperSize="9" scale="6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1CFFC-684A-4FCF-BFDE-0EA01ACDED3D}">
  <dimension ref="A1:E10"/>
  <sheetViews>
    <sheetView workbookViewId="0">
      <selection activeCell="A9" sqref="A1:E9"/>
    </sheetView>
  </sheetViews>
  <sheetFormatPr defaultRowHeight="14.25" x14ac:dyDescent="0.45"/>
  <cols>
    <col min="1" max="1" width="14.53125" bestFit="1" customWidth="1"/>
    <col min="5" max="5" width="13.33203125" customWidth="1"/>
  </cols>
  <sheetData>
    <row r="1" spans="1:5" ht="14.65" thickBot="1" x14ac:dyDescent="0.5">
      <c r="A1" s="55" t="s">
        <v>790</v>
      </c>
      <c r="B1" s="220" t="s">
        <v>791</v>
      </c>
      <c r="C1" s="220" t="s">
        <v>754</v>
      </c>
      <c r="D1" s="220" t="s">
        <v>752</v>
      </c>
      <c r="E1" s="221" t="s">
        <v>753</v>
      </c>
    </row>
    <row r="2" spans="1:5" x14ac:dyDescent="0.45">
      <c r="A2" s="97" t="s">
        <v>127</v>
      </c>
      <c r="B2" s="52" t="s">
        <v>794</v>
      </c>
      <c r="C2" s="52" t="s">
        <v>797</v>
      </c>
      <c r="D2" s="52" t="s">
        <v>798</v>
      </c>
      <c r="E2" s="85" t="s">
        <v>798</v>
      </c>
    </row>
    <row r="3" spans="1:5" x14ac:dyDescent="0.45">
      <c r="A3" s="97" t="s">
        <v>146</v>
      </c>
      <c r="B3" s="52" t="s">
        <v>795</v>
      </c>
      <c r="C3" s="52" t="s">
        <v>797</v>
      </c>
      <c r="D3" s="52" t="s">
        <v>798</v>
      </c>
      <c r="E3" s="85" t="s">
        <v>798</v>
      </c>
    </row>
    <row r="4" spans="1:5" x14ac:dyDescent="0.45">
      <c r="A4" s="97" t="s">
        <v>155</v>
      </c>
      <c r="B4" s="52" t="s">
        <v>793</v>
      </c>
      <c r="C4" s="52" t="s">
        <v>797</v>
      </c>
      <c r="D4" s="52" t="s">
        <v>799</v>
      </c>
      <c r="E4" s="85" t="s">
        <v>799</v>
      </c>
    </row>
    <row r="5" spans="1:5" x14ac:dyDescent="0.45">
      <c r="A5" s="97" t="s">
        <v>163</v>
      </c>
      <c r="B5" s="52" t="s">
        <v>796</v>
      </c>
      <c r="C5" s="52" t="s">
        <v>797</v>
      </c>
      <c r="D5" s="52" t="s">
        <v>799</v>
      </c>
      <c r="E5" s="85" t="s">
        <v>799</v>
      </c>
    </row>
    <row r="6" spans="1:5" x14ac:dyDescent="0.45">
      <c r="A6" s="97" t="s">
        <v>172</v>
      </c>
      <c r="B6" s="52" t="s">
        <v>796</v>
      </c>
      <c r="C6" s="52" t="s">
        <v>797</v>
      </c>
      <c r="D6" s="52" t="s">
        <v>800</v>
      </c>
      <c r="E6" s="85" t="s">
        <v>800</v>
      </c>
    </row>
    <row r="7" spans="1:5" x14ac:dyDescent="0.45">
      <c r="A7" s="97" t="s">
        <v>182</v>
      </c>
      <c r="B7" s="52" t="s">
        <v>795</v>
      </c>
      <c r="C7" s="52" t="s">
        <v>797</v>
      </c>
      <c r="D7" s="52" t="s">
        <v>799</v>
      </c>
      <c r="E7" s="85" t="s">
        <v>799</v>
      </c>
    </row>
    <row r="8" spans="1:5" ht="14.65" thickBot="1" x14ac:dyDescent="0.5">
      <c r="A8" s="101" t="s">
        <v>199</v>
      </c>
      <c r="B8" s="53" t="s">
        <v>792</v>
      </c>
      <c r="C8" s="53" t="s">
        <v>797</v>
      </c>
      <c r="D8" s="53" t="s">
        <v>799</v>
      </c>
      <c r="E8" s="289" t="s">
        <v>799</v>
      </c>
    </row>
    <row r="9" spans="1:5" x14ac:dyDescent="0.45">
      <c r="A9" s="290" t="s">
        <v>801</v>
      </c>
      <c r="B9" s="290"/>
      <c r="C9" s="290"/>
      <c r="D9" s="290"/>
      <c r="E9" s="290"/>
    </row>
    <row r="10" spans="1:5" x14ac:dyDescent="0.45">
      <c r="A10" s="49"/>
      <c r="B10" s="49"/>
      <c r="C10" s="49"/>
      <c r="D10" s="49"/>
      <c r="E10" s="49"/>
    </row>
  </sheetData>
  <mergeCells count="2">
    <mergeCell ref="A9:E9"/>
    <mergeCell ref="A10:E1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97E59-903E-44D5-BD53-B196A8D9143F}">
  <sheetPr>
    <pageSetUpPr fitToPage="1"/>
  </sheetPr>
  <dimension ref="A1:E7"/>
  <sheetViews>
    <sheetView workbookViewId="0">
      <selection activeCell="E12" sqref="E12"/>
    </sheetView>
  </sheetViews>
  <sheetFormatPr defaultRowHeight="14.25" x14ac:dyDescent="0.45"/>
  <cols>
    <col min="1" max="1" width="33.6640625" bestFit="1" customWidth="1"/>
    <col min="2" max="2" width="61.86328125" customWidth="1"/>
    <col min="3" max="3" width="18.265625" customWidth="1"/>
    <col min="4" max="4" width="20.06640625" bestFit="1" customWidth="1"/>
    <col min="5" max="5" width="20.33203125" customWidth="1"/>
  </cols>
  <sheetData>
    <row r="1" spans="1:5" ht="14.65" thickBot="1" x14ac:dyDescent="0.5">
      <c r="A1" s="55" t="s">
        <v>330</v>
      </c>
      <c r="B1" s="55" t="s">
        <v>331</v>
      </c>
      <c r="C1" s="55" t="s">
        <v>332</v>
      </c>
      <c r="D1" s="55" t="s">
        <v>333</v>
      </c>
      <c r="E1" s="221" t="s">
        <v>334</v>
      </c>
    </row>
    <row r="2" spans="1:5" ht="30" customHeight="1" x14ac:dyDescent="0.45">
      <c r="A2" s="252" t="s">
        <v>335</v>
      </c>
      <c r="B2" s="252" t="s">
        <v>384</v>
      </c>
      <c r="C2" s="256" t="s">
        <v>385</v>
      </c>
      <c r="D2" s="259" t="s">
        <v>392</v>
      </c>
      <c r="E2" s="256" t="s">
        <v>391</v>
      </c>
    </row>
    <row r="3" spans="1:5" ht="41.25" customHeight="1" x14ac:dyDescent="0.45">
      <c r="A3" s="253" t="s">
        <v>377</v>
      </c>
      <c r="B3" s="255" t="s">
        <v>378</v>
      </c>
      <c r="C3" s="257" t="s">
        <v>387</v>
      </c>
      <c r="D3" s="260" t="s">
        <v>379</v>
      </c>
      <c r="E3" s="257" t="s">
        <v>393</v>
      </c>
    </row>
    <row r="4" spans="1:5" ht="30" customHeight="1" x14ac:dyDescent="0.45">
      <c r="A4" s="253" t="s">
        <v>336</v>
      </c>
      <c r="B4" s="253" t="s">
        <v>382</v>
      </c>
      <c r="C4" s="257" t="s">
        <v>386</v>
      </c>
      <c r="D4" s="260" t="s">
        <v>381</v>
      </c>
      <c r="E4" s="257" t="s">
        <v>391</v>
      </c>
    </row>
    <row r="5" spans="1:5" ht="30" customHeight="1" x14ac:dyDescent="0.45">
      <c r="A5" s="253" t="s">
        <v>337</v>
      </c>
      <c r="B5" s="253" t="s">
        <v>383</v>
      </c>
      <c r="C5" s="257" t="s">
        <v>385</v>
      </c>
      <c r="D5" s="260" t="s">
        <v>380</v>
      </c>
      <c r="E5" s="257" t="s">
        <v>391</v>
      </c>
    </row>
    <row r="6" spans="1:5" ht="30" customHeight="1" x14ac:dyDescent="0.45">
      <c r="A6" s="253" t="s">
        <v>338</v>
      </c>
      <c r="B6" s="253" t="s">
        <v>388</v>
      </c>
      <c r="C6" s="257" t="s">
        <v>385</v>
      </c>
      <c r="D6" s="260" t="s">
        <v>389</v>
      </c>
      <c r="E6" s="257" t="s">
        <v>391</v>
      </c>
    </row>
    <row r="7" spans="1:5" ht="30" customHeight="1" thickBot="1" x14ac:dyDescent="0.5">
      <c r="A7" s="254" t="s">
        <v>339</v>
      </c>
      <c r="B7" s="254" t="s">
        <v>390</v>
      </c>
      <c r="C7" s="258" t="s">
        <v>385</v>
      </c>
      <c r="D7" s="260" t="s">
        <v>389</v>
      </c>
      <c r="E7" s="258" t="s">
        <v>391</v>
      </c>
    </row>
  </sheetData>
  <pageMargins left="1" right="1" top="1" bottom="1" header="0.5" footer="0.5"/>
  <pageSetup paperSize="9" scale="5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1277-3BE0-4B33-9D16-3B6368805CED}">
  <sheetPr>
    <pageSetUpPr fitToPage="1"/>
  </sheetPr>
  <dimension ref="A1:J187"/>
  <sheetViews>
    <sheetView topLeftCell="A67" workbookViewId="0">
      <selection activeCell="B3" sqref="B3"/>
    </sheetView>
  </sheetViews>
  <sheetFormatPr defaultRowHeight="14.25" x14ac:dyDescent="0.45"/>
  <cols>
    <col min="2" max="2" width="36.59765625" customWidth="1"/>
    <col min="4" max="4" width="21.265625" bestFit="1" customWidth="1"/>
    <col min="5" max="8" width="10.33203125" bestFit="1" customWidth="1"/>
  </cols>
  <sheetData>
    <row r="1" spans="1:10" ht="30" customHeight="1" x14ac:dyDescent="0.45">
      <c r="A1" s="261" t="s">
        <v>394</v>
      </c>
      <c r="B1" s="261" t="s">
        <v>395</v>
      </c>
      <c r="C1" s="261" t="s">
        <v>396</v>
      </c>
      <c r="D1" s="261" t="s">
        <v>397</v>
      </c>
      <c r="E1" s="261" t="s">
        <v>399</v>
      </c>
      <c r="F1" s="261" t="s">
        <v>400</v>
      </c>
      <c r="G1" s="261" t="s">
        <v>401</v>
      </c>
      <c r="H1" s="261" t="s">
        <v>402</v>
      </c>
      <c r="I1" s="261" t="s">
        <v>403</v>
      </c>
      <c r="J1" s="261" t="s">
        <v>404</v>
      </c>
    </row>
    <row r="2" spans="1:10" ht="30" customHeight="1" x14ac:dyDescent="0.45">
      <c r="A2" s="264">
        <v>0</v>
      </c>
      <c r="B2" s="264" t="s">
        <v>405</v>
      </c>
      <c r="C2" s="264" t="s">
        <v>406</v>
      </c>
      <c r="D2" s="263"/>
      <c r="E2" s="270">
        <v>43633</v>
      </c>
      <c r="F2" s="270">
        <v>43633</v>
      </c>
      <c r="G2" s="270">
        <v>43896</v>
      </c>
      <c r="H2" s="270">
        <v>43896</v>
      </c>
      <c r="I2" s="264" t="s">
        <v>407</v>
      </c>
      <c r="J2" s="264" t="s">
        <v>407</v>
      </c>
    </row>
    <row r="3" spans="1:10" ht="30" customHeight="1" x14ac:dyDescent="0.45">
      <c r="A3" s="264">
        <v>1</v>
      </c>
      <c r="B3" s="264" t="s">
        <v>408</v>
      </c>
      <c r="C3" s="264" t="s">
        <v>406</v>
      </c>
      <c r="D3" s="263"/>
      <c r="E3" s="270">
        <v>43633</v>
      </c>
      <c r="F3" s="270">
        <v>43633</v>
      </c>
      <c r="G3" s="270">
        <v>43896</v>
      </c>
      <c r="H3" s="270">
        <v>43896</v>
      </c>
      <c r="I3" s="264" t="s">
        <v>407</v>
      </c>
      <c r="J3" s="264" t="s">
        <v>407</v>
      </c>
    </row>
    <row r="4" spans="1:10" ht="30" customHeight="1" x14ac:dyDescent="0.45">
      <c r="A4" s="264">
        <v>1.1000000000000001</v>
      </c>
      <c r="B4" s="264" t="s">
        <v>409</v>
      </c>
      <c r="C4" s="264" t="s">
        <v>410</v>
      </c>
      <c r="D4" s="263"/>
      <c r="E4" s="270">
        <v>43633</v>
      </c>
      <c r="F4" s="270">
        <v>43633</v>
      </c>
      <c r="G4" s="270">
        <v>43643</v>
      </c>
      <c r="H4" s="270">
        <v>43644</v>
      </c>
      <c r="I4" s="264" t="s">
        <v>407</v>
      </c>
      <c r="J4" s="264" t="s">
        <v>407</v>
      </c>
    </row>
    <row r="5" spans="1:10" ht="30" customHeight="1" x14ac:dyDescent="0.45">
      <c r="A5" s="30" t="s">
        <v>411</v>
      </c>
      <c r="B5" s="30" t="s">
        <v>412</v>
      </c>
      <c r="C5" s="30" t="s">
        <v>413</v>
      </c>
      <c r="D5" s="263"/>
      <c r="E5" s="271">
        <v>43633</v>
      </c>
      <c r="F5" s="271">
        <v>43633</v>
      </c>
      <c r="G5" s="271">
        <v>43634</v>
      </c>
      <c r="H5" s="271">
        <v>43634</v>
      </c>
      <c r="I5" s="30" t="s">
        <v>407</v>
      </c>
      <c r="J5" s="30" t="s">
        <v>407</v>
      </c>
    </row>
    <row r="6" spans="1:10" ht="30" customHeight="1" x14ac:dyDescent="0.45">
      <c r="A6" s="30" t="s">
        <v>414</v>
      </c>
      <c r="B6" s="30" t="s">
        <v>415</v>
      </c>
      <c r="C6" s="30" t="s">
        <v>413</v>
      </c>
      <c r="D6" s="30">
        <v>4</v>
      </c>
      <c r="E6" s="271">
        <v>43635</v>
      </c>
      <c r="F6" s="271">
        <v>43635</v>
      </c>
      <c r="G6" s="271">
        <v>43636</v>
      </c>
      <c r="H6" s="271">
        <v>43636</v>
      </c>
      <c r="I6" s="30" t="s">
        <v>407</v>
      </c>
      <c r="J6" s="30" t="s">
        <v>407</v>
      </c>
    </row>
    <row r="7" spans="1:10" ht="30" customHeight="1" x14ac:dyDescent="0.45">
      <c r="A7" s="30" t="s">
        <v>416</v>
      </c>
      <c r="B7" s="30" t="s">
        <v>417</v>
      </c>
      <c r="C7" s="30" t="s">
        <v>418</v>
      </c>
      <c r="D7" s="30">
        <v>5</v>
      </c>
      <c r="E7" s="271">
        <v>43637</v>
      </c>
      <c r="F7" s="271">
        <v>43637</v>
      </c>
      <c r="G7" s="271">
        <v>43637</v>
      </c>
      <c r="H7" s="271">
        <v>43640</v>
      </c>
      <c r="I7" s="30" t="s">
        <v>407</v>
      </c>
      <c r="J7" s="30" t="s">
        <v>407</v>
      </c>
    </row>
    <row r="8" spans="1:10" ht="30" customHeight="1" x14ac:dyDescent="0.45">
      <c r="A8" s="30" t="s">
        <v>419</v>
      </c>
      <c r="B8" s="30" t="s">
        <v>420</v>
      </c>
      <c r="C8" s="30" t="s">
        <v>418</v>
      </c>
      <c r="D8" s="30">
        <v>6</v>
      </c>
      <c r="E8" s="271">
        <v>43640</v>
      </c>
      <c r="F8" s="271">
        <v>43640</v>
      </c>
      <c r="G8" s="271">
        <v>43640</v>
      </c>
      <c r="H8" s="271">
        <v>43641</v>
      </c>
      <c r="I8" s="30" t="s">
        <v>407</v>
      </c>
      <c r="J8" s="30" t="s">
        <v>407</v>
      </c>
    </row>
    <row r="9" spans="1:10" ht="30" customHeight="1" x14ac:dyDescent="0.45">
      <c r="A9" s="30" t="s">
        <v>421</v>
      </c>
      <c r="B9" s="30" t="s">
        <v>422</v>
      </c>
      <c r="C9" s="30" t="s">
        <v>418</v>
      </c>
      <c r="D9" s="30">
        <v>7</v>
      </c>
      <c r="E9" s="271">
        <v>43641</v>
      </c>
      <c r="F9" s="271">
        <v>43641</v>
      </c>
      <c r="G9" s="271">
        <v>43641</v>
      </c>
      <c r="H9" s="271">
        <v>43642</v>
      </c>
      <c r="I9" s="30" t="s">
        <v>407</v>
      </c>
      <c r="J9" s="30" t="s">
        <v>407</v>
      </c>
    </row>
    <row r="10" spans="1:10" ht="30" customHeight="1" x14ac:dyDescent="0.45">
      <c r="A10" s="30" t="s">
        <v>423</v>
      </c>
      <c r="B10" s="30" t="s">
        <v>424</v>
      </c>
      <c r="C10" s="30" t="s">
        <v>418</v>
      </c>
      <c r="D10" s="30">
        <v>8</v>
      </c>
      <c r="E10" s="271">
        <v>43642</v>
      </c>
      <c r="F10" s="271">
        <v>43642</v>
      </c>
      <c r="G10" s="271">
        <v>43642</v>
      </c>
      <c r="H10" s="271">
        <v>43642</v>
      </c>
      <c r="I10" s="30" t="s">
        <v>407</v>
      </c>
      <c r="J10" s="30" t="s">
        <v>407</v>
      </c>
    </row>
    <row r="11" spans="1:10" ht="30" customHeight="1" x14ac:dyDescent="0.45">
      <c r="A11" s="30" t="s">
        <v>425</v>
      </c>
      <c r="B11" s="30" t="s">
        <v>426</v>
      </c>
      <c r="C11" s="30" t="s">
        <v>418</v>
      </c>
      <c r="D11" s="30">
        <v>9</v>
      </c>
      <c r="E11" s="271">
        <v>43642</v>
      </c>
      <c r="F11" s="271">
        <v>43643</v>
      </c>
      <c r="G11" s="271">
        <v>43643</v>
      </c>
      <c r="H11" s="271">
        <v>43644</v>
      </c>
      <c r="I11" s="30" t="s">
        <v>407</v>
      </c>
      <c r="J11" s="30" t="s">
        <v>407</v>
      </c>
    </row>
    <row r="12" spans="1:10" ht="30" customHeight="1" x14ac:dyDescent="0.45">
      <c r="A12" s="264">
        <v>1.2</v>
      </c>
      <c r="B12" s="264" t="s">
        <v>427</v>
      </c>
      <c r="C12" s="264" t="s">
        <v>428</v>
      </c>
      <c r="D12" s="263"/>
      <c r="E12" s="270">
        <v>43644</v>
      </c>
      <c r="F12" s="270">
        <v>43647</v>
      </c>
      <c r="G12" s="270">
        <v>43665</v>
      </c>
      <c r="H12" s="270">
        <v>43665</v>
      </c>
      <c r="I12" s="264" t="s">
        <v>407</v>
      </c>
      <c r="J12" s="264" t="s">
        <v>407</v>
      </c>
    </row>
    <row r="13" spans="1:10" ht="30" customHeight="1" x14ac:dyDescent="0.45">
      <c r="A13" s="30" t="s">
        <v>429</v>
      </c>
      <c r="B13" s="30" t="s">
        <v>430</v>
      </c>
      <c r="C13" s="30" t="s">
        <v>418</v>
      </c>
      <c r="D13" s="30">
        <v>22</v>
      </c>
      <c r="E13" s="271">
        <v>43644</v>
      </c>
      <c r="F13" s="271">
        <v>43647</v>
      </c>
      <c r="G13" s="271">
        <v>43647</v>
      </c>
      <c r="H13" s="271">
        <v>43648</v>
      </c>
      <c r="I13" s="30" t="s">
        <v>407</v>
      </c>
      <c r="J13" s="30" t="s">
        <v>407</v>
      </c>
    </row>
    <row r="14" spans="1:10" ht="30" customHeight="1" x14ac:dyDescent="0.45">
      <c r="A14" s="30" t="s">
        <v>431</v>
      </c>
      <c r="B14" s="30" t="s">
        <v>432</v>
      </c>
      <c r="C14" s="30" t="s">
        <v>413</v>
      </c>
      <c r="D14" s="30">
        <v>12</v>
      </c>
      <c r="E14" s="271">
        <v>43647</v>
      </c>
      <c r="F14" s="271">
        <v>43648</v>
      </c>
      <c r="G14" s="271">
        <v>43649</v>
      </c>
      <c r="H14" s="271">
        <v>43650</v>
      </c>
      <c r="I14" s="30" t="s">
        <v>407</v>
      </c>
      <c r="J14" s="30" t="s">
        <v>407</v>
      </c>
    </row>
    <row r="15" spans="1:10" ht="30" customHeight="1" x14ac:dyDescent="0.45">
      <c r="A15" s="30" t="s">
        <v>433</v>
      </c>
      <c r="B15" s="30" t="s">
        <v>434</v>
      </c>
      <c r="C15" s="30" t="s">
        <v>413</v>
      </c>
      <c r="D15" s="30">
        <v>13</v>
      </c>
      <c r="E15" s="271">
        <v>43649</v>
      </c>
      <c r="F15" s="271">
        <v>43650</v>
      </c>
      <c r="G15" s="271">
        <v>43651</v>
      </c>
      <c r="H15" s="271">
        <v>43654</v>
      </c>
      <c r="I15" s="30" t="s">
        <v>407</v>
      </c>
      <c r="J15" s="30" t="s">
        <v>407</v>
      </c>
    </row>
    <row r="16" spans="1:10" ht="30" customHeight="1" x14ac:dyDescent="0.45">
      <c r="A16" s="30" t="s">
        <v>435</v>
      </c>
      <c r="B16" s="30" t="s">
        <v>436</v>
      </c>
      <c r="C16" s="30" t="s">
        <v>418</v>
      </c>
      <c r="D16" s="30">
        <v>14</v>
      </c>
      <c r="E16" s="271">
        <v>43651</v>
      </c>
      <c r="F16" s="271">
        <v>43654</v>
      </c>
      <c r="G16" s="271">
        <v>43654</v>
      </c>
      <c r="H16" s="271">
        <v>43655</v>
      </c>
      <c r="I16" s="30" t="s">
        <v>407</v>
      </c>
      <c r="J16" s="30" t="s">
        <v>407</v>
      </c>
    </row>
    <row r="17" spans="1:10" ht="30" customHeight="1" x14ac:dyDescent="0.45">
      <c r="A17" s="30" t="s">
        <v>437</v>
      </c>
      <c r="B17" s="30" t="s">
        <v>438</v>
      </c>
      <c r="C17" s="30" t="s">
        <v>413</v>
      </c>
      <c r="D17" s="30">
        <v>15</v>
      </c>
      <c r="E17" s="271">
        <v>43654</v>
      </c>
      <c r="F17" s="271">
        <v>43655</v>
      </c>
      <c r="G17" s="271">
        <v>43656</v>
      </c>
      <c r="H17" s="271">
        <v>43657</v>
      </c>
      <c r="I17" s="30" t="s">
        <v>407</v>
      </c>
      <c r="J17" s="30" t="s">
        <v>407</v>
      </c>
    </row>
    <row r="18" spans="1:10" ht="30" customHeight="1" x14ac:dyDescent="0.45">
      <c r="A18" s="30" t="s">
        <v>439</v>
      </c>
      <c r="B18" s="30" t="s">
        <v>440</v>
      </c>
      <c r="C18" s="30" t="s">
        <v>418</v>
      </c>
      <c r="D18" s="30">
        <v>16</v>
      </c>
      <c r="E18" s="271">
        <v>43656</v>
      </c>
      <c r="F18" s="271">
        <v>43657</v>
      </c>
      <c r="G18" s="271">
        <v>43657</v>
      </c>
      <c r="H18" s="271">
        <v>43658</v>
      </c>
      <c r="I18" s="30" t="s">
        <v>407</v>
      </c>
      <c r="J18" s="30" t="s">
        <v>407</v>
      </c>
    </row>
    <row r="19" spans="1:10" ht="30" customHeight="1" x14ac:dyDescent="0.45">
      <c r="A19" s="30" t="s">
        <v>441</v>
      </c>
      <c r="B19" s="30" t="s">
        <v>442</v>
      </c>
      <c r="C19" s="30" t="s">
        <v>413</v>
      </c>
      <c r="D19" s="30">
        <v>17</v>
      </c>
      <c r="E19" s="271">
        <v>43657</v>
      </c>
      <c r="F19" s="271">
        <v>43658</v>
      </c>
      <c r="G19" s="271">
        <v>43661</v>
      </c>
      <c r="H19" s="271">
        <v>43662</v>
      </c>
      <c r="I19" s="30" t="s">
        <v>407</v>
      </c>
      <c r="J19" s="30" t="s">
        <v>407</v>
      </c>
    </row>
    <row r="20" spans="1:10" ht="30" customHeight="1" x14ac:dyDescent="0.45">
      <c r="A20" s="30" t="s">
        <v>443</v>
      </c>
      <c r="B20" s="30" t="s">
        <v>444</v>
      </c>
      <c r="C20" s="30" t="s">
        <v>418</v>
      </c>
      <c r="D20" s="30">
        <v>18</v>
      </c>
      <c r="E20" s="271">
        <v>43662</v>
      </c>
      <c r="F20" s="271">
        <v>43662</v>
      </c>
      <c r="G20" s="271">
        <v>43662</v>
      </c>
      <c r="H20" s="271">
        <v>43662</v>
      </c>
      <c r="I20" s="30" t="s">
        <v>407</v>
      </c>
      <c r="J20" s="30" t="s">
        <v>407</v>
      </c>
    </row>
    <row r="21" spans="1:10" ht="30" customHeight="1" x14ac:dyDescent="0.45">
      <c r="A21" s="30" t="s">
        <v>445</v>
      </c>
      <c r="B21" s="30" t="s">
        <v>446</v>
      </c>
      <c r="C21" s="30" t="s">
        <v>447</v>
      </c>
      <c r="D21" s="30">
        <v>19</v>
      </c>
      <c r="E21" s="271">
        <v>43663</v>
      </c>
      <c r="F21" s="271">
        <v>43663</v>
      </c>
      <c r="G21" s="271">
        <v>43665</v>
      </c>
      <c r="H21" s="271">
        <v>43665</v>
      </c>
      <c r="I21" s="30" t="s">
        <v>407</v>
      </c>
      <c r="J21" s="30" t="s">
        <v>407</v>
      </c>
    </row>
    <row r="22" spans="1:10" ht="30" customHeight="1" x14ac:dyDescent="0.45">
      <c r="A22" s="264">
        <v>1.3</v>
      </c>
      <c r="B22" s="264" t="s">
        <v>448</v>
      </c>
      <c r="C22" s="264" t="s">
        <v>449</v>
      </c>
      <c r="D22" s="263"/>
      <c r="E22" s="270">
        <v>43644</v>
      </c>
      <c r="F22" s="270">
        <v>43644</v>
      </c>
      <c r="G22" s="270">
        <v>43896</v>
      </c>
      <c r="H22" s="270">
        <v>43896</v>
      </c>
      <c r="I22" s="264" t="s">
        <v>407</v>
      </c>
      <c r="J22" s="264" t="s">
        <v>407</v>
      </c>
    </row>
    <row r="23" spans="1:10" ht="30" customHeight="1" x14ac:dyDescent="0.45">
      <c r="A23" s="30" t="s">
        <v>450</v>
      </c>
      <c r="B23" s="30" t="s">
        <v>451</v>
      </c>
      <c r="C23" s="30" t="s">
        <v>418</v>
      </c>
      <c r="D23" s="30">
        <v>10</v>
      </c>
      <c r="E23" s="271">
        <v>43644</v>
      </c>
      <c r="F23" s="271">
        <v>43644</v>
      </c>
      <c r="G23" s="271">
        <v>43644</v>
      </c>
      <c r="H23" s="271">
        <v>43644</v>
      </c>
      <c r="I23" s="30" t="s">
        <v>407</v>
      </c>
      <c r="J23" s="30" t="s">
        <v>407</v>
      </c>
    </row>
    <row r="24" spans="1:10" ht="30" customHeight="1" x14ac:dyDescent="0.45">
      <c r="A24" s="30" t="s">
        <v>452</v>
      </c>
      <c r="B24" s="30" t="s">
        <v>453</v>
      </c>
      <c r="C24" s="30" t="s">
        <v>418</v>
      </c>
      <c r="D24" s="30">
        <v>20</v>
      </c>
      <c r="E24" s="271">
        <v>43668</v>
      </c>
      <c r="F24" s="271">
        <v>43668</v>
      </c>
      <c r="G24" s="271">
        <v>43668</v>
      </c>
      <c r="H24" s="271">
        <v>43668</v>
      </c>
      <c r="I24" s="30" t="s">
        <v>407</v>
      </c>
      <c r="J24" s="30" t="s">
        <v>407</v>
      </c>
    </row>
    <row r="25" spans="1:10" ht="30" customHeight="1" x14ac:dyDescent="0.45">
      <c r="A25" s="30" t="s">
        <v>454</v>
      </c>
      <c r="B25" s="30" t="s">
        <v>455</v>
      </c>
      <c r="C25" s="30" t="s">
        <v>418</v>
      </c>
      <c r="D25" s="30">
        <v>64</v>
      </c>
      <c r="E25" s="271">
        <v>43690</v>
      </c>
      <c r="F25" s="271">
        <v>43690</v>
      </c>
      <c r="G25" s="271">
        <v>43690</v>
      </c>
      <c r="H25" s="271">
        <v>43690</v>
      </c>
      <c r="I25" s="30" t="s">
        <v>407</v>
      </c>
      <c r="J25" s="30" t="s">
        <v>407</v>
      </c>
    </row>
    <row r="26" spans="1:10" ht="30" customHeight="1" x14ac:dyDescent="0.45">
      <c r="A26" s="30" t="s">
        <v>456</v>
      </c>
      <c r="B26" s="30" t="s">
        <v>457</v>
      </c>
      <c r="C26" s="30" t="s">
        <v>418</v>
      </c>
      <c r="D26" s="30">
        <v>94</v>
      </c>
      <c r="E26" s="271">
        <v>43710</v>
      </c>
      <c r="F26" s="271">
        <v>43710</v>
      </c>
      <c r="G26" s="271">
        <v>43710</v>
      </c>
      <c r="H26" s="271">
        <v>43710</v>
      </c>
      <c r="I26" s="30" t="s">
        <v>407</v>
      </c>
      <c r="J26" s="30" t="s">
        <v>407</v>
      </c>
    </row>
    <row r="27" spans="1:10" ht="30" customHeight="1" x14ac:dyDescent="0.45">
      <c r="A27" s="30" t="s">
        <v>458</v>
      </c>
      <c r="B27" s="30" t="s">
        <v>459</v>
      </c>
      <c r="C27" s="30" t="s">
        <v>418</v>
      </c>
      <c r="D27" s="30">
        <v>121</v>
      </c>
      <c r="E27" s="271">
        <v>43741</v>
      </c>
      <c r="F27" s="271">
        <v>43741</v>
      </c>
      <c r="G27" s="271">
        <v>43741</v>
      </c>
      <c r="H27" s="271">
        <v>43741</v>
      </c>
      <c r="I27" s="30" t="s">
        <v>407</v>
      </c>
      <c r="J27" s="30" t="s">
        <v>407</v>
      </c>
    </row>
    <row r="28" spans="1:10" ht="30" customHeight="1" x14ac:dyDescent="0.45">
      <c r="A28" s="30" t="s">
        <v>460</v>
      </c>
      <c r="B28" s="30" t="s">
        <v>461</v>
      </c>
      <c r="C28" s="30" t="s">
        <v>418</v>
      </c>
      <c r="D28" s="30">
        <v>161</v>
      </c>
      <c r="E28" s="271">
        <v>43843</v>
      </c>
      <c r="F28" s="271">
        <v>43843</v>
      </c>
      <c r="G28" s="271">
        <v>43843</v>
      </c>
      <c r="H28" s="271">
        <v>43843</v>
      </c>
      <c r="I28" s="30" t="s">
        <v>407</v>
      </c>
      <c r="J28" s="30" t="s">
        <v>407</v>
      </c>
    </row>
    <row r="29" spans="1:10" ht="30" customHeight="1" x14ac:dyDescent="0.45">
      <c r="A29" s="30" t="s">
        <v>462</v>
      </c>
      <c r="B29" s="30" t="s">
        <v>463</v>
      </c>
      <c r="C29" s="30" t="s">
        <v>418</v>
      </c>
      <c r="D29" s="30">
        <v>186</v>
      </c>
      <c r="E29" s="271">
        <v>43873</v>
      </c>
      <c r="F29" s="271">
        <v>43873</v>
      </c>
      <c r="G29" s="271">
        <v>43873</v>
      </c>
      <c r="H29" s="271">
        <v>43873</v>
      </c>
      <c r="I29" s="30" t="s">
        <v>407</v>
      </c>
      <c r="J29" s="30" t="s">
        <v>407</v>
      </c>
    </row>
    <row r="30" spans="1:10" ht="30" customHeight="1" x14ac:dyDescent="0.45">
      <c r="A30" s="30" t="s">
        <v>464</v>
      </c>
      <c r="B30" s="30" t="s">
        <v>465</v>
      </c>
      <c r="C30" s="30" t="s">
        <v>418</v>
      </c>
      <c r="D30" s="30">
        <v>37</v>
      </c>
      <c r="E30" s="271">
        <v>43896</v>
      </c>
      <c r="F30" s="271">
        <v>43896</v>
      </c>
      <c r="G30" s="271">
        <v>43896</v>
      </c>
      <c r="H30" s="271">
        <v>43896</v>
      </c>
      <c r="I30" s="30" t="s">
        <v>407</v>
      </c>
      <c r="J30" s="30" t="s">
        <v>407</v>
      </c>
    </row>
    <row r="31" spans="1:10" ht="30" customHeight="1" x14ac:dyDescent="0.45">
      <c r="A31" s="264">
        <v>1.4</v>
      </c>
      <c r="B31" s="264" t="s">
        <v>466</v>
      </c>
      <c r="C31" s="264" t="s">
        <v>467</v>
      </c>
      <c r="D31" s="263"/>
      <c r="E31" s="270">
        <v>43874</v>
      </c>
      <c r="F31" s="270">
        <v>43874</v>
      </c>
      <c r="G31" s="270">
        <v>43895</v>
      </c>
      <c r="H31" s="270">
        <v>43895</v>
      </c>
      <c r="I31" s="264" t="s">
        <v>407</v>
      </c>
      <c r="J31" s="264" t="s">
        <v>407</v>
      </c>
    </row>
    <row r="32" spans="1:10" ht="30" customHeight="1" x14ac:dyDescent="0.45">
      <c r="A32" s="30" t="s">
        <v>468</v>
      </c>
      <c r="B32" s="30" t="s">
        <v>469</v>
      </c>
      <c r="C32" s="30" t="s">
        <v>418</v>
      </c>
      <c r="D32" s="30">
        <v>28</v>
      </c>
      <c r="E32" s="271">
        <v>43874</v>
      </c>
      <c r="F32" s="271">
        <v>43874</v>
      </c>
      <c r="G32" s="271">
        <v>43874</v>
      </c>
      <c r="H32" s="271">
        <v>43874</v>
      </c>
      <c r="I32" s="30" t="s">
        <v>407</v>
      </c>
      <c r="J32" s="30" t="s">
        <v>407</v>
      </c>
    </row>
    <row r="33" spans="1:10" ht="30" customHeight="1" x14ac:dyDescent="0.45">
      <c r="A33" s="30" t="s">
        <v>470</v>
      </c>
      <c r="B33" s="30" t="s">
        <v>471</v>
      </c>
      <c r="C33" s="30" t="s">
        <v>472</v>
      </c>
      <c r="D33" s="30">
        <v>31</v>
      </c>
      <c r="E33" s="271">
        <v>43875</v>
      </c>
      <c r="F33" s="271">
        <v>43875</v>
      </c>
      <c r="G33" s="271">
        <v>43880</v>
      </c>
      <c r="H33" s="271">
        <v>43880</v>
      </c>
      <c r="I33" s="30" t="s">
        <v>407</v>
      </c>
      <c r="J33" s="30" t="s">
        <v>407</v>
      </c>
    </row>
    <row r="34" spans="1:10" ht="30" customHeight="1" x14ac:dyDescent="0.45">
      <c r="A34" s="30" t="s">
        <v>473</v>
      </c>
      <c r="B34" s="30" t="s">
        <v>474</v>
      </c>
      <c r="C34" s="30" t="s">
        <v>413</v>
      </c>
      <c r="D34" s="30">
        <v>32</v>
      </c>
      <c r="E34" s="271">
        <v>43881</v>
      </c>
      <c r="F34" s="271">
        <v>43881</v>
      </c>
      <c r="G34" s="271">
        <v>43882</v>
      </c>
      <c r="H34" s="271">
        <v>43882</v>
      </c>
      <c r="I34" s="30" t="s">
        <v>407</v>
      </c>
      <c r="J34" s="30" t="s">
        <v>407</v>
      </c>
    </row>
    <row r="35" spans="1:10" ht="30" customHeight="1" x14ac:dyDescent="0.45">
      <c r="A35" s="30" t="s">
        <v>475</v>
      </c>
      <c r="B35" s="30" t="s">
        <v>476</v>
      </c>
      <c r="C35" s="30" t="s">
        <v>472</v>
      </c>
      <c r="D35" s="30">
        <v>33</v>
      </c>
      <c r="E35" s="271">
        <v>43885</v>
      </c>
      <c r="F35" s="271">
        <v>43885</v>
      </c>
      <c r="G35" s="271">
        <v>43888</v>
      </c>
      <c r="H35" s="271">
        <v>43888</v>
      </c>
      <c r="I35" s="30" t="s">
        <v>407</v>
      </c>
      <c r="J35" s="30" t="s">
        <v>407</v>
      </c>
    </row>
    <row r="36" spans="1:10" ht="30" customHeight="1" x14ac:dyDescent="0.45">
      <c r="A36" s="30" t="s">
        <v>477</v>
      </c>
      <c r="B36" s="30" t="s">
        <v>478</v>
      </c>
      <c r="C36" s="30" t="s">
        <v>447</v>
      </c>
      <c r="D36" s="30">
        <v>34</v>
      </c>
      <c r="E36" s="271">
        <v>43889</v>
      </c>
      <c r="F36" s="271">
        <v>43889</v>
      </c>
      <c r="G36" s="271">
        <v>43893</v>
      </c>
      <c r="H36" s="271">
        <v>43893</v>
      </c>
      <c r="I36" s="30" t="s">
        <v>407</v>
      </c>
      <c r="J36" s="30" t="s">
        <v>407</v>
      </c>
    </row>
    <row r="37" spans="1:10" ht="30" customHeight="1" x14ac:dyDescent="0.45">
      <c r="A37" s="30" t="s">
        <v>479</v>
      </c>
      <c r="B37" s="30" t="s">
        <v>480</v>
      </c>
      <c r="C37" s="30" t="s">
        <v>418</v>
      </c>
      <c r="D37" s="30">
        <v>35</v>
      </c>
      <c r="E37" s="271">
        <v>43894</v>
      </c>
      <c r="F37" s="271">
        <v>43894</v>
      </c>
      <c r="G37" s="271">
        <v>43894</v>
      </c>
      <c r="H37" s="271">
        <v>43894</v>
      </c>
      <c r="I37" s="30" t="s">
        <v>407</v>
      </c>
      <c r="J37" s="30" t="s">
        <v>407</v>
      </c>
    </row>
    <row r="38" spans="1:10" ht="30" customHeight="1" x14ac:dyDescent="0.45">
      <c r="A38" s="30" t="s">
        <v>481</v>
      </c>
      <c r="B38" s="30" t="s">
        <v>482</v>
      </c>
      <c r="C38" s="30" t="s">
        <v>418</v>
      </c>
      <c r="D38" s="30">
        <v>36</v>
      </c>
      <c r="E38" s="271">
        <v>43895</v>
      </c>
      <c r="F38" s="271">
        <v>43895</v>
      </c>
      <c r="G38" s="271">
        <v>43895</v>
      </c>
      <c r="H38" s="271">
        <v>43895</v>
      </c>
      <c r="I38" s="30" t="s">
        <v>407</v>
      </c>
      <c r="J38" s="30" t="s">
        <v>407</v>
      </c>
    </row>
    <row r="39" spans="1:10" ht="30" customHeight="1" x14ac:dyDescent="0.45">
      <c r="A39" s="264">
        <v>2</v>
      </c>
      <c r="B39" s="264" t="s">
        <v>483</v>
      </c>
      <c r="C39" s="264" t="s">
        <v>428</v>
      </c>
      <c r="D39" s="263"/>
      <c r="E39" s="270">
        <v>43669</v>
      </c>
      <c r="F39" s="270">
        <v>43669</v>
      </c>
      <c r="G39" s="270">
        <v>43689</v>
      </c>
      <c r="H39" s="270">
        <v>43689</v>
      </c>
      <c r="I39" s="264" t="s">
        <v>407</v>
      </c>
      <c r="J39" s="264" t="s">
        <v>407</v>
      </c>
    </row>
    <row r="40" spans="1:10" ht="30" customHeight="1" x14ac:dyDescent="0.45">
      <c r="A40" s="264">
        <v>2.1</v>
      </c>
      <c r="B40" s="264" t="s">
        <v>484</v>
      </c>
      <c r="C40" s="264" t="s">
        <v>485</v>
      </c>
      <c r="D40" s="263"/>
      <c r="E40" s="270">
        <v>43669</v>
      </c>
      <c r="F40" s="270">
        <v>43669</v>
      </c>
      <c r="G40" s="270">
        <v>43676</v>
      </c>
      <c r="H40" s="270">
        <v>43676</v>
      </c>
      <c r="I40" s="264" t="s">
        <v>407</v>
      </c>
      <c r="J40" s="264" t="s">
        <v>407</v>
      </c>
    </row>
    <row r="41" spans="1:10" ht="30" customHeight="1" x14ac:dyDescent="0.45">
      <c r="A41" s="30" t="s">
        <v>486</v>
      </c>
      <c r="B41" s="30" t="s">
        <v>487</v>
      </c>
      <c r="C41" s="30" t="s">
        <v>413</v>
      </c>
      <c r="D41" s="30">
        <v>23</v>
      </c>
      <c r="E41" s="271">
        <v>43669</v>
      </c>
      <c r="F41" s="271">
        <v>43669</v>
      </c>
      <c r="G41" s="271">
        <v>43670</v>
      </c>
      <c r="H41" s="271">
        <v>43670</v>
      </c>
      <c r="I41" s="30" t="s">
        <v>407</v>
      </c>
      <c r="J41" s="30" t="s">
        <v>407</v>
      </c>
    </row>
    <row r="42" spans="1:10" ht="30" customHeight="1" x14ac:dyDescent="0.45">
      <c r="A42" s="30" t="s">
        <v>488</v>
      </c>
      <c r="B42" s="30" t="s">
        <v>489</v>
      </c>
      <c r="C42" s="30" t="s">
        <v>413</v>
      </c>
      <c r="D42" s="30">
        <v>40</v>
      </c>
      <c r="E42" s="271">
        <v>43671</v>
      </c>
      <c r="F42" s="271">
        <v>43671</v>
      </c>
      <c r="G42" s="271">
        <v>43672</v>
      </c>
      <c r="H42" s="271">
        <v>43672</v>
      </c>
      <c r="I42" s="30" t="s">
        <v>407</v>
      </c>
      <c r="J42" s="30" t="s">
        <v>407</v>
      </c>
    </row>
    <row r="43" spans="1:10" ht="30" customHeight="1" x14ac:dyDescent="0.45">
      <c r="A43" s="30" t="s">
        <v>490</v>
      </c>
      <c r="B43" s="30" t="s">
        <v>491</v>
      </c>
      <c r="C43" s="30" t="s">
        <v>413</v>
      </c>
      <c r="D43" s="30">
        <v>41</v>
      </c>
      <c r="E43" s="271">
        <v>43675</v>
      </c>
      <c r="F43" s="271">
        <v>43675</v>
      </c>
      <c r="G43" s="271">
        <v>43676</v>
      </c>
      <c r="H43" s="271">
        <v>43676</v>
      </c>
      <c r="I43" s="30" t="s">
        <v>407</v>
      </c>
      <c r="J43" s="30" t="s">
        <v>407</v>
      </c>
    </row>
    <row r="44" spans="1:10" ht="30" customHeight="1" x14ac:dyDescent="0.45">
      <c r="A44" s="264">
        <v>2.2000000000000002</v>
      </c>
      <c r="B44" s="264" t="s">
        <v>492</v>
      </c>
      <c r="C44" s="264" t="s">
        <v>493</v>
      </c>
      <c r="D44" s="263"/>
      <c r="E44" s="270">
        <v>43677</v>
      </c>
      <c r="F44" s="270">
        <v>43677</v>
      </c>
      <c r="G44" s="270">
        <v>43685</v>
      </c>
      <c r="H44" s="270">
        <v>43685</v>
      </c>
      <c r="I44" s="264" t="s">
        <v>407</v>
      </c>
      <c r="J44" s="264" t="s">
        <v>407</v>
      </c>
    </row>
    <row r="45" spans="1:10" ht="30" customHeight="1" x14ac:dyDescent="0.45">
      <c r="A45" s="30" t="s">
        <v>494</v>
      </c>
      <c r="B45" s="30" t="s">
        <v>495</v>
      </c>
      <c r="C45" s="30" t="s">
        <v>413</v>
      </c>
      <c r="D45" s="30">
        <v>42</v>
      </c>
      <c r="E45" s="271">
        <v>43677</v>
      </c>
      <c r="F45" s="271">
        <v>43677</v>
      </c>
      <c r="G45" s="271">
        <v>43678</v>
      </c>
      <c r="H45" s="271">
        <v>43678</v>
      </c>
      <c r="I45" s="30" t="s">
        <v>407</v>
      </c>
      <c r="J45" s="30" t="s">
        <v>407</v>
      </c>
    </row>
    <row r="46" spans="1:10" ht="30" customHeight="1" x14ac:dyDescent="0.45">
      <c r="A46" s="30" t="s">
        <v>496</v>
      </c>
      <c r="B46" s="30" t="s">
        <v>497</v>
      </c>
      <c r="C46" s="30" t="s">
        <v>413</v>
      </c>
      <c r="D46" s="30">
        <v>44</v>
      </c>
      <c r="E46" s="271">
        <v>43679</v>
      </c>
      <c r="F46" s="271">
        <v>43679</v>
      </c>
      <c r="G46" s="271">
        <v>43682</v>
      </c>
      <c r="H46" s="271">
        <v>43682</v>
      </c>
      <c r="I46" s="30" t="s">
        <v>407</v>
      </c>
      <c r="J46" s="30" t="s">
        <v>407</v>
      </c>
    </row>
    <row r="47" spans="1:10" ht="30" customHeight="1" x14ac:dyDescent="0.45">
      <c r="A47" s="30" t="s">
        <v>498</v>
      </c>
      <c r="B47" s="30" t="s">
        <v>499</v>
      </c>
      <c r="C47" s="30" t="s">
        <v>413</v>
      </c>
      <c r="D47" s="30">
        <v>45</v>
      </c>
      <c r="E47" s="271">
        <v>43683</v>
      </c>
      <c r="F47" s="271">
        <v>43683</v>
      </c>
      <c r="G47" s="271">
        <v>43684</v>
      </c>
      <c r="H47" s="271">
        <v>43684</v>
      </c>
      <c r="I47" s="30" t="s">
        <v>407</v>
      </c>
      <c r="J47" s="30" t="s">
        <v>407</v>
      </c>
    </row>
    <row r="48" spans="1:10" ht="30" customHeight="1" x14ac:dyDescent="0.45">
      <c r="A48" s="30" t="s">
        <v>500</v>
      </c>
      <c r="B48" s="30" t="s">
        <v>501</v>
      </c>
      <c r="C48" s="30" t="s">
        <v>418</v>
      </c>
      <c r="D48" s="30">
        <v>46</v>
      </c>
      <c r="E48" s="271">
        <v>43685</v>
      </c>
      <c r="F48" s="271">
        <v>43685</v>
      </c>
      <c r="G48" s="271">
        <v>43685</v>
      </c>
      <c r="H48" s="271">
        <v>43685</v>
      </c>
      <c r="I48" s="30" t="s">
        <v>407</v>
      </c>
      <c r="J48" s="30" t="s">
        <v>407</v>
      </c>
    </row>
    <row r="49" spans="1:10" ht="30" customHeight="1" x14ac:dyDescent="0.45">
      <c r="A49" s="264">
        <v>2.2999999999999998</v>
      </c>
      <c r="B49" s="264" t="s">
        <v>502</v>
      </c>
      <c r="C49" s="264" t="s">
        <v>447</v>
      </c>
      <c r="D49" s="263"/>
      <c r="E49" s="270">
        <v>43669</v>
      </c>
      <c r="F49" s="270">
        <v>43678</v>
      </c>
      <c r="G49" s="270">
        <v>43671</v>
      </c>
      <c r="H49" s="270">
        <v>43682</v>
      </c>
      <c r="I49" s="264" t="s">
        <v>493</v>
      </c>
      <c r="J49" s="264" t="s">
        <v>493</v>
      </c>
    </row>
    <row r="50" spans="1:10" ht="30" customHeight="1" x14ac:dyDescent="0.45">
      <c r="A50" s="30" t="s">
        <v>503</v>
      </c>
      <c r="B50" s="30" t="s">
        <v>504</v>
      </c>
      <c r="C50" s="30" t="s">
        <v>413</v>
      </c>
      <c r="D50" s="30">
        <v>23</v>
      </c>
      <c r="E50" s="271">
        <v>43669</v>
      </c>
      <c r="F50" s="271">
        <v>43678</v>
      </c>
      <c r="G50" s="271">
        <v>43670</v>
      </c>
      <c r="H50" s="271">
        <v>43679</v>
      </c>
      <c r="I50" s="30" t="s">
        <v>493</v>
      </c>
      <c r="J50" s="30" t="s">
        <v>407</v>
      </c>
    </row>
    <row r="51" spans="1:10" ht="30" customHeight="1" x14ac:dyDescent="0.45">
      <c r="A51" s="30" t="s">
        <v>505</v>
      </c>
      <c r="B51" s="30" t="s">
        <v>506</v>
      </c>
      <c r="C51" s="30" t="s">
        <v>418</v>
      </c>
      <c r="D51" s="30">
        <v>49</v>
      </c>
      <c r="E51" s="271">
        <v>43671</v>
      </c>
      <c r="F51" s="271">
        <v>43682</v>
      </c>
      <c r="G51" s="271">
        <v>43671</v>
      </c>
      <c r="H51" s="271">
        <v>43682</v>
      </c>
      <c r="I51" s="30" t="s">
        <v>493</v>
      </c>
      <c r="J51" s="30" t="s">
        <v>407</v>
      </c>
    </row>
    <row r="52" spans="1:10" ht="30" customHeight="1" x14ac:dyDescent="0.45">
      <c r="A52" s="264">
        <v>2.4</v>
      </c>
      <c r="B52" s="264" t="s">
        <v>507</v>
      </c>
      <c r="C52" s="264" t="s">
        <v>472</v>
      </c>
      <c r="D52" s="263"/>
      <c r="E52" s="270">
        <v>43669</v>
      </c>
      <c r="F52" s="270">
        <v>43677</v>
      </c>
      <c r="G52" s="270">
        <v>43672</v>
      </c>
      <c r="H52" s="270">
        <v>43682</v>
      </c>
      <c r="I52" s="264" t="s">
        <v>485</v>
      </c>
      <c r="J52" s="264" t="s">
        <v>485</v>
      </c>
    </row>
    <row r="53" spans="1:10" ht="30" customHeight="1" x14ac:dyDescent="0.45">
      <c r="A53" s="30" t="s">
        <v>508</v>
      </c>
      <c r="B53" s="30" t="s">
        <v>509</v>
      </c>
      <c r="C53" s="30" t="s">
        <v>413</v>
      </c>
      <c r="D53" s="30">
        <v>23</v>
      </c>
      <c r="E53" s="271">
        <v>43669</v>
      </c>
      <c r="F53" s="271">
        <v>43677</v>
      </c>
      <c r="G53" s="271">
        <v>43670</v>
      </c>
      <c r="H53" s="271">
        <v>43678</v>
      </c>
      <c r="I53" s="30" t="s">
        <v>485</v>
      </c>
      <c r="J53" s="30" t="s">
        <v>407</v>
      </c>
    </row>
    <row r="54" spans="1:10" ht="30" customHeight="1" x14ac:dyDescent="0.45">
      <c r="A54" s="30" t="s">
        <v>510</v>
      </c>
      <c r="B54" s="30" t="s">
        <v>511</v>
      </c>
      <c r="C54" s="30" t="s">
        <v>413</v>
      </c>
      <c r="D54" s="30">
        <v>52</v>
      </c>
      <c r="E54" s="271">
        <v>43671</v>
      </c>
      <c r="F54" s="271">
        <v>43679</v>
      </c>
      <c r="G54" s="271">
        <v>43672</v>
      </c>
      <c r="H54" s="271">
        <v>43682</v>
      </c>
      <c r="I54" s="30" t="s">
        <v>485</v>
      </c>
      <c r="J54" s="30" t="s">
        <v>407</v>
      </c>
    </row>
    <row r="55" spans="1:10" ht="30" customHeight="1" x14ac:dyDescent="0.45">
      <c r="A55" s="264">
        <v>2.5</v>
      </c>
      <c r="B55" s="264" t="s">
        <v>512</v>
      </c>
      <c r="C55" s="264" t="s">
        <v>447</v>
      </c>
      <c r="D55" s="263"/>
      <c r="E55" s="270">
        <v>43675</v>
      </c>
      <c r="F55" s="270">
        <v>43683</v>
      </c>
      <c r="G55" s="270">
        <v>43677</v>
      </c>
      <c r="H55" s="270">
        <v>43685</v>
      </c>
      <c r="I55" s="264" t="s">
        <v>485</v>
      </c>
      <c r="J55" s="264" t="s">
        <v>485</v>
      </c>
    </row>
    <row r="56" spans="1:10" ht="30" customHeight="1" x14ac:dyDescent="0.45">
      <c r="A56" s="30" t="s">
        <v>513</v>
      </c>
      <c r="B56" s="30" t="s">
        <v>514</v>
      </c>
      <c r="C56" s="30" t="s">
        <v>418</v>
      </c>
      <c r="D56" s="30">
        <v>53</v>
      </c>
      <c r="E56" s="271">
        <v>43675</v>
      </c>
      <c r="F56" s="271">
        <v>43683</v>
      </c>
      <c r="G56" s="271">
        <v>43675</v>
      </c>
      <c r="H56" s="271">
        <v>43683</v>
      </c>
      <c r="I56" s="30" t="s">
        <v>485</v>
      </c>
      <c r="J56" s="30" t="s">
        <v>407</v>
      </c>
    </row>
    <row r="57" spans="1:10" ht="30" customHeight="1" x14ac:dyDescent="0.45">
      <c r="A57" s="30" t="s">
        <v>515</v>
      </c>
      <c r="B57" s="30" t="s">
        <v>516</v>
      </c>
      <c r="C57" s="30" t="s">
        <v>418</v>
      </c>
      <c r="D57" s="30">
        <v>55</v>
      </c>
      <c r="E57" s="271">
        <v>43676</v>
      </c>
      <c r="F57" s="271">
        <v>43684</v>
      </c>
      <c r="G57" s="271">
        <v>43676</v>
      </c>
      <c r="H57" s="271">
        <v>43684</v>
      </c>
      <c r="I57" s="30" t="s">
        <v>485</v>
      </c>
      <c r="J57" s="30" t="s">
        <v>407</v>
      </c>
    </row>
    <row r="58" spans="1:10" ht="30" customHeight="1" x14ac:dyDescent="0.45">
      <c r="A58" s="30" t="s">
        <v>517</v>
      </c>
      <c r="B58" s="30" t="s">
        <v>518</v>
      </c>
      <c r="C58" s="30" t="s">
        <v>418</v>
      </c>
      <c r="D58" s="30">
        <v>56</v>
      </c>
      <c r="E58" s="271">
        <v>43677</v>
      </c>
      <c r="F58" s="271">
        <v>43685</v>
      </c>
      <c r="G58" s="271">
        <v>43677</v>
      </c>
      <c r="H58" s="271">
        <v>43685</v>
      </c>
      <c r="I58" s="30" t="s">
        <v>485</v>
      </c>
      <c r="J58" s="30" t="s">
        <v>485</v>
      </c>
    </row>
    <row r="59" spans="1:10" ht="30" customHeight="1" x14ac:dyDescent="0.45">
      <c r="A59" s="264">
        <v>2.6</v>
      </c>
      <c r="B59" s="264" t="s">
        <v>519</v>
      </c>
      <c r="C59" s="264" t="s">
        <v>447</v>
      </c>
      <c r="D59" s="263"/>
      <c r="E59" s="270">
        <v>43672</v>
      </c>
      <c r="F59" s="270">
        <v>43683</v>
      </c>
      <c r="G59" s="270">
        <v>43676</v>
      </c>
      <c r="H59" s="270">
        <v>43685</v>
      </c>
      <c r="I59" s="264" t="s">
        <v>493</v>
      </c>
      <c r="J59" s="264" t="s">
        <v>493</v>
      </c>
    </row>
    <row r="60" spans="1:10" ht="30" customHeight="1" x14ac:dyDescent="0.45">
      <c r="A60" s="30" t="s">
        <v>520</v>
      </c>
      <c r="B60" s="30" t="s">
        <v>521</v>
      </c>
      <c r="C60" s="30" t="s">
        <v>418</v>
      </c>
      <c r="D60" s="30">
        <v>50</v>
      </c>
      <c r="E60" s="271">
        <v>43672</v>
      </c>
      <c r="F60" s="271">
        <v>43683</v>
      </c>
      <c r="G60" s="271">
        <v>43672</v>
      </c>
      <c r="H60" s="271">
        <v>43683</v>
      </c>
      <c r="I60" s="30" t="s">
        <v>493</v>
      </c>
      <c r="J60" s="30" t="s">
        <v>407</v>
      </c>
    </row>
    <row r="61" spans="1:10" ht="30" customHeight="1" x14ac:dyDescent="0.45">
      <c r="A61" s="30" t="s">
        <v>522</v>
      </c>
      <c r="B61" s="30" t="s">
        <v>523</v>
      </c>
      <c r="C61" s="30" t="s">
        <v>418</v>
      </c>
      <c r="D61" s="30">
        <v>59</v>
      </c>
      <c r="E61" s="271">
        <v>43675</v>
      </c>
      <c r="F61" s="271">
        <v>43684</v>
      </c>
      <c r="G61" s="271">
        <v>43675</v>
      </c>
      <c r="H61" s="271">
        <v>43684</v>
      </c>
      <c r="I61" s="30" t="s">
        <v>493</v>
      </c>
      <c r="J61" s="30" t="s">
        <v>407</v>
      </c>
    </row>
    <row r="62" spans="1:10" ht="30" customHeight="1" x14ac:dyDescent="0.45">
      <c r="A62" s="30" t="s">
        <v>524</v>
      </c>
      <c r="B62" s="30" t="s">
        <v>525</v>
      </c>
      <c r="C62" s="30" t="s">
        <v>418</v>
      </c>
      <c r="D62" s="30">
        <v>60</v>
      </c>
      <c r="E62" s="271">
        <v>43676</v>
      </c>
      <c r="F62" s="271">
        <v>43685</v>
      </c>
      <c r="G62" s="271">
        <v>43676</v>
      </c>
      <c r="H62" s="271">
        <v>43685</v>
      </c>
      <c r="I62" s="30" t="s">
        <v>493</v>
      </c>
      <c r="J62" s="30" t="s">
        <v>493</v>
      </c>
    </row>
    <row r="63" spans="1:10" ht="30" customHeight="1" x14ac:dyDescent="0.45">
      <c r="A63" s="264">
        <v>2.7</v>
      </c>
      <c r="B63" s="264" t="s">
        <v>526</v>
      </c>
      <c r="C63" s="264" t="s">
        <v>413</v>
      </c>
      <c r="D63" s="263"/>
      <c r="E63" s="270">
        <v>43686</v>
      </c>
      <c r="F63" s="270">
        <v>43686</v>
      </c>
      <c r="G63" s="270">
        <v>43689</v>
      </c>
      <c r="H63" s="270">
        <v>43689</v>
      </c>
      <c r="I63" s="264" t="s">
        <v>407</v>
      </c>
      <c r="J63" s="264" t="s">
        <v>407</v>
      </c>
    </row>
    <row r="64" spans="1:10" ht="30" customHeight="1" x14ac:dyDescent="0.45">
      <c r="A64" s="30" t="s">
        <v>527</v>
      </c>
      <c r="B64" s="30" t="s">
        <v>528</v>
      </c>
      <c r="C64" s="30" t="s">
        <v>418</v>
      </c>
      <c r="D64" s="30" t="s">
        <v>529</v>
      </c>
      <c r="E64" s="271">
        <v>43686</v>
      </c>
      <c r="F64" s="271">
        <v>43686</v>
      </c>
      <c r="G64" s="271">
        <v>43686</v>
      </c>
      <c r="H64" s="271">
        <v>43686</v>
      </c>
      <c r="I64" s="30" t="s">
        <v>407</v>
      </c>
      <c r="J64" s="30" t="s">
        <v>407</v>
      </c>
    </row>
    <row r="65" spans="1:10" ht="30" customHeight="1" x14ac:dyDescent="0.45">
      <c r="A65" s="30" t="s">
        <v>530</v>
      </c>
      <c r="B65" s="30" t="s">
        <v>531</v>
      </c>
      <c r="C65" s="30" t="s">
        <v>418</v>
      </c>
      <c r="D65" s="30">
        <v>63</v>
      </c>
      <c r="E65" s="271">
        <v>43689</v>
      </c>
      <c r="F65" s="271">
        <v>43689</v>
      </c>
      <c r="G65" s="271">
        <v>43689</v>
      </c>
      <c r="H65" s="271">
        <v>43689</v>
      </c>
      <c r="I65" s="30" t="s">
        <v>407</v>
      </c>
      <c r="J65" s="30" t="s">
        <v>407</v>
      </c>
    </row>
    <row r="66" spans="1:10" ht="30" customHeight="1" x14ac:dyDescent="0.45">
      <c r="A66" s="264">
        <v>3</v>
      </c>
      <c r="B66" s="264" t="s">
        <v>532</v>
      </c>
      <c r="C66" s="264" t="s">
        <v>533</v>
      </c>
      <c r="D66" s="263"/>
      <c r="E66" s="270">
        <v>43691</v>
      </c>
      <c r="F66" s="270">
        <v>43691</v>
      </c>
      <c r="G66" s="270">
        <v>43707</v>
      </c>
      <c r="H66" s="270">
        <v>43707</v>
      </c>
      <c r="I66" s="264" t="s">
        <v>407</v>
      </c>
      <c r="J66" s="264" t="s">
        <v>407</v>
      </c>
    </row>
    <row r="67" spans="1:10" ht="30" customHeight="1" x14ac:dyDescent="0.45">
      <c r="A67" s="264">
        <v>3.1</v>
      </c>
      <c r="B67" s="264" t="s">
        <v>534</v>
      </c>
      <c r="C67" s="264" t="s">
        <v>413</v>
      </c>
      <c r="D67" s="263"/>
      <c r="E67" s="270">
        <v>43691</v>
      </c>
      <c r="F67" s="270">
        <v>43691</v>
      </c>
      <c r="G67" s="270">
        <v>43692</v>
      </c>
      <c r="H67" s="270">
        <v>43692</v>
      </c>
      <c r="I67" s="264" t="s">
        <v>407</v>
      </c>
      <c r="J67" s="264" t="s">
        <v>407</v>
      </c>
    </row>
    <row r="68" spans="1:10" ht="30" customHeight="1" x14ac:dyDescent="0.45">
      <c r="A68" s="30" t="s">
        <v>535</v>
      </c>
      <c r="B68" s="30" t="s">
        <v>536</v>
      </c>
      <c r="C68" s="30" t="s">
        <v>418</v>
      </c>
      <c r="D68" s="30">
        <v>24</v>
      </c>
      <c r="E68" s="271">
        <v>43691</v>
      </c>
      <c r="F68" s="271">
        <v>43691</v>
      </c>
      <c r="G68" s="271">
        <v>43691</v>
      </c>
      <c r="H68" s="271">
        <v>43691</v>
      </c>
      <c r="I68" s="30" t="s">
        <v>407</v>
      </c>
      <c r="J68" s="30" t="s">
        <v>407</v>
      </c>
    </row>
    <row r="69" spans="1:10" ht="30" customHeight="1" x14ac:dyDescent="0.45">
      <c r="A69" s="30" t="s">
        <v>537</v>
      </c>
      <c r="B69" s="30" t="s">
        <v>538</v>
      </c>
      <c r="C69" s="30" t="s">
        <v>418</v>
      </c>
      <c r="D69" s="30">
        <v>67</v>
      </c>
      <c r="E69" s="271">
        <v>43692</v>
      </c>
      <c r="F69" s="271">
        <v>43692</v>
      </c>
      <c r="G69" s="271">
        <v>43692</v>
      </c>
      <c r="H69" s="271">
        <v>43692</v>
      </c>
      <c r="I69" s="30" t="s">
        <v>407</v>
      </c>
      <c r="J69" s="30" t="s">
        <v>407</v>
      </c>
    </row>
    <row r="70" spans="1:10" ht="30" customHeight="1" x14ac:dyDescent="0.45">
      <c r="A70" s="264">
        <v>3.2</v>
      </c>
      <c r="B70" s="264" t="s">
        <v>539</v>
      </c>
      <c r="C70" s="264" t="s">
        <v>447</v>
      </c>
      <c r="D70" s="263"/>
      <c r="E70" s="270">
        <v>43693</v>
      </c>
      <c r="F70" s="270">
        <v>43693</v>
      </c>
      <c r="G70" s="270">
        <v>43697</v>
      </c>
      <c r="H70" s="270">
        <v>43697</v>
      </c>
      <c r="I70" s="264" t="s">
        <v>407</v>
      </c>
      <c r="J70" s="264" t="s">
        <v>407</v>
      </c>
    </row>
    <row r="71" spans="1:10" ht="30" customHeight="1" x14ac:dyDescent="0.45">
      <c r="A71" s="30" t="s">
        <v>540</v>
      </c>
      <c r="B71" s="30" t="s">
        <v>541</v>
      </c>
      <c r="C71" s="30" t="s">
        <v>418</v>
      </c>
      <c r="D71" s="30">
        <v>68</v>
      </c>
      <c r="E71" s="271">
        <v>43693</v>
      </c>
      <c r="F71" s="271">
        <v>43693</v>
      </c>
      <c r="G71" s="271">
        <v>43693</v>
      </c>
      <c r="H71" s="271">
        <v>43693</v>
      </c>
      <c r="I71" s="30" t="s">
        <v>407</v>
      </c>
      <c r="J71" s="30" t="s">
        <v>407</v>
      </c>
    </row>
    <row r="72" spans="1:10" ht="30" customHeight="1" x14ac:dyDescent="0.45">
      <c r="A72" s="30" t="s">
        <v>542</v>
      </c>
      <c r="B72" s="30" t="s">
        <v>543</v>
      </c>
      <c r="C72" s="30" t="s">
        <v>418</v>
      </c>
      <c r="D72" s="30">
        <v>70</v>
      </c>
      <c r="E72" s="271">
        <v>43696</v>
      </c>
      <c r="F72" s="271">
        <v>43696</v>
      </c>
      <c r="G72" s="271">
        <v>43696</v>
      </c>
      <c r="H72" s="271">
        <v>43696</v>
      </c>
      <c r="I72" s="30" t="s">
        <v>407</v>
      </c>
      <c r="J72" s="30" t="s">
        <v>407</v>
      </c>
    </row>
    <row r="73" spans="1:10" ht="30" customHeight="1" x14ac:dyDescent="0.45">
      <c r="A73" s="30" t="s">
        <v>544</v>
      </c>
      <c r="B73" s="30" t="s">
        <v>545</v>
      </c>
      <c r="C73" s="30" t="s">
        <v>418</v>
      </c>
      <c r="D73" s="30">
        <v>71</v>
      </c>
      <c r="E73" s="271">
        <v>43697</v>
      </c>
      <c r="F73" s="271">
        <v>43697</v>
      </c>
      <c r="G73" s="271">
        <v>43697</v>
      </c>
      <c r="H73" s="271">
        <v>43697</v>
      </c>
      <c r="I73" s="30" t="s">
        <v>407</v>
      </c>
      <c r="J73" s="30" t="s">
        <v>407</v>
      </c>
    </row>
    <row r="74" spans="1:10" ht="30" customHeight="1" x14ac:dyDescent="0.45">
      <c r="A74" s="264">
        <v>3.4</v>
      </c>
      <c r="B74" s="264" t="s">
        <v>546</v>
      </c>
      <c r="C74" s="264" t="s">
        <v>472</v>
      </c>
      <c r="D74" s="263"/>
      <c r="E74" s="270">
        <v>43698</v>
      </c>
      <c r="F74" s="270">
        <v>43698</v>
      </c>
      <c r="G74" s="270">
        <v>43703</v>
      </c>
      <c r="H74" s="270">
        <v>43703</v>
      </c>
      <c r="I74" s="264" t="s">
        <v>407</v>
      </c>
      <c r="J74" s="264" t="s">
        <v>407</v>
      </c>
    </row>
    <row r="75" spans="1:10" ht="30" customHeight="1" x14ac:dyDescent="0.45">
      <c r="A75" s="30" t="s">
        <v>547</v>
      </c>
      <c r="B75" s="30" t="s">
        <v>548</v>
      </c>
      <c r="C75" s="30" t="s">
        <v>413</v>
      </c>
      <c r="D75" s="30">
        <v>72</v>
      </c>
      <c r="E75" s="271">
        <v>43698</v>
      </c>
      <c r="F75" s="271">
        <v>43698</v>
      </c>
      <c r="G75" s="271">
        <v>43699</v>
      </c>
      <c r="H75" s="271">
        <v>43699</v>
      </c>
      <c r="I75" s="30" t="s">
        <v>407</v>
      </c>
      <c r="J75" s="30" t="s">
        <v>407</v>
      </c>
    </row>
    <row r="76" spans="1:10" ht="30" customHeight="1" x14ac:dyDescent="0.45">
      <c r="A76" s="30" t="s">
        <v>549</v>
      </c>
      <c r="B76" s="30" t="s">
        <v>550</v>
      </c>
      <c r="C76" s="30" t="s">
        <v>418</v>
      </c>
      <c r="D76" s="30">
        <v>74</v>
      </c>
      <c r="E76" s="271">
        <v>43700</v>
      </c>
      <c r="F76" s="271">
        <v>43700</v>
      </c>
      <c r="G76" s="271">
        <v>43700</v>
      </c>
      <c r="H76" s="271">
        <v>43700</v>
      </c>
      <c r="I76" s="30" t="s">
        <v>407</v>
      </c>
      <c r="J76" s="30" t="s">
        <v>407</v>
      </c>
    </row>
    <row r="77" spans="1:10" ht="30" customHeight="1" x14ac:dyDescent="0.45">
      <c r="A77" s="30" t="s">
        <v>551</v>
      </c>
      <c r="B77" s="30" t="s">
        <v>552</v>
      </c>
      <c r="C77" s="30" t="s">
        <v>418</v>
      </c>
      <c r="D77" s="30">
        <v>75</v>
      </c>
      <c r="E77" s="271">
        <v>43703</v>
      </c>
      <c r="F77" s="271">
        <v>43703</v>
      </c>
      <c r="G77" s="271">
        <v>43703</v>
      </c>
      <c r="H77" s="271">
        <v>43703</v>
      </c>
      <c r="I77" s="30" t="s">
        <v>407</v>
      </c>
      <c r="J77" s="30" t="s">
        <v>407</v>
      </c>
    </row>
    <row r="78" spans="1:10" ht="30" customHeight="1" x14ac:dyDescent="0.45">
      <c r="A78" s="264">
        <v>3.3</v>
      </c>
      <c r="B78" s="264" t="s">
        <v>553</v>
      </c>
      <c r="C78" s="264" t="s">
        <v>447</v>
      </c>
      <c r="D78" s="263"/>
      <c r="E78" s="270">
        <v>43693</v>
      </c>
      <c r="F78" s="270">
        <v>43697</v>
      </c>
      <c r="G78" s="270">
        <v>43697</v>
      </c>
      <c r="H78" s="270">
        <v>43699</v>
      </c>
      <c r="I78" s="264" t="s">
        <v>413</v>
      </c>
      <c r="J78" s="264" t="s">
        <v>413</v>
      </c>
    </row>
    <row r="79" spans="1:10" ht="30" customHeight="1" x14ac:dyDescent="0.45">
      <c r="A79" s="30" t="s">
        <v>554</v>
      </c>
      <c r="B79" s="30" t="s">
        <v>555</v>
      </c>
      <c r="C79" s="30" t="s">
        <v>418</v>
      </c>
      <c r="D79" s="30">
        <v>68</v>
      </c>
      <c r="E79" s="271">
        <v>43693</v>
      </c>
      <c r="F79" s="271">
        <v>43697</v>
      </c>
      <c r="G79" s="271">
        <v>43693</v>
      </c>
      <c r="H79" s="271">
        <v>43697</v>
      </c>
      <c r="I79" s="30" t="s">
        <v>413</v>
      </c>
      <c r="J79" s="30" t="s">
        <v>407</v>
      </c>
    </row>
    <row r="80" spans="1:10" ht="30" customHeight="1" x14ac:dyDescent="0.45">
      <c r="A80" s="30" t="s">
        <v>556</v>
      </c>
      <c r="B80" s="30" t="s">
        <v>557</v>
      </c>
      <c r="C80" s="30" t="s">
        <v>418</v>
      </c>
      <c r="D80" s="30">
        <v>78</v>
      </c>
      <c r="E80" s="271">
        <v>43696</v>
      </c>
      <c r="F80" s="271">
        <v>43698</v>
      </c>
      <c r="G80" s="271">
        <v>43696</v>
      </c>
      <c r="H80" s="271">
        <v>43698</v>
      </c>
      <c r="I80" s="30" t="s">
        <v>413</v>
      </c>
      <c r="J80" s="30" t="s">
        <v>407</v>
      </c>
    </row>
    <row r="81" spans="1:10" ht="30" customHeight="1" x14ac:dyDescent="0.45">
      <c r="A81" s="30" t="s">
        <v>558</v>
      </c>
      <c r="B81" s="30" t="s">
        <v>559</v>
      </c>
      <c r="C81" s="30" t="s">
        <v>418</v>
      </c>
      <c r="D81" s="30">
        <v>79</v>
      </c>
      <c r="E81" s="271">
        <v>43697</v>
      </c>
      <c r="F81" s="271">
        <v>43699</v>
      </c>
      <c r="G81" s="271">
        <v>43697</v>
      </c>
      <c r="H81" s="271">
        <v>43699</v>
      </c>
      <c r="I81" s="30" t="s">
        <v>413</v>
      </c>
      <c r="J81" s="30" t="s">
        <v>407</v>
      </c>
    </row>
    <row r="82" spans="1:10" ht="30" customHeight="1" x14ac:dyDescent="0.45">
      <c r="A82" s="264">
        <v>3.6</v>
      </c>
      <c r="B82" s="264" t="s">
        <v>560</v>
      </c>
      <c r="C82" s="264" t="s">
        <v>413</v>
      </c>
      <c r="D82" s="263"/>
      <c r="E82" s="270">
        <v>43693</v>
      </c>
      <c r="F82" s="270">
        <v>43703</v>
      </c>
      <c r="G82" s="270">
        <v>43696</v>
      </c>
      <c r="H82" s="270">
        <v>43704</v>
      </c>
      <c r="I82" s="264" t="s">
        <v>485</v>
      </c>
      <c r="J82" s="264" t="s">
        <v>485</v>
      </c>
    </row>
    <row r="83" spans="1:10" ht="30" customHeight="1" x14ac:dyDescent="0.45">
      <c r="A83" s="30" t="s">
        <v>561</v>
      </c>
      <c r="B83" s="30" t="s">
        <v>562</v>
      </c>
      <c r="C83" s="30" t="s">
        <v>413</v>
      </c>
      <c r="D83" s="30">
        <v>68</v>
      </c>
      <c r="E83" s="271">
        <v>43693</v>
      </c>
      <c r="F83" s="271">
        <v>43703</v>
      </c>
      <c r="G83" s="271">
        <v>43696</v>
      </c>
      <c r="H83" s="271">
        <v>43704</v>
      </c>
      <c r="I83" s="30" t="s">
        <v>485</v>
      </c>
      <c r="J83" s="30" t="s">
        <v>407</v>
      </c>
    </row>
    <row r="84" spans="1:10" ht="30" customHeight="1" x14ac:dyDescent="0.45">
      <c r="A84" s="264">
        <v>3.6</v>
      </c>
      <c r="B84" s="264" t="s">
        <v>563</v>
      </c>
      <c r="C84" s="264" t="s">
        <v>493</v>
      </c>
      <c r="D84" s="263"/>
      <c r="E84" s="270">
        <v>43697</v>
      </c>
      <c r="F84" s="270">
        <v>43700</v>
      </c>
      <c r="G84" s="270">
        <v>43705</v>
      </c>
      <c r="H84" s="270">
        <v>43705</v>
      </c>
      <c r="I84" s="264" t="s">
        <v>407</v>
      </c>
      <c r="J84" s="264" t="s">
        <v>407</v>
      </c>
    </row>
    <row r="85" spans="1:10" ht="30" customHeight="1" x14ac:dyDescent="0.45">
      <c r="A85" s="30" t="s">
        <v>564</v>
      </c>
      <c r="B85" s="30" t="s">
        <v>565</v>
      </c>
      <c r="C85" s="30" t="s">
        <v>418</v>
      </c>
      <c r="D85" s="30">
        <v>82</v>
      </c>
      <c r="E85" s="271">
        <v>43697</v>
      </c>
      <c r="F85" s="271">
        <v>43705</v>
      </c>
      <c r="G85" s="271">
        <v>43697</v>
      </c>
      <c r="H85" s="271">
        <v>43705</v>
      </c>
      <c r="I85" s="30" t="s">
        <v>485</v>
      </c>
      <c r="J85" s="30" t="s">
        <v>485</v>
      </c>
    </row>
    <row r="86" spans="1:10" ht="30" customHeight="1" x14ac:dyDescent="0.45">
      <c r="A86" s="30" t="s">
        <v>566</v>
      </c>
      <c r="B86" s="30" t="s">
        <v>567</v>
      </c>
      <c r="C86" s="30" t="s">
        <v>418</v>
      </c>
      <c r="D86" s="30">
        <v>80</v>
      </c>
      <c r="E86" s="271">
        <v>43698</v>
      </c>
      <c r="F86" s="271">
        <v>43700</v>
      </c>
      <c r="G86" s="271">
        <v>43698</v>
      </c>
      <c r="H86" s="271">
        <v>43700</v>
      </c>
      <c r="I86" s="30" t="s">
        <v>413</v>
      </c>
      <c r="J86" s="30" t="s">
        <v>407</v>
      </c>
    </row>
    <row r="87" spans="1:10" ht="30" customHeight="1" x14ac:dyDescent="0.45">
      <c r="A87" s="30" t="s">
        <v>568</v>
      </c>
      <c r="B87" s="30" t="s">
        <v>569</v>
      </c>
      <c r="C87" s="30" t="s">
        <v>418</v>
      </c>
      <c r="D87" s="30">
        <v>85</v>
      </c>
      <c r="E87" s="271">
        <v>43699</v>
      </c>
      <c r="F87" s="271">
        <v>43703</v>
      </c>
      <c r="G87" s="271">
        <v>43699</v>
      </c>
      <c r="H87" s="271">
        <v>43703</v>
      </c>
      <c r="I87" s="30" t="s">
        <v>413</v>
      </c>
      <c r="J87" s="30" t="s">
        <v>407</v>
      </c>
    </row>
    <row r="88" spans="1:10" ht="30" customHeight="1" x14ac:dyDescent="0.45">
      <c r="A88" s="30" t="s">
        <v>570</v>
      </c>
      <c r="B88" s="30" t="s">
        <v>571</v>
      </c>
      <c r="C88" s="30" t="s">
        <v>418</v>
      </c>
      <c r="D88" s="30">
        <v>76</v>
      </c>
      <c r="E88" s="271">
        <v>43704</v>
      </c>
      <c r="F88" s="271">
        <v>43704</v>
      </c>
      <c r="G88" s="271">
        <v>43704</v>
      </c>
      <c r="H88" s="271">
        <v>43704</v>
      </c>
      <c r="I88" s="30" t="s">
        <v>407</v>
      </c>
      <c r="J88" s="30" t="s">
        <v>407</v>
      </c>
    </row>
    <row r="89" spans="1:10" ht="30" customHeight="1" x14ac:dyDescent="0.45">
      <c r="A89" s="30" t="s">
        <v>572</v>
      </c>
      <c r="B89" s="30" t="s">
        <v>573</v>
      </c>
      <c r="C89" s="30" t="s">
        <v>418</v>
      </c>
      <c r="D89" s="30">
        <v>87</v>
      </c>
      <c r="E89" s="271">
        <v>43705</v>
      </c>
      <c r="F89" s="271">
        <v>43705</v>
      </c>
      <c r="G89" s="271">
        <v>43705</v>
      </c>
      <c r="H89" s="271">
        <v>43705</v>
      </c>
      <c r="I89" s="30" t="s">
        <v>407</v>
      </c>
      <c r="J89" s="30" t="s">
        <v>407</v>
      </c>
    </row>
    <row r="90" spans="1:10" ht="30" customHeight="1" x14ac:dyDescent="0.45">
      <c r="A90" s="264">
        <v>3.7</v>
      </c>
      <c r="B90" s="264" t="s">
        <v>574</v>
      </c>
      <c r="C90" s="264" t="s">
        <v>413</v>
      </c>
      <c r="D90" s="263"/>
      <c r="E90" s="270">
        <v>43700</v>
      </c>
      <c r="F90" s="270">
        <v>43704</v>
      </c>
      <c r="G90" s="270">
        <v>43703</v>
      </c>
      <c r="H90" s="270">
        <v>43705</v>
      </c>
      <c r="I90" s="264" t="s">
        <v>413</v>
      </c>
      <c r="J90" s="264" t="s">
        <v>413</v>
      </c>
    </row>
    <row r="91" spans="1:10" ht="30" customHeight="1" x14ac:dyDescent="0.45">
      <c r="A91" s="30" t="s">
        <v>575</v>
      </c>
      <c r="B91" s="30" t="s">
        <v>576</v>
      </c>
      <c r="C91" s="30" t="s">
        <v>418</v>
      </c>
      <c r="D91" s="30">
        <v>86</v>
      </c>
      <c r="E91" s="271">
        <v>43700</v>
      </c>
      <c r="F91" s="271">
        <v>43704</v>
      </c>
      <c r="G91" s="271">
        <v>43700</v>
      </c>
      <c r="H91" s="271">
        <v>43704</v>
      </c>
      <c r="I91" s="30" t="s">
        <v>413</v>
      </c>
      <c r="J91" s="30" t="s">
        <v>407</v>
      </c>
    </row>
    <row r="92" spans="1:10" ht="30" customHeight="1" x14ac:dyDescent="0.45">
      <c r="A92" s="30" t="s">
        <v>577</v>
      </c>
      <c r="B92" s="30" t="s">
        <v>578</v>
      </c>
      <c r="C92" s="30" t="s">
        <v>418</v>
      </c>
      <c r="D92" s="30">
        <v>90</v>
      </c>
      <c r="E92" s="271">
        <v>43703</v>
      </c>
      <c r="F92" s="271">
        <v>43705</v>
      </c>
      <c r="G92" s="271">
        <v>43703</v>
      </c>
      <c r="H92" s="271">
        <v>43705</v>
      </c>
      <c r="I92" s="30" t="s">
        <v>413</v>
      </c>
      <c r="J92" s="30" t="s">
        <v>413</v>
      </c>
    </row>
    <row r="93" spans="1:10" ht="30" customHeight="1" x14ac:dyDescent="0.45">
      <c r="A93" s="264">
        <v>3.8</v>
      </c>
      <c r="B93" s="264" t="s">
        <v>579</v>
      </c>
      <c r="C93" s="264" t="s">
        <v>413</v>
      </c>
      <c r="D93" s="263"/>
      <c r="E93" s="270">
        <v>43706</v>
      </c>
      <c r="F93" s="270">
        <v>43706</v>
      </c>
      <c r="G93" s="270">
        <v>43707</v>
      </c>
      <c r="H93" s="270">
        <v>43707</v>
      </c>
      <c r="I93" s="264" t="s">
        <v>407</v>
      </c>
      <c r="J93" s="264" t="s">
        <v>407</v>
      </c>
    </row>
    <row r="94" spans="1:10" ht="30" customHeight="1" x14ac:dyDescent="0.45">
      <c r="A94" s="30" t="s">
        <v>580</v>
      </c>
      <c r="B94" s="30" t="s">
        <v>581</v>
      </c>
      <c r="C94" s="30" t="s">
        <v>418</v>
      </c>
      <c r="D94" s="30" t="s">
        <v>582</v>
      </c>
      <c r="E94" s="271">
        <v>43706</v>
      </c>
      <c r="F94" s="271">
        <v>43706</v>
      </c>
      <c r="G94" s="271">
        <v>43706</v>
      </c>
      <c r="H94" s="271">
        <v>43706</v>
      </c>
      <c r="I94" s="30" t="s">
        <v>407</v>
      </c>
      <c r="J94" s="30" t="s">
        <v>407</v>
      </c>
    </row>
    <row r="95" spans="1:10" ht="30" customHeight="1" x14ac:dyDescent="0.45">
      <c r="A95" s="30" t="s">
        <v>583</v>
      </c>
      <c r="B95" s="30" t="s">
        <v>531</v>
      </c>
      <c r="C95" s="30" t="s">
        <v>418</v>
      </c>
      <c r="D95" s="30">
        <v>93</v>
      </c>
      <c r="E95" s="271">
        <v>43707</v>
      </c>
      <c r="F95" s="271">
        <v>43707</v>
      </c>
      <c r="G95" s="271">
        <v>43707</v>
      </c>
      <c r="H95" s="271">
        <v>43707</v>
      </c>
      <c r="I95" s="30" t="s">
        <v>407</v>
      </c>
      <c r="J95" s="30" t="s">
        <v>407</v>
      </c>
    </row>
    <row r="96" spans="1:10" ht="30" customHeight="1" x14ac:dyDescent="0.45">
      <c r="A96" s="264">
        <v>4</v>
      </c>
      <c r="B96" s="264" t="s">
        <v>584</v>
      </c>
      <c r="C96" s="264" t="s">
        <v>585</v>
      </c>
      <c r="D96" s="263"/>
      <c r="E96" s="270">
        <v>43711</v>
      </c>
      <c r="F96" s="270">
        <v>43711</v>
      </c>
      <c r="G96" s="270">
        <v>43740</v>
      </c>
      <c r="H96" s="270">
        <v>43740</v>
      </c>
      <c r="I96" s="264" t="s">
        <v>407</v>
      </c>
      <c r="J96" s="264" t="s">
        <v>407</v>
      </c>
    </row>
    <row r="97" spans="1:10" ht="30" customHeight="1" x14ac:dyDescent="0.45">
      <c r="A97" s="264">
        <v>4.0999999999999996</v>
      </c>
      <c r="B97" s="264" t="s">
        <v>586</v>
      </c>
      <c r="C97" s="264" t="s">
        <v>413</v>
      </c>
      <c r="D97" s="263"/>
      <c r="E97" s="270">
        <v>43711</v>
      </c>
      <c r="F97" s="270">
        <v>43711</v>
      </c>
      <c r="G97" s="270">
        <v>43712</v>
      </c>
      <c r="H97" s="270">
        <v>43712</v>
      </c>
      <c r="I97" s="264" t="s">
        <v>407</v>
      </c>
      <c r="J97" s="264" t="s">
        <v>407</v>
      </c>
    </row>
    <row r="98" spans="1:10" ht="30" customHeight="1" x14ac:dyDescent="0.45">
      <c r="A98" s="30" t="s">
        <v>587</v>
      </c>
      <c r="B98" s="30" t="s">
        <v>536</v>
      </c>
      <c r="C98" s="30" t="s">
        <v>418</v>
      </c>
      <c r="D98" s="30">
        <v>25</v>
      </c>
      <c r="E98" s="271">
        <v>43711</v>
      </c>
      <c r="F98" s="271">
        <v>43711</v>
      </c>
      <c r="G98" s="271">
        <v>43711</v>
      </c>
      <c r="H98" s="271">
        <v>43711</v>
      </c>
      <c r="I98" s="30" t="s">
        <v>407</v>
      </c>
      <c r="J98" s="30" t="s">
        <v>407</v>
      </c>
    </row>
    <row r="99" spans="1:10" ht="30" customHeight="1" x14ac:dyDescent="0.45">
      <c r="A99" s="30" t="s">
        <v>588</v>
      </c>
      <c r="B99" s="30" t="s">
        <v>589</v>
      </c>
      <c r="C99" s="30" t="s">
        <v>418</v>
      </c>
      <c r="D99" s="30">
        <v>97</v>
      </c>
      <c r="E99" s="271">
        <v>43712</v>
      </c>
      <c r="F99" s="271">
        <v>43712</v>
      </c>
      <c r="G99" s="271">
        <v>43712</v>
      </c>
      <c r="H99" s="271">
        <v>43712</v>
      </c>
      <c r="I99" s="30" t="s">
        <v>407</v>
      </c>
      <c r="J99" s="30" t="s">
        <v>407</v>
      </c>
    </row>
    <row r="100" spans="1:10" ht="30" customHeight="1" x14ac:dyDescent="0.45">
      <c r="A100" s="264">
        <v>4.2</v>
      </c>
      <c r="B100" s="264" t="s">
        <v>590</v>
      </c>
      <c r="C100" s="264" t="s">
        <v>410</v>
      </c>
      <c r="D100" s="263"/>
      <c r="E100" s="270">
        <v>43713</v>
      </c>
      <c r="F100" s="270">
        <v>43713</v>
      </c>
      <c r="G100" s="270">
        <v>43725</v>
      </c>
      <c r="H100" s="270">
        <v>43725</v>
      </c>
      <c r="I100" s="264" t="s">
        <v>407</v>
      </c>
      <c r="J100" s="264" t="s">
        <v>407</v>
      </c>
    </row>
    <row r="101" spans="1:10" ht="30" customHeight="1" x14ac:dyDescent="0.45">
      <c r="A101" s="30" t="s">
        <v>591</v>
      </c>
      <c r="B101" s="30" t="s">
        <v>592</v>
      </c>
      <c r="C101" s="30" t="s">
        <v>447</v>
      </c>
      <c r="D101" s="30">
        <v>98</v>
      </c>
      <c r="E101" s="271">
        <v>43713</v>
      </c>
      <c r="F101" s="271">
        <v>43713</v>
      </c>
      <c r="G101" s="271">
        <v>43717</v>
      </c>
      <c r="H101" s="271">
        <v>43717</v>
      </c>
      <c r="I101" s="30" t="s">
        <v>407</v>
      </c>
      <c r="J101" s="30" t="s">
        <v>407</v>
      </c>
    </row>
    <row r="102" spans="1:10" ht="30" customHeight="1" x14ac:dyDescent="0.45">
      <c r="A102" s="30" t="s">
        <v>593</v>
      </c>
      <c r="B102" s="30" t="s">
        <v>594</v>
      </c>
      <c r="C102" s="30" t="s">
        <v>447</v>
      </c>
      <c r="D102" s="30">
        <v>100</v>
      </c>
      <c r="E102" s="271">
        <v>43718</v>
      </c>
      <c r="F102" s="271">
        <v>43718</v>
      </c>
      <c r="G102" s="271">
        <v>43720</v>
      </c>
      <c r="H102" s="271">
        <v>43720</v>
      </c>
      <c r="I102" s="30" t="s">
        <v>407</v>
      </c>
      <c r="J102" s="30" t="s">
        <v>407</v>
      </c>
    </row>
    <row r="103" spans="1:10" ht="30" customHeight="1" x14ac:dyDescent="0.45">
      <c r="A103" s="30" t="s">
        <v>595</v>
      </c>
      <c r="B103" s="30" t="s">
        <v>596</v>
      </c>
      <c r="C103" s="30" t="s">
        <v>447</v>
      </c>
      <c r="D103" s="30">
        <v>101</v>
      </c>
      <c r="E103" s="271">
        <v>43721</v>
      </c>
      <c r="F103" s="271">
        <v>43721</v>
      </c>
      <c r="G103" s="271">
        <v>43725</v>
      </c>
      <c r="H103" s="271">
        <v>43725</v>
      </c>
      <c r="I103" s="30" t="s">
        <v>407</v>
      </c>
      <c r="J103" s="30" t="s">
        <v>407</v>
      </c>
    </row>
    <row r="104" spans="1:10" ht="30" customHeight="1" x14ac:dyDescent="0.45">
      <c r="A104" s="264">
        <v>4.3</v>
      </c>
      <c r="B104" s="264" t="s">
        <v>597</v>
      </c>
      <c r="C104" s="264" t="s">
        <v>410</v>
      </c>
      <c r="D104" s="263"/>
      <c r="E104" s="270">
        <v>43726</v>
      </c>
      <c r="F104" s="270">
        <v>43726</v>
      </c>
      <c r="G104" s="270">
        <v>43738</v>
      </c>
      <c r="H104" s="270">
        <v>43738</v>
      </c>
      <c r="I104" s="264" t="s">
        <v>407</v>
      </c>
      <c r="J104" s="264" t="s">
        <v>407</v>
      </c>
    </row>
    <row r="105" spans="1:10" ht="30" customHeight="1" x14ac:dyDescent="0.45">
      <c r="A105" s="30" t="s">
        <v>598</v>
      </c>
      <c r="B105" s="30" t="s">
        <v>599</v>
      </c>
      <c r="C105" s="30" t="s">
        <v>447</v>
      </c>
      <c r="D105" s="30">
        <v>102</v>
      </c>
      <c r="E105" s="271">
        <v>43726</v>
      </c>
      <c r="F105" s="271">
        <v>43726</v>
      </c>
      <c r="G105" s="271">
        <v>43728</v>
      </c>
      <c r="H105" s="271">
        <v>43728</v>
      </c>
      <c r="I105" s="30" t="s">
        <v>407</v>
      </c>
      <c r="J105" s="30" t="s">
        <v>407</v>
      </c>
    </row>
    <row r="106" spans="1:10" ht="30" customHeight="1" x14ac:dyDescent="0.45">
      <c r="A106" s="30" t="s">
        <v>600</v>
      </c>
      <c r="B106" s="30" t="s">
        <v>601</v>
      </c>
      <c r="C106" s="30" t="s">
        <v>447</v>
      </c>
      <c r="D106" s="30">
        <v>104</v>
      </c>
      <c r="E106" s="271">
        <v>43731</v>
      </c>
      <c r="F106" s="271">
        <v>43731</v>
      </c>
      <c r="G106" s="271">
        <v>43733</v>
      </c>
      <c r="H106" s="271">
        <v>43733</v>
      </c>
      <c r="I106" s="30" t="s">
        <v>407</v>
      </c>
      <c r="J106" s="30" t="s">
        <v>407</v>
      </c>
    </row>
    <row r="107" spans="1:10" ht="30" customHeight="1" x14ac:dyDescent="0.45">
      <c r="A107" s="30" t="s">
        <v>602</v>
      </c>
      <c r="B107" s="30" t="s">
        <v>603</v>
      </c>
      <c r="C107" s="30" t="s">
        <v>447</v>
      </c>
      <c r="D107" s="30">
        <v>105</v>
      </c>
      <c r="E107" s="271">
        <v>43734</v>
      </c>
      <c r="F107" s="271">
        <v>43734</v>
      </c>
      <c r="G107" s="271">
        <v>43738</v>
      </c>
      <c r="H107" s="271">
        <v>43738</v>
      </c>
      <c r="I107" s="30" t="s">
        <v>407</v>
      </c>
      <c r="J107" s="30" t="s">
        <v>407</v>
      </c>
    </row>
    <row r="108" spans="1:10" ht="30" customHeight="1" x14ac:dyDescent="0.45">
      <c r="A108" s="264">
        <v>4.4000000000000004</v>
      </c>
      <c r="B108" s="264" t="s">
        <v>604</v>
      </c>
      <c r="C108" s="264" t="s">
        <v>605</v>
      </c>
      <c r="D108" s="263"/>
      <c r="E108" s="270">
        <v>43713</v>
      </c>
      <c r="F108" s="270">
        <v>43727</v>
      </c>
      <c r="G108" s="270">
        <v>43724</v>
      </c>
      <c r="H108" s="270">
        <v>43738</v>
      </c>
      <c r="I108" s="264" t="s">
        <v>606</v>
      </c>
      <c r="J108" s="264" t="s">
        <v>606</v>
      </c>
    </row>
    <row r="109" spans="1:10" ht="30" customHeight="1" x14ac:dyDescent="0.45">
      <c r="A109" s="30" t="s">
        <v>607</v>
      </c>
      <c r="B109" s="30" t="s">
        <v>608</v>
      </c>
      <c r="C109" s="30" t="s">
        <v>413</v>
      </c>
      <c r="D109" s="30">
        <v>98</v>
      </c>
      <c r="E109" s="271">
        <v>43713</v>
      </c>
      <c r="F109" s="271">
        <v>43727</v>
      </c>
      <c r="G109" s="271">
        <v>43714</v>
      </c>
      <c r="H109" s="271">
        <v>43728</v>
      </c>
      <c r="I109" s="30" t="s">
        <v>606</v>
      </c>
      <c r="J109" s="30" t="s">
        <v>407</v>
      </c>
    </row>
    <row r="110" spans="1:10" ht="30" customHeight="1" x14ac:dyDescent="0.45">
      <c r="A110" s="30" t="s">
        <v>609</v>
      </c>
      <c r="B110" s="30" t="s">
        <v>610</v>
      </c>
      <c r="C110" s="30" t="s">
        <v>413</v>
      </c>
      <c r="D110" s="30">
        <v>108</v>
      </c>
      <c r="E110" s="271">
        <v>43717</v>
      </c>
      <c r="F110" s="271">
        <v>43731</v>
      </c>
      <c r="G110" s="271">
        <v>43718</v>
      </c>
      <c r="H110" s="271">
        <v>43732</v>
      </c>
      <c r="I110" s="30" t="s">
        <v>606</v>
      </c>
      <c r="J110" s="30" t="s">
        <v>407</v>
      </c>
    </row>
    <row r="111" spans="1:10" ht="30" customHeight="1" x14ac:dyDescent="0.45">
      <c r="A111" s="30" t="s">
        <v>611</v>
      </c>
      <c r="B111" s="30" t="s">
        <v>612</v>
      </c>
      <c r="C111" s="30" t="s">
        <v>413</v>
      </c>
      <c r="D111" s="30">
        <v>109</v>
      </c>
      <c r="E111" s="271">
        <v>43719</v>
      </c>
      <c r="F111" s="271">
        <v>43733</v>
      </c>
      <c r="G111" s="271">
        <v>43720</v>
      </c>
      <c r="H111" s="271">
        <v>43734</v>
      </c>
      <c r="I111" s="30" t="s">
        <v>606</v>
      </c>
      <c r="J111" s="30" t="s">
        <v>407</v>
      </c>
    </row>
    <row r="112" spans="1:10" ht="30" customHeight="1" x14ac:dyDescent="0.45">
      <c r="A112" s="30" t="s">
        <v>613</v>
      </c>
      <c r="B112" s="30" t="s">
        <v>614</v>
      </c>
      <c r="C112" s="30" t="s">
        <v>413</v>
      </c>
      <c r="D112" s="30">
        <v>110</v>
      </c>
      <c r="E112" s="271">
        <v>43721</v>
      </c>
      <c r="F112" s="271">
        <v>43735</v>
      </c>
      <c r="G112" s="271">
        <v>43724</v>
      </c>
      <c r="H112" s="271">
        <v>43738</v>
      </c>
      <c r="I112" s="30" t="s">
        <v>606</v>
      </c>
      <c r="J112" s="30" t="s">
        <v>606</v>
      </c>
    </row>
    <row r="113" spans="1:10" ht="30" customHeight="1" x14ac:dyDescent="0.45">
      <c r="A113" s="264">
        <v>4.5</v>
      </c>
      <c r="B113" s="264" t="s">
        <v>615</v>
      </c>
      <c r="C113" s="264" t="s">
        <v>606</v>
      </c>
      <c r="D113" s="263"/>
      <c r="E113" s="270">
        <v>43713</v>
      </c>
      <c r="F113" s="270">
        <v>43720</v>
      </c>
      <c r="G113" s="270">
        <v>43726</v>
      </c>
      <c r="H113" s="270">
        <v>43733</v>
      </c>
      <c r="I113" s="264" t="s">
        <v>616</v>
      </c>
      <c r="J113" s="264" t="s">
        <v>616</v>
      </c>
    </row>
    <row r="114" spans="1:10" ht="30" customHeight="1" x14ac:dyDescent="0.45">
      <c r="A114" s="30" t="s">
        <v>617</v>
      </c>
      <c r="B114" s="30" t="s">
        <v>618</v>
      </c>
      <c r="C114" s="30" t="s">
        <v>616</v>
      </c>
      <c r="D114" s="30">
        <v>98</v>
      </c>
      <c r="E114" s="271">
        <v>43713</v>
      </c>
      <c r="F114" s="271">
        <v>43720</v>
      </c>
      <c r="G114" s="271">
        <v>43719</v>
      </c>
      <c r="H114" s="271">
        <v>43726</v>
      </c>
      <c r="I114" s="30" t="s">
        <v>616</v>
      </c>
      <c r="J114" s="30" t="s">
        <v>407</v>
      </c>
    </row>
    <row r="115" spans="1:10" ht="30" customHeight="1" x14ac:dyDescent="0.45">
      <c r="A115" s="30" t="s">
        <v>619</v>
      </c>
      <c r="B115" s="30" t="s">
        <v>620</v>
      </c>
      <c r="C115" s="30" t="s">
        <v>616</v>
      </c>
      <c r="D115" s="30">
        <v>113</v>
      </c>
      <c r="E115" s="271">
        <v>43720</v>
      </c>
      <c r="F115" s="271">
        <v>43727</v>
      </c>
      <c r="G115" s="271">
        <v>43726</v>
      </c>
      <c r="H115" s="271">
        <v>43733</v>
      </c>
      <c r="I115" s="30" t="s">
        <v>616</v>
      </c>
      <c r="J115" s="30" t="s">
        <v>407</v>
      </c>
    </row>
    <row r="116" spans="1:10" ht="30" customHeight="1" x14ac:dyDescent="0.45">
      <c r="A116" s="264">
        <v>4.5999999999999996</v>
      </c>
      <c r="B116" s="264" t="s">
        <v>621</v>
      </c>
      <c r="C116" s="264" t="s">
        <v>447</v>
      </c>
      <c r="D116" s="263"/>
      <c r="E116" s="270">
        <v>43727</v>
      </c>
      <c r="F116" s="270">
        <v>43734</v>
      </c>
      <c r="G116" s="270">
        <v>43731</v>
      </c>
      <c r="H116" s="270">
        <v>43738</v>
      </c>
      <c r="I116" s="264" t="s">
        <v>616</v>
      </c>
      <c r="J116" s="264" t="s">
        <v>616</v>
      </c>
    </row>
    <row r="117" spans="1:10" ht="30" customHeight="1" x14ac:dyDescent="0.45">
      <c r="A117" s="30" t="s">
        <v>622</v>
      </c>
      <c r="B117" s="30" t="s">
        <v>623</v>
      </c>
      <c r="C117" s="30" t="s">
        <v>418</v>
      </c>
      <c r="D117" s="30">
        <v>114</v>
      </c>
      <c r="E117" s="271">
        <v>43727</v>
      </c>
      <c r="F117" s="271">
        <v>43734</v>
      </c>
      <c r="G117" s="271">
        <v>43727</v>
      </c>
      <c r="H117" s="271">
        <v>43734</v>
      </c>
      <c r="I117" s="30" t="s">
        <v>616</v>
      </c>
      <c r="J117" s="30" t="s">
        <v>407</v>
      </c>
    </row>
    <row r="118" spans="1:10" ht="30" customHeight="1" x14ac:dyDescent="0.45">
      <c r="A118" s="30" t="s">
        <v>624</v>
      </c>
      <c r="B118" s="30" t="s">
        <v>625</v>
      </c>
      <c r="C118" s="30" t="s">
        <v>418</v>
      </c>
      <c r="D118" s="30">
        <v>116</v>
      </c>
      <c r="E118" s="271">
        <v>43728</v>
      </c>
      <c r="F118" s="271">
        <v>43735</v>
      </c>
      <c r="G118" s="271">
        <v>43728</v>
      </c>
      <c r="H118" s="271">
        <v>43735</v>
      </c>
      <c r="I118" s="30" t="s">
        <v>616</v>
      </c>
      <c r="J118" s="30" t="s">
        <v>407</v>
      </c>
    </row>
    <row r="119" spans="1:10" ht="30" customHeight="1" x14ac:dyDescent="0.45">
      <c r="A119" s="30" t="s">
        <v>626</v>
      </c>
      <c r="B119" s="30" t="s">
        <v>627</v>
      </c>
      <c r="C119" s="30" t="s">
        <v>418</v>
      </c>
      <c r="D119" s="30">
        <v>117</v>
      </c>
      <c r="E119" s="271">
        <v>43731</v>
      </c>
      <c r="F119" s="271">
        <v>43738</v>
      </c>
      <c r="G119" s="271">
        <v>43731</v>
      </c>
      <c r="H119" s="271">
        <v>43738</v>
      </c>
      <c r="I119" s="30" t="s">
        <v>616</v>
      </c>
      <c r="J119" s="30" t="s">
        <v>616</v>
      </c>
    </row>
    <row r="120" spans="1:10" ht="30" customHeight="1" x14ac:dyDescent="0.45">
      <c r="A120" s="264">
        <v>4.7</v>
      </c>
      <c r="B120" s="264" t="s">
        <v>628</v>
      </c>
      <c r="C120" s="264" t="s">
        <v>413</v>
      </c>
      <c r="D120" s="263"/>
      <c r="E120" s="270">
        <v>43739</v>
      </c>
      <c r="F120" s="270">
        <v>43739</v>
      </c>
      <c r="G120" s="270">
        <v>43740</v>
      </c>
      <c r="H120" s="270">
        <v>43740</v>
      </c>
      <c r="I120" s="264" t="s">
        <v>407</v>
      </c>
      <c r="J120" s="264" t="s">
        <v>407</v>
      </c>
    </row>
    <row r="121" spans="1:10" ht="30" customHeight="1" x14ac:dyDescent="0.45">
      <c r="A121" s="30" t="s">
        <v>629</v>
      </c>
      <c r="B121" s="30" t="s">
        <v>630</v>
      </c>
      <c r="C121" s="30" t="s">
        <v>418</v>
      </c>
      <c r="D121" s="268">
        <v>111106118</v>
      </c>
      <c r="E121" s="271">
        <v>43739</v>
      </c>
      <c r="F121" s="271">
        <v>43739</v>
      </c>
      <c r="G121" s="271">
        <v>43739</v>
      </c>
      <c r="H121" s="271">
        <v>43739</v>
      </c>
      <c r="I121" s="30" t="s">
        <v>407</v>
      </c>
      <c r="J121" s="30" t="s">
        <v>407</v>
      </c>
    </row>
    <row r="122" spans="1:10" ht="30" customHeight="1" x14ac:dyDescent="0.45">
      <c r="A122" s="30" t="s">
        <v>631</v>
      </c>
      <c r="B122" s="30" t="s">
        <v>531</v>
      </c>
      <c r="C122" s="30" t="s">
        <v>418</v>
      </c>
      <c r="D122" s="30">
        <v>120</v>
      </c>
      <c r="E122" s="271">
        <v>43740</v>
      </c>
      <c r="F122" s="271">
        <v>43740</v>
      </c>
      <c r="G122" s="271">
        <v>43740</v>
      </c>
      <c r="H122" s="271">
        <v>43740</v>
      </c>
      <c r="I122" s="30" t="s">
        <v>407</v>
      </c>
      <c r="J122" s="30" t="s">
        <v>407</v>
      </c>
    </row>
    <row r="123" spans="1:10" ht="30" customHeight="1" x14ac:dyDescent="0.45">
      <c r="A123" s="264">
        <v>5</v>
      </c>
      <c r="B123" s="264" t="s">
        <v>632</v>
      </c>
      <c r="C123" s="264" t="s">
        <v>633</v>
      </c>
      <c r="D123" s="263"/>
      <c r="E123" s="270">
        <v>43742</v>
      </c>
      <c r="F123" s="270">
        <v>43742</v>
      </c>
      <c r="G123" s="270">
        <v>43840</v>
      </c>
      <c r="H123" s="270">
        <v>43840</v>
      </c>
      <c r="I123" s="264" t="s">
        <v>407</v>
      </c>
      <c r="J123" s="264" t="s">
        <v>407</v>
      </c>
    </row>
    <row r="124" spans="1:10" ht="30" customHeight="1" x14ac:dyDescent="0.45">
      <c r="A124" s="264">
        <v>5.0999999999999996</v>
      </c>
      <c r="B124" s="264" t="s">
        <v>634</v>
      </c>
      <c r="C124" s="264" t="s">
        <v>413</v>
      </c>
      <c r="D124" s="263"/>
      <c r="E124" s="270">
        <v>43742</v>
      </c>
      <c r="F124" s="270">
        <v>43742</v>
      </c>
      <c r="G124" s="270">
        <v>43745</v>
      </c>
      <c r="H124" s="270">
        <v>43745</v>
      </c>
      <c r="I124" s="264" t="s">
        <v>407</v>
      </c>
      <c r="J124" s="264" t="s">
        <v>407</v>
      </c>
    </row>
    <row r="125" spans="1:10" ht="30" customHeight="1" x14ac:dyDescent="0.45">
      <c r="A125" s="30" t="s">
        <v>635</v>
      </c>
      <c r="B125" s="30" t="s">
        <v>536</v>
      </c>
      <c r="C125" s="30" t="s">
        <v>418</v>
      </c>
      <c r="D125" s="30">
        <v>26</v>
      </c>
      <c r="E125" s="271">
        <v>43742</v>
      </c>
      <c r="F125" s="271">
        <v>43742</v>
      </c>
      <c r="G125" s="271">
        <v>43742</v>
      </c>
      <c r="H125" s="271">
        <v>43742</v>
      </c>
      <c r="I125" s="30" t="s">
        <v>407</v>
      </c>
      <c r="J125" s="30" t="s">
        <v>407</v>
      </c>
    </row>
    <row r="126" spans="1:10" ht="30" customHeight="1" x14ac:dyDescent="0.45">
      <c r="A126" s="30" t="s">
        <v>636</v>
      </c>
      <c r="B126" s="30" t="s">
        <v>637</v>
      </c>
      <c r="C126" s="30" t="s">
        <v>418</v>
      </c>
      <c r="D126" s="30">
        <v>124</v>
      </c>
      <c r="E126" s="271">
        <v>43745</v>
      </c>
      <c r="F126" s="271">
        <v>43745</v>
      </c>
      <c r="G126" s="271">
        <v>43745</v>
      </c>
      <c r="H126" s="271">
        <v>43745</v>
      </c>
      <c r="I126" s="30" t="s">
        <v>407</v>
      </c>
      <c r="J126" s="30" t="s">
        <v>407</v>
      </c>
    </row>
    <row r="127" spans="1:10" ht="30" customHeight="1" x14ac:dyDescent="0.45">
      <c r="A127" s="264">
        <v>5.2</v>
      </c>
      <c r="B127" s="264" t="s">
        <v>638</v>
      </c>
      <c r="C127" s="264" t="s">
        <v>493</v>
      </c>
      <c r="D127" s="263"/>
      <c r="E127" s="270">
        <v>43745</v>
      </c>
      <c r="F127" s="270">
        <v>43746</v>
      </c>
      <c r="G127" s="270">
        <v>43754</v>
      </c>
      <c r="H127" s="270">
        <v>43755</v>
      </c>
      <c r="I127" s="264" t="s">
        <v>407</v>
      </c>
      <c r="J127" s="264" t="s">
        <v>407</v>
      </c>
    </row>
    <row r="128" spans="1:10" ht="30" customHeight="1" x14ac:dyDescent="0.45">
      <c r="A128" s="30" t="s">
        <v>639</v>
      </c>
      <c r="B128" s="30" t="s">
        <v>640</v>
      </c>
      <c r="C128" s="30" t="s">
        <v>616</v>
      </c>
      <c r="D128" s="30">
        <v>125</v>
      </c>
      <c r="E128" s="271">
        <v>43745</v>
      </c>
      <c r="F128" s="271">
        <v>43746</v>
      </c>
      <c r="G128" s="271">
        <v>43752</v>
      </c>
      <c r="H128" s="271">
        <v>43753</v>
      </c>
      <c r="I128" s="30" t="s">
        <v>407</v>
      </c>
      <c r="J128" s="30" t="s">
        <v>407</v>
      </c>
    </row>
    <row r="129" spans="1:10" ht="30" customHeight="1" x14ac:dyDescent="0.45">
      <c r="A129" s="30" t="s">
        <v>641</v>
      </c>
      <c r="B129" s="30" t="s">
        <v>642</v>
      </c>
      <c r="C129" s="30" t="s">
        <v>413</v>
      </c>
      <c r="D129" s="30">
        <v>127</v>
      </c>
      <c r="E129" s="271">
        <v>43752</v>
      </c>
      <c r="F129" s="271">
        <v>43753</v>
      </c>
      <c r="G129" s="271">
        <v>43754</v>
      </c>
      <c r="H129" s="271">
        <v>43755</v>
      </c>
      <c r="I129" s="30" t="s">
        <v>407</v>
      </c>
      <c r="J129" s="30" t="s">
        <v>407</v>
      </c>
    </row>
    <row r="130" spans="1:10" ht="30" customHeight="1" x14ac:dyDescent="0.45">
      <c r="A130" s="264">
        <v>5.3</v>
      </c>
      <c r="B130" s="264" t="s">
        <v>643</v>
      </c>
      <c r="C130" s="264" t="s">
        <v>644</v>
      </c>
      <c r="D130" s="263"/>
      <c r="E130" s="270">
        <v>43755</v>
      </c>
      <c r="F130" s="270">
        <v>43789</v>
      </c>
      <c r="G130" s="270">
        <v>43804</v>
      </c>
      <c r="H130" s="270">
        <v>43838</v>
      </c>
      <c r="I130" s="264" t="s">
        <v>645</v>
      </c>
      <c r="J130" s="264" t="s">
        <v>645</v>
      </c>
    </row>
    <row r="131" spans="1:10" ht="30" customHeight="1" x14ac:dyDescent="0.45">
      <c r="A131" s="30" t="s">
        <v>646</v>
      </c>
      <c r="B131" s="30" t="s">
        <v>647</v>
      </c>
      <c r="C131" s="264" t="s">
        <v>644</v>
      </c>
      <c r="D131" s="263"/>
      <c r="E131" s="270">
        <v>43755</v>
      </c>
      <c r="F131" s="270">
        <v>43789</v>
      </c>
      <c r="G131" s="270">
        <v>43804</v>
      </c>
      <c r="H131" s="270">
        <v>43838</v>
      </c>
      <c r="I131" s="264" t="s">
        <v>645</v>
      </c>
      <c r="J131" s="264" t="s">
        <v>645</v>
      </c>
    </row>
    <row r="132" spans="1:10" ht="30" customHeight="1" x14ac:dyDescent="0.45">
      <c r="A132" s="269" t="s">
        <v>648</v>
      </c>
      <c r="B132" s="269" t="s">
        <v>649</v>
      </c>
      <c r="C132" s="30" t="s">
        <v>650</v>
      </c>
      <c r="D132" s="30">
        <v>128</v>
      </c>
      <c r="E132" s="271">
        <v>43755</v>
      </c>
      <c r="F132" s="271">
        <v>43789</v>
      </c>
      <c r="G132" s="271">
        <v>43782</v>
      </c>
      <c r="H132" s="271">
        <v>43816</v>
      </c>
      <c r="I132" s="30" t="s">
        <v>645</v>
      </c>
      <c r="J132" s="30" t="s">
        <v>407</v>
      </c>
    </row>
    <row r="133" spans="1:10" ht="30" customHeight="1" x14ac:dyDescent="0.45">
      <c r="A133" s="269" t="s">
        <v>651</v>
      </c>
      <c r="B133" s="269" t="s">
        <v>652</v>
      </c>
      <c r="C133" s="30" t="s">
        <v>447</v>
      </c>
      <c r="D133" s="30">
        <v>131</v>
      </c>
      <c r="E133" s="271">
        <v>43783</v>
      </c>
      <c r="F133" s="271">
        <v>43817</v>
      </c>
      <c r="G133" s="271">
        <v>43787</v>
      </c>
      <c r="H133" s="271">
        <v>43819</v>
      </c>
      <c r="I133" s="30" t="s">
        <v>645</v>
      </c>
      <c r="J133" s="30" t="s">
        <v>407</v>
      </c>
    </row>
    <row r="134" spans="1:10" ht="30" customHeight="1" x14ac:dyDescent="0.45">
      <c r="A134" s="269" t="s">
        <v>653</v>
      </c>
      <c r="B134" s="269" t="s">
        <v>654</v>
      </c>
      <c r="C134" s="30" t="s">
        <v>447</v>
      </c>
      <c r="D134" s="30">
        <v>153</v>
      </c>
      <c r="E134" s="271">
        <v>43802</v>
      </c>
      <c r="F134" s="271">
        <v>43836</v>
      </c>
      <c r="G134" s="271">
        <v>43804</v>
      </c>
      <c r="H134" s="271">
        <v>43838</v>
      </c>
      <c r="I134" s="30" t="s">
        <v>645</v>
      </c>
      <c r="J134" s="30" t="s">
        <v>645</v>
      </c>
    </row>
    <row r="135" spans="1:10" ht="30" customHeight="1" x14ac:dyDescent="0.45">
      <c r="A135" s="30" t="s">
        <v>655</v>
      </c>
      <c r="B135" s="30" t="s">
        <v>656</v>
      </c>
      <c r="C135" s="264" t="s">
        <v>644</v>
      </c>
      <c r="D135" s="263"/>
      <c r="E135" s="270">
        <v>43755</v>
      </c>
      <c r="F135" s="270">
        <v>43789</v>
      </c>
      <c r="G135" s="270">
        <v>43804</v>
      </c>
      <c r="H135" s="270">
        <v>43838</v>
      </c>
      <c r="I135" s="264" t="s">
        <v>645</v>
      </c>
      <c r="J135" s="264" t="s">
        <v>645</v>
      </c>
    </row>
    <row r="136" spans="1:10" ht="30" customHeight="1" x14ac:dyDescent="0.45">
      <c r="A136" s="269" t="s">
        <v>657</v>
      </c>
      <c r="B136" s="269" t="s">
        <v>658</v>
      </c>
      <c r="C136" s="30" t="s">
        <v>650</v>
      </c>
      <c r="D136" s="30">
        <v>128</v>
      </c>
      <c r="E136" s="271">
        <v>43755</v>
      </c>
      <c r="F136" s="271">
        <v>43789</v>
      </c>
      <c r="G136" s="271">
        <v>43782</v>
      </c>
      <c r="H136" s="271">
        <v>43816</v>
      </c>
      <c r="I136" s="30" t="s">
        <v>645</v>
      </c>
      <c r="J136" s="30" t="s">
        <v>407</v>
      </c>
    </row>
    <row r="137" spans="1:10" ht="30" customHeight="1" x14ac:dyDescent="0.45">
      <c r="A137" s="269" t="s">
        <v>659</v>
      </c>
      <c r="B137" s="269" t="s">
        <v>660</v>
      </c>
      <c r="C137" s="30" t="s">
        <v>447</v>
      </c>
      <c r="D137" s="30">
        <v>135</v>
      </c>
      <c r="E137" s="271">
        <v>43783</v>
      </c>
      <c r="F137" s="271">
        <v>43817</v>
      </c>
      <c r="G137" s="271">
        <v>43787</v>
      </c>
      <c r="H137" s="271">
        <v>43819</v>
      </c>
      <c r="I137" s="30" t="s">
        <v>645</v>
      </c>
      <c r="J137" s="30" t="s">
        <v>407</v>
      </c>
    </row>
    <row r="138" spans="1:10" ht="30" customHeight="1" x14ac:dyDescent="0.45">
      <c r="A138" s="269" t="s">
        <v>661</v>
      </c>
      <c r="B138" s="269" t="s">
        <v>662</v>
      </c>
      <c r="C138" s="30" t="s">
        <v>447</v>
      </c>
      <c r="D138" s="30">
        <v>154</v>
      </c>
      <c r="E138" s="271">
        <v>43802</v>
      </c>
      <c r="F138" s="271">
        <v>43836</v>
      </c>
      <c r="G138" s="271">
        <v>43804</v>
      </c>
      <c r="H138" s="271">
        <v>43838</v>
      </c>
      <c r="I138" s="30" t="s">
        <v>645</v>
      </c>
      <c r="J138" s="30" t="s">
        <v>645</v>
      </c>
    </row>
    <row r="139" spans="1:10" ht="30" customHeight="1" x14ac:dyDescent="0.45">
      <c r="A139" s="30" t="s">
        <v>663</v>
      </c>
      <c r="B139" s="30" t="s">
        <v>664</v>
      </c>
      <c r="C139" s="264" t="s">
        <v>644</v>
      </c>
      <c r="D139" s="263"/>
      <c r="E139" s="270">
        <v>43755</v>
      </c>
      <c r="F139" s="270">
        <v>43789</v>
      </c>
      <c r="G139" s="270">
        <v>43804</v>
      </c>
      <c r="H139" s="270">
        <v>43838</v>
      </c>
      <c r="I139" s="264" t="s">
        <v>645</v>
      </c>
      <c r="J139" s="264" t="s">
        <v>645</v>
      </c>
    </row>
    <row r="140" spans="1:10" ht="30" customHeight="1" x14ac:dyDescent="0.45">
      <c r="A140" s="269" t="s">
        <v>665</v>
      </c>
      <c r="B140" s="269" t="s">
        <v>666</v>
      </c>
      <c r="C140" s="30" t="s">
        <v>650</v>
      </c>
      <c r="D140" s="30">
        <v>128</v>
      </c>
      <c r="E140" s="271">
        <v>43755</v>
      </c>
      <c r="F140" s="271">
        <v>43789</v>
      </c>
      <c r="G140" s="271">
        <v>43782</v>
      </c>
      <c r="H140" s="271">
        <v>43816</v>
      </c>
      <c r="I140" s="30" t="s">
        <v>645</v>
      </c>
      <c r="J140" s="30" t="s">
        <v>407</v>
      </c>
    </row>
    <row r="141" spans="1:10" ht="30" customHeight="1" x14ac:dyDescent="0.45">
      <c r="A141" s="269" t="s">
        <v>667</v>
      </c>
      <c r="B141" s="269" t="s">
        <v>668</v>
      </c>
      <c r="C141" s="30" t="s">
        <v>447</v>
      </c>
      <c r="D141" s="30">
        <v>139</v>
      </c>
      <c r="E141" s="271">
        <v>43783</v>
      </c>
      <c r="F141" s="271">
        <v>43817</v>
      </c>
      <c r="G141" s="271">
        <v>43787</v>
      </c>
      <c r="H141" s="271">
        <v>43819</v>
      </c>
      <c r="I141" s="30" t="s">
        <v>645</v>
      </c>
      <c r="J141" s="30" t="s">
        <v>407</v>
      </c>
    </row>
    <row r="142" spans="1:10" ht="30" customHeight="1" x14ac:dyDescent="0.45">
      <c r="A142" s="269" t="s">
        <v>669</v>
      </c>
      <c r="B142" s="269" t="s">
        <v>670</v>
      </c>
      <c r="C142" s="30" t="s">
        <v>447</v>
      </c>
      <c r="D142" s="30">
        <v>155</v>
      </c>
      <c r="E142" s="271">
        <v>43802</v>
      </c>
      <c r="F142" s="271">
        <v>43836</v>
      </c>
      <c r="G142" s="271">
        <v>43804</v>
      </c>
      <c r="H142" s="271">
        <v>43838</v>
      </c>
      <c r="I142" s="30" t="s">
        <v>645</v>
      </c>
      <c r="J142" s="30" t="s">
        <v>645</v>
      </c>
    </row>
    <row r="143" spans="1:10" ht="30" customHeight="1" x14ac:dyDescent="0.45">
      <c r="A143" s="264">
        <v>5.4</v>
      </c>
      <c r="B143" s="264" t="s">
        <v>671</v>
      </c>
      <c r="C143" s="264" t="s">
        <v>672</v>
      </c>
      <c r="D143" s="263"/>
      <c r="E143" s="270">
        <v>43755</v>
      </c>
      <c r="F143" s="270">
        <v>43755</v>
      </c>
      <c r="G143" s="270">
        <v>43838</v>
      </c>
      <c r="H143" s="270">
        <v>43838</v>
      </c>
      <c r="I143" s="264" t="s">
        <v>407</v>
      </c>
      <c r="J143" s="264" t="s">
        <v>407</v>
      </c>
    </row>
    <row r="144" spans="1:10" ht="30" customHeight="1" x14ac:dyDescent="0.45">
      <c r="A144" s="264" t="s">
        <v>673</v>
      </c>
      <c r="B144" s="264" t="s">
        <v>674</v>
      </c>
      <c r="C144" s="264" t="s">
        <v>672</v>
      </c>
      <c r="D144" s="263"/>
      <c r="E144" s="270">
        <v>43755</v>
      </c>
      <c r="F144" s="270">
        <v>43755</v>
      </c>
      <c r="G144" s="270">
        <v>43838</v>
      </c>
      <c r="H144" s="270">
        <v>43838</v>
      </c>
      <c r="I144" s="264" t="s">
        <v>407</v>
      </c>
      <c r="J144" s="264" t="s">
        <v>407</v>
      </c>
    </row>
    <row r="145" spans="1:10" ht="30" customHeight="1" x14ac:dyDescent="0.45">
      <c r="A145" s="30" t="s">
        <v>675</v>
      </c>
      <c r="B145" s="30" t="s">
        <v>676</v>
      </c>
      <c r="C145" s="30" t="s">
        <v>677</v>
      </c>
      <c r="D145" s="30">
        <v>128</v>
      </c>
      <c r="E145" s="271">
        <v>43755</v>
      </c>
      <c r="F145" s="271">
        <v>43755</v>
      </c>
      <c r="G145" s="271">
        <v>43810</v>
      </c>
      <c r="H145" s="271">
        <v>43810</v>
      </c>
      <c r="I145" s="30" t="s">
        <v>407</v>
      </c>
      <c r="J145" s="30" t="s">
        <v>407</v>
      </c>
    </row>
    <row r="146" spans="1:10" ht="30" customHeight="1" x14ac:dyDescent="0.45">
      <c r="A146" s="30" t="s">
        <v>678</v>
      </c>
      <c r="B146" s="30" t="s">
        <v>679</v>
      </c>
      <c r="C146" s="30" t="s">
        <v>650</v>
      </c>
      <c r="D146" s="30">
        <v>144</v>
      </c>
      <c r="E146" s="271">
        <v>43811</v>
      </c>
      <c r="F146" s="271">
        <v>43811</v>
      </c>
      <c r="G146" s="271">
        <v>43838</v>
      </c>
      <c r="H146" s="271">
        <v>43838</v>
      </c>
      <c r="I146" s="30" t="s">
        <v>407</v>
      </c>
      <c r="J146" s="30" t="s">
        <v>407</v>
      </c>
    </row>
    <row r="147" spans="1:10" ht="30" customHeight="1" x14ac:dyDescent="0.45">
      <c r="A147" s="264" t="s">
        <v>680</v>
      </c>
      <c r="B147" s="264" t="s">
        <v>681</v>
      </c>
      <c r="C147" s="264" t="s">
        <v>672</v>
      </c>
      <c r="D147" s="263"/>
      <c r="E147" s="270">
        <v>43755</v>
      </c>
      <c r="F147" s="270">
        <v>43755</v>
      </c>
      <c r="G147" s="270">
        <v>43838</v>
      </c>
      <c r="H147" s="270">
        <v>43838</v>
      </c>
      <c r="I147" s="264" t="s">
        <v>407</v>
      </c>
      <c r="J147" s="264" t="s">
        <v>407</v>
      </c>
    </row>
    <row r="148" spans="1:10" ht="30" customHeight="1" x14ac:dyDescent="0.45">
      <c r="A148" s="30" t="s">
        <v>682</v>
      </c>
      <c r="B148" s="30" t="s">
        <v>683</v>
      </c>
      <c r="C148" s="30" t="s">
        <v>677</v>
      </c>
      <c r="D148" s="30">
        <v>128</v>
      </c>
      <c r="E148" s="271">
        <v>43755</v>
      </c>
      <c r="F148" s="271">
        <v>43755</v>
      </c>
      <c r="G148" s="271">
        <v>43810</v>
      </c>
      <c r="H148" s="271">
        <v>43810</v>
      </c>
      <c r="I148" s="30" t="s">
        <v>407</v>
      </c>
      <c r="J148" s="30" t="s">
        <v>407</v>
      </c>
    </row>
    <row r="149" spans="1:10" ht="30" customHeight="1" x14ac:dyDescent="0.45">
      <c r="A149" s="30" t="s">
        <v>684</v>
      </c>
      <c r="B149" s="30" t="s">
        <v>685</v>
      </c>
      <c r="C149" s="30" t="s">
        <v>650</v>
      </c>
      <c r="D149" s="30">
        <v>147</v>
      </c>
      <c r="E149" s="271">
        <v>43811</v>
      </c>
      <c r="F149" s="271">
        <v>43811</v>
      </c>
      <c r="G149" s="271">
        <v>43838</v>
      </c>
      <c r="H149" s="271">
        <v>43838</v>
      </c>
      <c r="I149" s="30" t="s">
        <v>407</v>
      </c>
      <c r="J149" s="30" t="s">
        <v>407</v>
      </c>
    </row>
    <row r="150" spans="1:10" ht="30" customHeight="1" x14ac:dyDescent="0.45">
      <c r="A150" s="264">
        <v>5.5</v>
      </c>
      <c r="B150" s="264" t="s">
        <v>686</v>
      </c>
      <c r="C150" s="264" t="s">
        <v>606</v>
      </c>
      <c r="D150" s="263"/>
      <c r="E150" s="270">
        <v>43788</v>
      </c>
      <c r="F150" s="270">
        <v>43822</v>
      </c>
      <c r="G150" s="270">
        <v>43801</v>
      </c>
      <c r="H150" s="270">
        <v>43833</v>
      </c>
      <c r="I150" s="264" t="s">
        <v>645</v>
      </c>
      <c r="J150" s="264" t="s">
        <v>645</v>
      </c>
    </row>
    <row r="151" spans="1:10" ht="30" customHeight="1" x14ac:dyDescent="0.45">
      <c r="A151" s="30" t="s">
        <v>687</v>
      </c>
      <c r="B151" s="269" t="s">
        <v>688</v>
      </c>
      <c r="C151" s="30" t="s">
        <v>616</v>
      </c>
      <c r="D151" s="30">
        <v>132</v>
      </c>
      <c r="E151" s="271">
        <v>43788</v>
      </c>
      <c r="F151" s="271">
        <v>43822</v>
      </c>
      <c r="G151" s="271">
        <v>43794</v>
      </c>
      <c r="H151" s="271">
        <v>43826</v>
      </c>
      <c r="I151" s="30" t="s">
        <v>645</v>
      </c>
      <c r="J151" s="30" t="s">
        <v>407</v>
      </c>
    </row>
    <row r="152" spans="1:10" ht="30" customHeight="1" x14ac:dyDescent="0.45">
      <c r="A152" s="30" t="s">
        <v>689</v>
      </c>
      <c r="B152" s="269" t="s">
        <v>690</v>
      </c>
      <c r="C152" s="30" t="s">
        <v>616</v>
      </c>
      <c r="D152" s="30">
        <v>136</v>
      </c>
      <c r="E152" s="271">
        <v>43788</v>
      </c>
      <c r="F152" s="271">
        <v>43822</v>
      </c>
      <c r="G152" s="271">
        <v>43794</v>
      </c>
      <c r="H152" s="271">
        <v>43826</v>
      </c>
      <c r="I152" s="30" t="s">
        <v>645</v>
      </c>
      <c r="J152" s="30" t="s">
        <v>407</v>
      </c>
    </row>
    <row r="153" spans="1:10" ht="30" customHeight="1" x14ac:dyDescent="0.45">
      <c r="A153" s="30" t="s">
        <v>691</v>
      </c>
      <c r="B153" s="269" t="s">
        <v>692</v>
      </c>
      <c r="C153" s="30" t="s">
        <v>616</v>
      </c>
      <c r="D153" s="30">
        <v>140</v>
      </c>
      <c r="E153" s="271">
        <v>43788</v>
      </c>
      <c r="F153" s="271">
        <v>43822</v>
      </c>
      <c r="G153" s="271">
        <v>43794</v>
      </c>
      <c r="H153" s="271">
        <v>43826</v>
      </c>
      <c r="I153" s="30" t="s">
        <v>645</v>
      </c>
      <c r="J153" s="30" t="s">
        <v>407</v>
      </c>
    </row>
    <row r="154" spans="1:10" ht="30" customHeight="1" x14ac:dyDescent="0.45">
      <c r="A154" s="30" t="s">
        <v>693</v>
      </c>
      <c r="B154" s="269" t="s">
        <v>694</v>
      </c>
      <c r="C154" s="30" t="s">
        <v>616</v>
      </c>
      <c r="D154" s="30">
        <v>150</v>
      </c>
      <c r="E154" s="271">
        <v>43795</v>
      </c>
      <c r="F154" s="271">
        <v>43829</v>
      </c>
      <c r="G154" s="271">
        <v>43801</v>
      </c>
      <c r="H154" s="271">
        <v>43833</v>
      </c>
      <c r="I154" s="30" t="s">
        <v>645</v>
      </c>
      <c r="J154" s="30" t="s">
        <v>407</v>
      </c>
    </row>
    <row r="155" spans="1:10" ht="30" customHeight="1" x14ac:dyDescent="0.45">
      <c r="A155" s="30" t="s">
        <v>695</v>
      </c>
      <c r="B155" s="269" t="s">
        <v>696</v>
      </c>
      <c r="C155" s="30" t="s">
        <v>616</v>
      </c>
      <c r="D155" s="30">
        <v>151</v>
      </c>
      <c r="E155" s="271">
        <v>43795</v>
      </c>
      <c r="F155" s="271">
        <v>43829</v>
      </c>
      <c r="G155" s="271">
        <v>43801</v>
      </c>
      <c r="H155" s="271">
        <v>43833</v>
      </c>
      <c r="I155" s="30" t="s">
        <v>645</v>
      </c>
      <c r="J155" s="30" t="s">
        <v>407</v>
      </c>
    </row>
    <row r="156" spans="1:10" ht="30" customHeight="1" x14ac:dyDescent="0.45">
      <c r="A156" s="30" t="s">
        <v>697</v>
      </c>
      <c r="B156" s="269" t="s">
        <v>698</v>
      </c>
      <c r="C156" s="30" t="s">
        <v>616</v>
      </c>
      <c r="D156" s="30">
        <v>152</v>
      </c>
      <c r="E156" s="271">
        <v>43795</v>
      </c>
      <c r="F156" s="271">
        <v>43829</v>
      </c>
      <c r="G156" s="271">
        <v>43801</v>
      </c>
      <c r="H156" s="271">
        <v>43833</v>
      </c>
      <c r="I156" s="30" t="s">
        <v>645</v>
      </c>
      <c r="J156" s="30" t="s">
        <v>407</v>
      </c>
    </row>
    <row r="157" spans="1:10" ht="30" customHeight="1" x14ac:dyDescent="0.45">
      <c r="A157" s="264">
        <v>5.6</v>
      </c>
      <c r="B157" s="264" t="s">
        <v>699</v>
      </c>
      <c r="C157" s="264" t="s">
        <v>472</v>
      </c>
      <c r="D157" s="263"/>
      <c r="E157" s="270">
        <v>43755</v>
      </c>
      <c r="F157" s="270">
        <v>43833</v>
      </c>
      <c r="G157" s="270">
        <v>43760</v>
      </c>
      <c r="H157" s="270">
        <v>43838</v>
      </c>
      <c r="I157" s="264" t="s">
        <v>700</v>
      </c>
      <c r="J157" s="264" t="s">
        <v>700</v>
      </c>
    </row>
    <row r="158" spans="1:10" ht="30" customHeight="1" x14ac:dyDescent="0.45">
      <c r="A158" s="30" t="s">
        <v>673</v>
      </c>
      <c r="B158" s="30" t="s">
        <v>701</v>
      </c>
      <c r="C158" s="30" t="s">
        <v>413</v>
      </c>
      <c r="D158" s="30">
        <v>128</v>
      </c>
      <c r="E158" s="271">
        <v>43755</v>
      </c>
      <c r="F158" s="271">
        <v>43833</v>
      </c>
      <c r="G158" s="271">
        <v>43756</v>
      </c>
      <c r="H158" s="271">
        <v>43836</v>
      </c>
      <c r="I158" s="30" t="s">
        <v>700</v>
      </c>
      <c r="J158" s="30" t="s">
        <v>407</v>
      </c>
    </row>
    <row r="159" spans="1:10" ht="30" customHeight="1" x14ac:dyDescent="0.45">
      <c r="A159" s="30" t="s">
        <v>680</v>
      </c>
      <c r="B159" s="30" t="s">
        <v>702</v>
      </c>
      <c r="C159" s="30" t="s">
        <v>413</v>
      </c>
      <c r="D159" s="30">
        <v>157</v>
      </c>
      <c r="E159" s="271">
        <v>43759</v>
      </c>
      <c r="F159" s="271">
        <v>43837</v>
      </c>
      <c r="G159" s="271">
        <v>43760</v>
      </c>
      <c r="H159" s="271">
        <v>43838</v>
      </c>
      <c r="I159" s="30" t="s">
        <v>700</v>
      </c>
      <c r="J159" s="30" t="s">
        <v>700</v>
      </c>
    </row>
    <row r="160" spans="1:10" ht="30" customHeight="1" x14ac:dyDescent="0.45">
      <c r="A160" s="264">
        <v>5.7</v>
      </c>
      <c r="B160" s="264" t="s">
        <v>703</v>
      </c>
      <c r="C160" s="264" t="s">
        <v>413</v>
      </c>
      <c r="D160" s="263"/>
      <c r="E160" s="270">
        <v>43839</v>
      </c>
      <c r="F160" s="270">
        <v>43839</v>
      </c>
      <c r="G160" s="270">
        <v>43840</v>
      </c>
      <c r="H160" s="270">
        <v>43840</v>
      </c>
      <c r="I160" s="264" t="s">
        <v>407</v>
      </c>
      <c r="J160" s="264" t="s">
        <v>407</v>
      </c>
    </row>
    <row r="161" spans="1:10" ht="30" customHeight="1" x14ac:dyDescent="0.45">
      <c r="A161" s="30" t="s">
        <v>687</v>
      </c>
      <c r="B161" s="30" t="s">
        <v>704</v>
      </c>
      <c r="C161" s="30" t="s">
        <v>418</v>
      </c>
      <c r="D161" s="268">
        <v>1.33137141145148E+17</v>
      </c>
      <c r="E161" s="271">
        <v>43839</v>
      </c>
      <c r="F161" s="271">
        <v>43839</v>
      </c>
      <c r="G161" s="271">
        <v>43839</v>
      </c>
      <c r="H161" s="271">
        <v>43839</v>
      </c>
      <c r="I161" s="30" t="s">
        <v>407</v>
      </c>
      <c r="J161" s="30" t="s">
        <v>407</v>
      </c>
    </row>
    <row r="162" spans="1:10" ht="30" customHeight="1" x14ac:dyDescent="0.45">
      <c r="A162" s="30" t="s">
        <v>689</v>
      </c>
      <c r="B162" s="30" t="s">
        <v>531</v>
      </c>
      <c r="C162" s="30" t="s">
        <v>418</v>
      </c>
      <c r="D162" s="30">
        <v>160</v>
      </c>
      <c r="E162" s="271">
        <v>43840</v>
      </c>
      <c r="F162" s="271">
        <v>43840</v>
      </c>
      <c r="G162" s="271">
        <v>43840</v>
      </c>
      <c r="H162" s="271">
        <v>43840</v>
      </c>
      <c r="I162" s="30" t="s">
        <v>407</v>
      </c>
      <c r="J162" s="30" t="s">
        <v>407</v>
      </c>
    </row>
    <row r="163" spans="1:10" ht="30" customHeight="1" x14ac:dyDescent="0.45">
      <c r="A163" s="264">
        <v>6</v>
      </c>
      <c r="B163" s="264" t="s">
        <v>705</v>
      </c>
      <c r="C163" s="264" t="s">
        <v>706</v>
      </c>
      <c r="D163" s="263"/>
      <c r="E163" s="270">
        <v>43844</v>
      </c>
      <c r="F163" s="270">
        <v>43844</v>
      </c>
      <c r="G163" s="270">
        <v>43872</v>
      </c>
      <c r="H163" s="270">
        <v>43872</v>
      </c>
      <c r="I163" s="264" t="s">
        <v>407</v>
      </c>
      <c r="J163" s="264" t="s">
        <v>407</v>
      </c>
    </row>
    <row r="164" spans="1:10" ht="30" customHeight="1" x14ac:dyDescent="0.45">
      <c r="A164" s="264">
        <v>6.1</v>
      </c>
      <c r="B164" s="264" t="s">
        <v>707</v>
      </c>
      <c r="C164" s="264" t="s">
        <v>413</v>
      </c>
      <c r="D164" s="263"/>
      <c r="E164" s="270">
        <v>43844</v>
      </c>
      <c r="F164" s="270">
        <v>43844</v>
      </c>
      <c r="G164" s="270">
        <v>43845</v>
      </c>
      <c r="H164" s="270">
        <v>43845</v>
      </c>
      <c r="I164" s="264" t="s">
        <v>407</v>
      </c>
      <c r="J164" s="264" t="s">
        <v>407</v>
      </c>
    </row>
    <row r="165" spans="1:10" ht="30" customHeight="1" x14ac:dyDescent="0.45">
      <c r="A165" s="30" t="s">
        <v>708</v>
      </c>
      <c r="B165" s="30" t="s">
        <v>536</v>
      </c>
      <c r="C165" s="30" t="s">
        <v>418</v>
      </c>
      <c r="D165" s="30">
        <v>27</v>
      </c>
      <c r="E165" s="271">
        <v>43844</v>
      </c>
      <c r="F165" s="271">
        <v>43844</v>
      </c>
      <c r="G165" s="271">
        <v>43844</v>
      </c>
      <c r="H165" s="271">
        <v>43844</v>
      </c>
      <c r="I165" s="30" t="s">
        <v>407</v>
      </c>
      <c r="J165" s="30" t="s">
        <v>407</v>
      </c>
    </row>
    <row r="166" spans="1:10" ht="30" customHeight="1" x14ac:dyDescent="0.45">
      <c r="A166" s="30" t="s">
        <v>709</v>
      </c>
      <c r="B166" s="30" t="s">
        <v>710</v>
      </c>
      <c r="C166" s="30" t="s">
        <v>418</v>
      </c>
      <c r="D166" s="30">
        <v>164</v>
      </c>
      <c r="E166" s="271">
        <v>43845</v>
      </c>
      <c r="F166" s="271">
        <v>43845</v>
      </c>
      <c r="G166" s="271">
        <v>43845</v>
      </c>
      <c r="H166" s="271">
        <v>43845</v>
      </c>
      <c r="I166" s="30" t="s">
        <v>407</v>
      </c>
      <c r="J166" s="30" t="s">
        <v>407</v>
      </c>
    </row>
    <row r="167" spans="1:10" ht="30" customHeight="1" x14ac:dyDescent="0.45">
      <c r="A167" s="264">
        <v>6.2</v>
      </c>
      <c r="B167" s="264" t="s">
        <v>711</v>
      </c>
      <c r="C167" s="264" t="s">
        <v>616</v>
      </c>
      <c r="D167" s="263"/>
      <c r="E167" s="270">
        <v>43846</v>
      </c>
      <c r="F167" s="270">
        <v>43846</v>
      </c>
      <c r="G167" s="270">
        <v>43852</v>
      </c>
      <c r="H167" s="270">
        <v>43852</v>
      </c>
      <c r="I167" s="264" t="s">
        <v>407</v>
      </c>
      <c r="J167" s="264" t="s">
        <v>407</v>
      </c>
    </row>
    <row r="168" spans="1:10" ht="30" customHeight="1" x14ac:dyDescent="0.45">
      <c r="A168" s="30" t="s">
        <v>712</v>
      </c>
      <c r="B168" s="30" t="s">
        <v>713</v>
      </c>
      <c r="C168" s="30" t="s">
        <v>472</v>
      </c>
      <c r="D168" s="30">
        <v>165</v>
      </c>
      <c r="E168" s="271">
        <v>43846</v>
      </c>
      <c r="F168" s="271">
        <v>43846</v>
      </c>
      <c r="G168" s="271">
        <v>43851</v>
      </c>
      <c r="H168" s="271">
        <v>43851</v>
      </c>
      <c r="I168" s="30" t="s">
        <v>407</v>
      </c>
      <c r="J168" s="30" t="s">
        <v>407</v>
      </c>
    </row>
    <row r="169" spans="1:10" ht="30" customHeight="1" x14ac:dyDescent="0.45">
      <c r="A169" s="30" t="s">
        <v>714</v>
      </c>
      <c r="B169" s="30" t="s">
        <v>715</v>
      </c>
      <c r="C169" s="30" t="s">
        <v>418</v>
      </c>
      <c r="D169" s="30">
        <v>167</v>
      </c>
      <c r="E169" s="271">
        <v>43852</v>
      </c>
      <c r="F169" s="271">
        <v>43852</v>
      </c>
      <c r="G169" s="271">
        <v>43852</v>
      </c>
      <c r="H169" s="271">
        <v>43852</v>
      </c>
      <c r="I169" s="30" t="s">
        <v>407</v>
      </c>
      <c r="J169" s="30" t="s">
        <v>407</v>
      </c>
    </row>
    <row r="170" spans="1:10" ht="30" customHeight="1" x14ac:dyDescent="0.45">
      <c r="A170" s="264">
        <v>6.3</v>
      </c>
      <c r="B170" s="264" t="s">
        <v>716</v>
      </c>
      <c r="C170" s="264" t="s">
        <v>616</v>
      </c>
      <c r="D170" s="263"/>
      <c r="E170" s="270">
        <v>43846</v>
      </c>
      <c r="F170" s="270">
        <v>43846</v>
      </c>
      <c r="G170" s="270">
        <v>43852</v>
      </c>
      <c r="H170" s="270">
        <v>43852</v>
      </c>
      <c r="I170" s="264" t="s">
        <v>407</v>
      </c>
      <c r="J170" s="264" t="s">
        <v>407</v>
      </c>
    </row>
    <row r="171" spans="1:10" ht="30" customHeight="1" x14ac:dyDescent="0.45">
      <c r="A171" s="30" t="s">
        <v>717</v>
      </c>
      <c r="B171" s="30" t="s">
        <v>718</v>
      </c>
      <c r="C171" s="30" t="s">
        <v>472</v>
      </c>
      <c r="D171" s="30">
        <v>165</v>
      </c>
      <c r="E171" s="271">
        <v>43846</v>
      </c>
      <c r="F171" s="271">
        <v>43846</v>
      </c>
      <c r="G171" s="271">
        <v>43851</v>
      </c>
      <c r="H171" s="271">
        <v>43851</v>
      </c>
      <c r="I171" s="30" t="s">
        <v>407</v>
      </c>
      <c r="J171" s="30" t="s">
        <v>407</v>
      </c>
    </row>
    <row r="172" spans="1:10" ht="30" customHeight="1" x14ac:dyDescent="0.45">
      <c r="A172" s="30" t="s">
        <v>719</v>
      </c>
      <c r="B172" s="30" t="s">
        <v>720</v>
      </c>
      <c r="C172" s="30" t="s">
        <v>418</v>
      </c>
      <c r="D172" s="30">
        <v>170</v>
      </c>
      <c r="E172" s="271">
        <v>43852</v>
      </c>
      <c r="F172" s="271">
        <v>43852</v>
      </c>
      <c r="G172" s="271">
        <v>43852</v>
      </c>
      <c r="H172" s="271">
        <v>43852</v>
      </c>
      <c r="I172" s="30" t="s">
        <v>407</v>
      </c>
      <c r="J172" s="30" t="s">
        <v>407</v>
      </c>
    </row>
    <row r="173" spans="1:10" ht="30" customHeight="1" x14ac:dyDescent="0.45">
      <c r="A173" s="264">
        <v>6.4</v>
      </c>
      <c r="B173" s="264" t="s">
        <v>721</v>
      </c>
      <c r="C173" s="264" t="s">
        <v>616</v>
      </c>
      <c r="D173" s="263"/>
      <c r="E173" s="270">
        <v>43853</v>
      </c>
      <c r="F173" s="270">
        <v>43857</v>
      </c>
      <c r="G173" s="270">
        <v>43859</v>
      </c>
      <c r="H173" s="270">
        <v>43861</v>
      </c>
      <c r="I173" s="264" t="s">
        <v>413</v>
      </c>
      <c r="J173" s="264" t="s">
        <v>413</v>
      </c>
    </row>
    <row r="174" spans="1:10" ht="30" customHeight="1" x14ac:dyDescent="0.45">
      <c r="A174" s="30" t="s">
        <v>722</v>
      </c>
      <c r="B174" s="30" t="s">
        <v>723</v>
      </c>
      <c r="C174" s="30" t="s">
        <v>472</v>
      </c>
      <c r="D174" s="30">
        <v>168</v>
      </c>
      <c r="E174" s="271">
        <v>43853</v>
      </c>
      <c r="F174" s="271">
        <v>43857</v>
      </c>
      <c r="G174" s="271">
        <v>43858</v>
      </c>
      <c r="H174" s="271">
        <v>43860</v>
      </c>
      <c r="I174" s="30" t="s">
        <v>413</v>
      </c>
      <c r="J174" s="30" t="s">
        <v>407</v>
      </c>
    </row>
    <row r="175" spans="1:10" ht="30" customHeight="1" x14ac:dyDescent="0.45">
      <c r="A175" s="30" t="s">
        <v>724</v>
      </c>
      <c r="B175" s="30" t="s">
        <v>725</v>
      </c>
      <c r="C175" s="30" t="s">
        <v>418</v>
      </c>
      <c r="D175" s="30">
        <v>173</v>
      </c>
      <c r="E175" s="271">
        <v>43859</v>
      </c>
      <c r="F175" s="271">
        <v>43861</v>
      </c>
      <c r="G175" s="271">
        <v>43859</v>
      </c>
      <c r="H175" s="271">
        <v>43861</v>
      </c>
      <c r="I175" s="30" t="s">
        <v>413</v>
      </c>
      <c r="J175" s="30" t="s">
        <v>407</v>
      </c>
    </row>
    <row r="176" spans="1:10" ht="30" customHeight="1" x14ac:dyDescent="0.45">
      <c r="A176" s="264">
        <v>6.5</v>
      </c>
      <c r="B176" s="264" t="s">
        <v>726</v>
      </c>
      <c r="C176" s="264" t="s">
        <v>727</v>
      </c>
      <c r="D176" s="263"/>
      <c r="E176" s="270">
        <v>43853</v>
      </c>
      <c r="F176" s="270">
        <v>43853</v>
      </c>
      <c r="G176" s="270">
        <v>43868</v>
      </c>
      <c r="H176" s="270">
        <v>43868</v>
      </c>
      <c r="I176" s="264" t="s">
        <v>407</v>
      </c>
      <c r="J176" s="264" t="s">
        <v>407</v>
      </c>
    </row>
    <row r="177" spans="1:10" ht="30" customHeight="1" x14ac:dyDescent="0.45">
      <c r="A177" s="30" t="s">
        <v>728</v>
      </c>
      <c r="B177" s="30" t="s">
        <v>729</v>
      </c>
      <c r="C177" s="30" t="s">
        <v>413</v>
      </c>
      <c r="D177" s="268">
        <v>168171</v>
      </c>
      <c r="E177" s="271">
        <v>43853</v>
      </c>
      <c r="F177" s="271">
        <v>43853</v>
      </c>
      <c r="G177" s="271">
        <v>43854</v>
      </c>
      <c r="H177" s="271">
        <v>43854</v>
      </c>
      <c r="I177" s="30" t="s">
        <v>407</v>
      </c>
      <c r="J177" s="30" t="s">
        <v>407</v>
      </c>
    </row>
    <row r="178" spans="1:10" ht="30" customHeight="1" x14ac:dyDescent="0.45">
      <c r="A178" s="30" t="s">
        <v>730</v>
      </c>
      <c r="B178" s="30" t="s">
        <v>731</v>
      </c>
      <c r="C178" s="30" t="s">
        <v>447</v>
      </c>
      <c r="D178" s="30">
        <v>176</v>
      </c>
      <c r="E178" s="271">
        <v>43857</v>
      </c>
      <c r="F178" s="271">
        <v>43857</v>
      </c>
      <c r="G178" s="271">
        <v>43859</v>
      </c>
      <c r="H178" s="271">
        <v>43859</v>
      </c>
      <c r="I178" s="30" t="s">
        <v>407</v>
      </c>
      <c r="J178" s="30" t="s">
        <v>407</v>
      </c>
    </row>
    <row r="179" spans="1:10" ht="30" customHeight="1" x14ac:dyDescent="0.45">
      <c r="A179" s="30" t="s">
        <v>732</v>
      </c>
      <c r="B179" s="30" t="s">
        <v>733</v>
      </c>
      <c r="C179" s="30" t="s">
        <v>413</v>
      </c>
      <c r="D179" s="30">
        <v>177</v>
      </c>
      <c r="E179" s="271">
        <v>43860</v>
      </c>
      <c r="F179" s="271">
        <v>43860</v>
      </c>
      <c r="G179" s="271">
        <v>43861</v>
      </c>
      <c r="H179" s="271">
        <v>43861</v>
      </c>
      <c r="I179" s="30" t="s">
        <v>407</v>
      </c>
      <c r="J179" s="30" t="s">
        <v>407</v>
      </c>
    </row>
    <row r="180" spans="1:10" ht="30" customHeight="1" x14ac:dyDescent="0.45">
      <c r="A180" s="30" t="s">
        <v>734</v>
      </c>
      <c r="B180" s="30" t="s">
        <v>735</v>
      </c>
      <c r="C180" s="30" t="s">
        <v>472</v>
      </c>
      <c r="D180" s="30">
        <v>178</v>
      </c>
      <c r="E180" s="271">
        <v>43864</v>
      </c>
      <c r="F180" s="271">
        <v>43864</v>
      </c>
      <c r="G180" s="271">
        <v>43867</v>
      </c>
      <c r="H180" s="271">
        <v>43867</v>
      </c>
      <c r="I180" s="30" t="s">
        <v>407</v>
      </c>
      <c r="J180" s="30" t="s">
        <v>407</v>
      </c>
    </row>
    <row r="181" spans="1:10" ht="30" customHeight="1" x14ac:dyDescent="0.45">
      <c r="A181" s="30" t="s">
        <v>736</v>
      </c>
      <c r="B181" s="30" t="s">
        <v>737</v>
      </c>
      <c r="C181" s="30" t="s">
        <v>418</v>
      </c>
      <c r="D181" s="30">
        <v>179</v>
      </c>
      <c r="E181" s="271">
        <v>43868</v>
      </c>
      <c r="F181" s="271">
        <v>43868</v>
      </c>
      <c r="G181" s="271">
        <v>43868</v>
      </c>
      <c r="H181" s="271">
        <v>43868</v>
      </c>
      <c r="I181" s="30" t="s">
        <v>407</v>
      </c>
      <c r="J181" s="30" t="s">
        <v>407</v>
      </c>
    </row>
    <row r="182" spans="1:10" ht="30" customHeight="1" x14ac:dyDescent="0.45">
      <c r="A182" s="264">
        <v>6.6</v>
      </c>
      <c r="B182" s="264" t="s">
        <v>738</v>
      </c>
      <c r="C182" s="264" t="s">
        <v>616</v>
      </c>
      <c r="D182" s="263"/>
      <c r="E182" s="270">
        <v>43860</v>
      </c>
      <c r="F182" s="270">
        <v>43864</v>
      </c>
      <c r="G182" s="270">
        <v>43866</v>
      </c>
      <c r="H182" s="270">
        <v>43868</v>
      </c>
      <c r="I182" s="264" t="s">
        <v>413</v>
      </c>
      <c r="J182" s="264" t="s">
        <v>413</v>
      </c>
    </row>
    <row r="183" spans="1:10" ht="30" customHeight="1" x14ac:dyDescent="0.45">
      <c r="A183" s="30" t="s">
        <v>739</v>
      </c>
      <c r="B183" s="30" t="s">
        <v>740</v>
      </c>
      <c r="C183" s="30" t="s">
        <v>616</v>
      </c>
      <c r="D183" s="30">
        <v>174</v>
      </c>
      <c r="E183" s="271">
        <v>43860</v>
      </c>
      <c r="F183" s="271">
        <v>43864</v>
      </c>
      <c r="G183" s="271">
        <v>43866</v>
      </c>
      <c r="H183" s="271">
        <v>43868</v>
      </c>
      <c r="I183" s="30" t="s">
        <v>413</v>
      </c>
      <c r="J183" s="30" t="s">
        <v>413</v>
      </c>
    </row>
    <row r="184" spans="1:10" ht="30" customHeight="1" x14ac:dyDescent="0.45">
      <c r="A184" s="30" t="s">
        <v>741</v>
      </c>
      <c r="B184" s="30" t="s">
        <v>742</v>
      </c>
      <c r="C184" s="30" t="s">
        <v>616</v>
      </c>
      <c r="D184" s="30">
        <v>174</v>
      </c>
      <c r="E184" s="271">
        <v>43860</v>
      </c>
      <c r="F184" s="271">
        <v>43864</v>
      </c>
      <c r="G184" s="271">
        <v>43866</v>
      </c>
      <c r="H184" s="271">
        <v>43868</v>
      </c>
      <c r="I184" s="30" t="s">
        <v>413</v>
      </c>
      <c r="J184" s="30" t="s">
        <v>413</v>
      </c>
    </row>
    <row r="185" spans="1:10" ht="30" customHeight="1" x14ac:dyDescent="0.45">
      <c r="A185" s="264">
        <v>6.7</v>
      </c>
      <c r="B185" s="264" t="s">
        <v>743</v>
      </c>
      <c r="C185" s="264" t="s">
        <v>413</v>
      </c>
      <c r="D185" s="263"/>
      <c r="E185" s="270">
        <v>43871</v>
      </c>
      <c r="F185" s="270">
        <v>43871</v>
      </c>
      <c r="G185" s="270">
        <v>43872</v>
      </c>
      <c r="H185" s="270">
        <v>43872</v>
      </c>
      <c r="I185" s="264" t="s">
        <v>407</v>
      </c>
      <c r="J185" s="264" t="s">
        <v>407</v>
      </c>
    </row>
    <row r="186" spans="1:10" ht="30" customHeight="1" x14ac:dyDescent="0.45">
      <c r="A186" s="30" t="s">
        <v>744</v>
      </c>
      <c r="B186" s="30" t="s">
        <v>745</v>
      </c>
      <c r="C186" s="30" t="s">
        <v>418</v>
      </c>
      <c r="D186" s="268">
        <v>180174183182</v>
      </c>
      <c r="E186" s="271">
        <v>43871</v>
      </c>
      <c r="F186" s="271">
        <v>43871</v>
      </c>
      <c r="G186" s="271">
        <v>43871</v>
      </c>
      <c r="H186" s="271">
        <v>43871</v>
      </c>
      <c r="I186" s="30" t="s">
        <v>407</v>
      </c>
      <c r="J186" s="30" t="s">
        <v>407</v>
      </c>
    </row>
    <row r="187" spans="1:10" ht="30" customHeight="1" x14ac:dyDescent="0.45">
      <c r="A187" s="30" t="s">
        <v>746</v>
      </c>
      <c r="B187" s="30" t="s">
        <v>531</v>
      </c>
      <c r="C187" s="30" t="s">
        <v>418</v>
      </c>
      <c r="D187" s="30">
        <v>185</v>
      </c>
      <c r="E187" s="271">
        <v>43872</v>
      </c>
      <c r="F187" s="271">
        <v>43872</v>
      </c>
      <c r="G187" s="271">
        <v>43872</v>
      </c>
      <c r="H187" s="271">
        <v>43872</v>
      </c>
      <c r="I187" s="30" t="s">
        <v>407</v>
      </c>
      <c r="J187" s="30" t="s">
        <v>407</v>
      </c>
    </row>
  </sheetData>
  <pageMargins left="0.7" right="0.7" top="0.75" bottom="0.75" header="0.3" footer="0.3"/>
  <pageSetup paperSize="9" scale="64"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F3C9C-5C88-496A-B0B0-D10C03DE4DB5}">
  <sheetPr>
    <pageSetUpPr fitToPage="1"/>
  </sheetPr>
  <dimension ref="A1:G187"/>
  <sheetViews>
    <sheetView topLeftCell="A34" workbookViewId="0">
      <selection activeCell="B40" sqref="B40"/>
    </sheetView>
  </sheetViews>
  <sheetFormatPr defaultRowHeight="14.25" x14ac:dyDescent="0.45"/>
  <cols>
    <col min="1" max="1" width="7.265625" style="272" bestFit="1" customWidth="1"/>
    <col min="2" max="2" width="45.33203125" customWidth="1"/>
    <col min="4" max="4" width="12.33203125" customWidth="1"/>
    <col min="5" max="5" width="11.59765625" customWidth="1"/>
    <col min="6" max="6" width="9.1328125" bestFit="1" customWidth="1"/>
    <col min="7" max="7" width="13.1328125" customWidth="1"/>
  </cols>
  <sheetData>
    <row r="1" spans="1:7" ht="30" customHeight="1" x14ac:dyDescent="0.45">
      <c r="A1" s="261" t="s">
        <v>394</v>
      </c>
      <c r="B1" s="261" t="s">
        <v>395</v>
      </c>
      <c r="C1" s="261" t="s">
        <v>396</v>
      </c>
      <c r="D1" s="261" t="s">
        <v>747</v>
      </c>
      <c r="E1" s="262" t="s">
        <v>748</v>
      </c>
      <c r="F1" s="262" t="s">
        <v>398</v>
      </c>
      <c r="G1" s="262" t="s">
        <v>749</v>
      </c>
    </row>
    <row r="2" spans="1:7" ht="30" customHeight="1" x14ac:dyDescent="0.45">
      <c r="A2" s="264">
        <v>0</v>
      </c>
      <c r="B2" s="264" t="s">
        <v>405</v>
      </c>
      <c r="C2" s="264" t="s">
        <v>406</v>
      </c>
      <c r="D2" s="263"/>
      <c r="E2" s="263"/>
      <c r="F2" s="266">
        <v>0</v>
      </c>
      <c r="G2" s="266">
        <v>476569.01</v>
      </c>
    </row>
    <row r="3" spans="1:7" ht="30" customHeight="1" x14ac:dyDescent="0.45">
      <c r="A3" s="264">
        <v>1</v>
      </c>
      <c r="B3" s="264" t="s">
        <v>408</v>
      </c>
      <c r="C3" s="264" t="s">
        <v>406</v>
      </c>
      <c r="D3" s="263"/>
      <c r="E3" s="264" t="s">
        <v>750</v>
      </c>
      <c r="F3" s="267">
        <v>1537</v>
      </c>
      <c r="G3" s="266">
        <v>12504.04</v>
      </c>
    </row>
    <row r="4" spans="1:7" ht="30" customHeight="1" x14ac:dyDescent="0.45">
      <c r="A4" s="264">
        <v>1.1000000000000001</v>
      </c>
      <c r="B4" s="264" t="s">
        <v>409</v>
      </c>
      <c r="C4" s="264" t="s">
        <v>410</v>
      </c>
      <c r="D4" s="263"/>
      <c r="E4" s="263"/>
      <c r="F4" s="266">
        <v>0</v>
      </c>
      <c r="G4" s="266">
        <v>2056.3200000000002</v>
      </c>
    </row>
    <row r="5" spans="1:7" ht="30" customHeight="1" x14ac:dyDescent="0.45">
      <c r="A5" s="30" t="s">
        <v>411</v>
      </c>
      <c r="B5" s="30" t="s">
        <v>412</v>
      </c>
      <c r="C5" s="30" t="s">
        <v>413</v>
      </c>
      <c r="D5" s="30" t="s">
        <v>751</v>
      </c>
      <c r="E5" s="263"/>
      <c r="F5" s="267">
        <v>0</v>
      </c>
      <c r="G5" s="267">
        <v>456.96</v>
      </c>
    </row>
    <row r="6" spans="1:7" ht="30" customHeight="1" x14ac:dyDescent="0.45">
      <c r="A6" s="30" t="s">
        <v>414</v>
      </c>
      <c r="B6" s="30" t="s">
        <v>415</v>
      </c>
      <c r="C6" s="30" t="s">
        <v>413</v>
      </c>
      <c r="D6" s="30" t="s">
        <v>751</v>
      </c>
      <c r="E6" s="263"/>
      <c r="F6" s="267">
        <v>0</v>
      </c>
      <c r="G6" s="267">
        <v>456.96</v>
      </c>
    </row>
    <row r="7" spans="1:7" ht="30" customHeight="1" x14ac:dyDescent="0.45">
      <c r="A7" s="30" t="s">
        <v>416</v>
      </c>
      <c r="B7" s="30" t="s">
        <v>417</v>
      </c>
      <c r="C7" s="30" t="s">
        <v>418</v>
      </c>
      <c r="D7" s="30" t="s">
        <v>751</v>
      </c>
      <c r="E7" s="263"/>
      <c r="F7" s="267">
        <v>0</v>
      </c>
      <c r="G7" s="267">
        <v>228.48</v>
      </c>
    </row>
    <row r="8" spans="1:7" ht="30" customHeight="1" x14ac:dyDescent="0.45">
      <c r="A8" s="30" t="s">
        <v>419</v>
      </c>
      <c r="B8" s="30" t="s">
        <v>420</v>
      </c>
      <c r="C8" s="30" t="s">
        <v>418</v>
      </c>
      <c r="D8" s="30" t="s">
        <v>751</v>
      </c>
      <c r="E8" s="263"/>
      <c r="F8" s="267">
        <v>0</v>
      </c>
      <c r="G8" s="267">
        <v>228.48</v>
      </c>
    </row>
    <row r="9" spans="1:7" ht="30" customHeight="1" x14ac:dyDescent="0.45">
      <c r="A9" s="30" t="s">
        <v>421</v>
      </c>
      <c r="B9" s="30" t="s">
        <v>422</v>
      </c>
      <c r="C9" s="30" t="s">
        <v>418</v>
      </c>
      <c r="D9" s="30" t="s">
        <v>751</v>
      </c>
      <c r="E9" s="263"/>
      <c r="F9" s="267">
        <v>0</v>
      </c>
      <c r="G9" s="267">
        <v>228.48</v>
      </c>
    </row>
    <row r="10" spans="1:7" ht="30" customHeight="1" x14ac:dyDescent="0.45">
      <c r="A10" s="30" t="s">
        <v>423</v>
      </c>
      <c r="B10" s="30" t="s">
        <v>424</v>
      </c>
      <c r="C10" s="30" t="s">
        <v>418</v>
      </c>
      <c r="D10" s="30" t="s">
        <v>751</v>
      </c>
      <c r="E10" s="263"/>
      <c r="F10" s="267">
        <v>0</v>
      </c>
      <c r="G10" s="267">
        <v>228.48</v>
      </c>
    </row>
    <row r="11" spans="1:7" ht="30" customHeight="1" x14ac:dyDescent="0.45">
      <c r="A11" s="30" t="s">
        <v>425</v>
      </c>
      <c r="B11" s="30" t="s">
        <v>426</v>
      </c>
      <c r="C11" s="30" t="s">
        <v>418</v>
      </c>
      <c r="D11" s="30" t="s">
        <v>751</v>
      </c>
      <c r="E11" s="263"/>
      <c r="F11" s="267">
        <v>0</v>
      </c>
      <c r="G11" s="267">
        <v>228.48</v>
      </c>
    </row>
    <row r="12" spans="1:7" ht="30" customHeight="1" x14ac:dyDescent="0.45">
      <c r="A12" s="264">
        <v>1.2</v>
      </c>
      <c r="B12" s="264" t="s">
        <v>427</v>
      </c>
      <c r="C12" s="264" t="s">
        <v>428</v>
      </c>
      <c r="D12" s="263"/>
      <c r="E12" s="263"/>
      <c r="F12" s="266">
        <v>0</v>
      </c>
      <c r="G12" s="266">
        <v>3427.2</v>
      </c>
    </row>
    <row r="13" spans="1:7" ht="30" customHeight="1" x14ac:dyDescent="0.45">
      <c r="A13" s="30" t="s">
        <v>429</v>
      </c>
      <c r="B13" s="30" t="s">
        <v>430</v>
      </c>
      <c r="C13" s="30" t="s">
        <v>418</v>
      </c>
      <c r="D13" s="30" t="s">
        <v>751</v>
      </c>
      <c r="E13" s="263"/>
      <c r="F13" s="267">
        <v>0</v>
      </c>
      <c r="G13" s="267">
        <v>228.48</v>
      </c>
    </row>
    <row r="14" spans="1:7" ht="30" customHeight="1" x14ac:dyDescent="0.45">
      <c r="A14" s="30" t="s">
        <v>431</v>
      </c>
      <c r="B14" s="30" t="s">
        <v>432</v>
      </c>
      <c r="C14" s="30" t="s">
        <v>413</v>
      </c>
      <c r="D14" s="30" t="s">
        <v>751</v>
      </c>
      <c r="E14" s="263"/>
      <c r="F14" s="267">
        <v>0</v>
      </c>
      <c r="G14" s="267">
        <v>456.96</v>
      </c>
    </row>
    <row r="15" spans="1:7" ht="30" customHeight="1" x14ac:dyDescent="0.45">
      <c r="A15" s="30" t="s">
        <v>433</v>
      </c>
      <c r="B15" s="30" t="s">
        <v>434</v>
      </c>
      <c r="C15" s="30" t="s">
        <v>413</v>
      </c>
      <c r="D15" s="30" t="s">
        <v>751</v>
      </c>
      <c r="E15" s="263"/>
      <c r="F15" s="267">
        <v>0</v>
      </c>
      <c r="G15" s="267">
        <v>456.96</v>
      </c>
    </row>
    <row r="16" spans="1:7" ht="30" customHeight="1" x14ac:dyDescent="0.45">
      <c r="A16" s="30" t="s">
        <v>435</v>
      </c>
      <c r="B16" s="30" t="s">
        <v>436</v>
      </c>
      <c r="C16" s="30" t="s">
        <v>418</v>
      </c>
      <c r="D16" s="30" t="s">
        <v>751</v>
      </c>
      <c r="E16" s="263"/>
      <c r="F16" s="267">
        <v>0</v>
      </c>
      <c r="G16" s="267">
        <v>228.48</v>
      </c>
    </row>
    <row r="17" spans="1:7" ht="30" customHeight="1" x14ac:dyDescent="0.45">
      <c r="A17" s="30" t="s">
        <v>437</v>
      </c>
      <c r="B17" s="30" t="s">
        <v>438</v>
      </c>
      <c r="C17" s="30" t="s">
        <v>413</v>
      </c>
      <c r="D17" s="30" t="s">
        <v>751</v>
      </c>
      <c r="E17" s="263"/>
      <c r="F17" s="267">
        <v>0</v>
      </c>
      <c r="G17" s="267">
        <v>456.96</v>
      </c>
    </row>
    <row r="18" spans="1:7" ht="30" customHeight="1" x14ac:dyDescent="0.45">
      <c r="A18" s="30" t="s">
        <v>439</v>
      </c>
      <c r="B18" s="30" t="s">
        <v>440</v>
      </c>
      <c r="C18" s="30" t="s">
        <v>418</v>
      </c>
      <c r="D18" s="30" t="s">
        <v>751</v>
      </c>
      <c r="E18" s="263"/>
      <c r="F18" s="267">
        <v>0</v>
      </c>
      <c r="G18" s="267">
        <v>228.48</v>
      </c>
    </row>
    <row r="19" spans="1:7" ht="30" customHeight="1" x14ac:dyDescent="0.45">
      <c r="A19" s="30" t="s">
        <v>441</v>
      </c>
      <c r="B19" s="30" t="s">
        <v>442</v>
      </c>
      <c r="C19" s="30" t="s">
        <v>413</v>
      </c>
      <c r="D19" s="30" t="s">
        <v>751</v>
      </c>
      <c r="E19" s="263"/>
      <c r="F19" s="267">
        <v>0</v>
      </c>
      <c r="G19" s="267">
        <v>456.96</v>
      </c>
    </row>
    <row r="20" spans="1:7" ht="30" customHeight="1" x14ac:dyDescent="0.45">
      <c r="A20" s="30" t="s">
        <v>443</v>
      </c>
      <c r="B20" s="30" t="s">
        <v>444</v>
      </c>
      <c r="C20" s="30" t="s">
        <v>418</v>
      </c>
      <c r="D20" s="30" t="s">
        <v>751</v>
      </c>
      <c r="E20" s="263"/>
      <c r="F20" s="267">
        <v>0</v>
      </c>
      <c r="G20" s="267">
        <v>228.48</v>
      </c>
    </row>
    <row r="21" spans="1:7" ht="30" customHeight="1" x14ac:dyDescent="0.45">
      <c r="A21" s="30" t="s">
        <v>445</v>
      </c>
      <c r="B21" s="30" t="s">
        <v>446</v>
      </c>
      <c r="C21" s="30" t="s">
        <v>447</v>
      </c>
      <c r="D21" s="30" t="s">
        <v>751</v>
      </c>
      <c r="E21" s="263"/>
      <c r="F21" s="267">
        <v>0</v>
      </c>
      <c r="G21" s="267">
        <v>685.44</v>
      </c>
    </row>
    <row r="22" spans="1:7" ht="30" customHeight="1" x14ac:dyDescent="0.45">
      <c r="A22" s="264">
        <v>1.3</v>
      </c>
      <c r="B22" s="264" t="s">
        <v>448</v>
      </c>
      <c r="C22" s="264" t="s">
        <v>449</v>
      </c>
      <c r="D22" s="263"/>
      <c r="E22" s="263"/>
      <c r="F22" s="266">
        <v>0</v>
      </c>
      <c r="G22" s="266">
        <v>1827.84</v>
      </c>
    </row>
    <row r="23" spans="1:7" ht="30" customHeight="1" x14ac:dyDescent="0.45">
      <c r="A23" s="30" t="s">
        <v>450</v>
      </c>
      <c r="B23" s="30" t="s">
        <v>451</v>
      </c>
      <c r="C23" s="30" t="s">
        <v>418</v>
      </c>
      <c r="D23" s="30" t="s">
        <v>751</v>
      </c>
      <c r="E23" s="263"/>
      <c r="F23" s="267">
        <v>0</v>
      </c>
      <c r="G23" s="267">
        <v>228.48</v>
      </c>
    </row>
    <row r="24" spans="1:7" ht="30" customHeight="1" x14ac:dyDescent="0.45">
      <c r="A24" s="30" t="s">
        <v>452</v>
      </c>
      <c r="B24" s="30" t="s">
        <v>453</v>
      </c>
      <c r="C24" s="30" t="s">
        <v>418</v>
      </c>
      <c r="D24" s="30" t="s">
        <v>751</v>
      </c>
      <c r="E24" s="263"/>
      <c r="F24" s="267">
        <v>0</v>
      </c>
      <c r="G24" s="267">
        <v>228.48</v>
      </c>
    </row>
    <row r="25" spans="1:7" ht="30" customHeight="1" x14ac:dyDescent="0.45">
      <c r="A25" s="30" t="s">
        <v>454</v>
      </c>
      <c r="B25" s="30" t="s">
        <v>455</v>
      </c>
      <c r="C25" s="30" t="s">
        <v>418</v>
      </c>
      <c r="D25" s="30" t="s">
        <v>751</v>
      </c>
      <c r="E25" s="263"/>
      <c r="F25" s="267">
        <v>0</v>
      </c>
      <c r="G25" s="267">
        <v>228.48</v>
      </c>
    </row>
    <row r="26" spans="1:7" ht="30" customHeight="1" x14ac:dyDescent="0.45">
      <c r="A26" s="30" t="s">
        <v>456</v>
      </c>
      <c r="B26" s="30" t="s">
        <v>457</v>
      </c>
      <c r="C26" s="30" t="s">
        <v>418</v>
      </c>
      <c r="D26" s="30" t="s">
        <v>751</v>
      </c>
      <c r="E26" s="263"/>
      <c r="F26" s="267">
        <v>0</v>
      </c>
      <c r="G26" s="267">
        <v>228.48</v>
      </c>
    </row>
    <row r="27" spans="1:7" ht="30" customHeight="1" x14ac:dyDescent="0.45">
      <c r="A27" s="30" t="s">
        <v>458</v>
      </c>
      <c r="B27" s="30" t="s">
        <v>459</v>
      </c>
      <c r="C27" s="30" t="s">
        <v>418</v>
      </c>
      <c r="D27" s="30" t="s">
        <v>751</v>
      </c>
      <c r="E27" s="263"/>
      <c r="F27" s="267">
        <v>0</v>
      </c>
      <c r="G27" s="267">
        <v>228.48</v>
      </c>
    </row>
    <row r="28" spans="1:7" ht="30" customHeight="1" x14ac:dyDescent="0.45">
      <c r="A28" s="30" t="s">
        <v>460</v>
      </c>
      <c r="B28" s="30" t="s">
        <v>461</v>
      </c>
      <c r="C28" s="30" t="s">
        <v>418</v>
      </c>
      <c r="D28" s="30" t="s">
        <v>751</v>
      </c>
      <c r="E28" s="263"/>
      <c r="F28" s="267">
        <v>0</v>
      </c>
      <c r="G28" s="267">
        <v>228.48</v>
      </c>
    </row>
    <row r="29" spans="1:7" ht="30" customHeight="1" x14ac:dyDescent="0.45">
      <c r="A29" s="30" t="s">
        <v>462</v>
      </c>
      <c r="B29" s="30" t="s">
        <v>463</v>
      </c>
      <c r="C29" s="30" t="s">
        <v>418</v>
      </c>
      <c r="D29" s="30" t="s">
        <v>751</v>
      </c>
      <c r="E29" s="263"/>
      <c r="F29" s="267">
        <v>0</v>
      </c>
      <c r="G29" s="267">
        <v>228.48</v>
      </c>
    </row>
    <row r="30" spans="1:7" ht="30" customHeight="1" x14ac:dyDescent="0.45">
      <c r="A30" s="30" t="s">
        <v>464</v>
      </c>
      <c r="B30" s="30" t="s">
        <v>465</v>
      </c>
      <c r="C30" s="30" t="s">
        <v>418</v>
      </c>
      <c r="D30" s="30" t="s">
        <v>751</v>
      </c>
      <c r="E30" s="263"/>
      <c r="F30" s="267">
        <v>0</v>
      </c>
      <c r="G30" s="267">
        <v>228.48</v>
      </c>
    </row>
    <row r="31" spans="1:7" ht="30" customHeight="1" x14ac:dyDescent="0.45">
      <c r="A31" s="264">
        <v>1.4</v>
      </c>
      <c r="B31" s="264" t="s">
        <v>466</v>
      </c>
      <c r="C31" s="264" t="s">
        <v>467</v>
      </c>
      <c r="D31" s="263"/>
      <c r="E31" s="263"/>
      <c r="F31" s="266">
        <v>0</v>
      </c>
      <c r="G31" s="266">
        <v>3655.68</v>
      </c>
    </row>
    <row r="32" spans="1:7" ht="30" customHeight="1" x14ac:dyDescent="0.45">
      <c r="A32" s="30" t="s">
        <v>468</v>
      </c>
      <c r="B32" s="30" t="s">
        <v>469</v>
      </c>
      <c r="C32" s="30" t="s">
        <v>418</v>
      </c>
      <c r="D32" s="30" t="s">
        <v>751</v>
      </c>
      <c r="E32" s="263"/>
      <c r="F32" s="267">
        <v>0</v>
      </c>
      <c r="G32" s="267">
        <v>228.48</v>
      </c>
    </row>
    <row r="33" spans="1:7" ht="30" customHeight="1" x14ac:dyDescent="0.45">
      <c r="A33" s="30" t="s">
        <v>470</v>
      </c>
      <c r="B33" s="30" t="s">
        <v>471</v>
      </c>
      <c r="C33" s="30" t="s">
        <v>472</v>
      </c>
      <c r="D33" s="30" t="s">
        <v>751</v>
      </c>
      <c r="E33" s="263"/>
      <c r="F33" s="267">
        <v>0</v>
      </c>
      <c r="G33" s="267">
        <v>913.92</v>
      </c>
    </row>
    <row r="34" spans="1:7" ht="30" customHeight="1" x14ac:dyDescent="0.45">
      <c r="A34" s="30" t="s">
        <v>473</v>
      </c>
      <c r="B34" s="30" t="s">
        <v>474</v>
      </c>
      <c r="C34" s="30" t="s">
        <v>413</v>
      </c>
      <c r="D34" s="30" t="s">
        <v>751</v>
      </c>
      <c r="E34" s="263"/>
      <c r="F34" s="267">
        <v>0</v>
      </c>
      <c r="G34" s="267">
        <v>456.96</v>
      </c>
    </row>
    <row r="35" spans="1:7" ht="30" customHeight="1" x14ac:dyDescent="0.45">
      <c r="A35" s="30" t="s">
        <v>475</v>
      </c>
      <c r="B35" s="30" t="s">
        <v>476</v>
      </c>
      <c r="C35" s="30" t="s">
        <v>472</v>
      </c>
      <c r="D35" s="30" t="s">
        <v>751</v>
      </c>
      <c r="E35" s="263"/>
      <c r="F35" s="267">
        <v>0</v>
      </c>
      <c r="G35" s="267">
        <v>913.92</v>
      </c>
    </row>
    <row r="36" spans="1:7" ht="30" customHeight="1" x14ac:dyDescent="0.45">
      <c r="A36" s="30" t="s">
        <v>477</v>
      </c>
      <c r="B36" s="30" t="s">
        <v>478</v>
      </c>
      <c r="C36" s="30" t="s">
        <v>447</v>
      </c>
      <c r="D36" s="30" t="s">
        <v>751</v>
      </c>
      <c r="E36" s="263"/>
      <c r="F36" s="267">
        <v>0</v>
      </c>
      <c r="G36" s="267">
        <v>685.44</v>
      </c>
    </row>
    <row r="37" spans="1:7" ht="30" customHeight="1" x14ac:dyDescent="0.45">
      <c r="A37" s="30" t="s">
        <v>479</v>
      </c>
      <c r="B37" s="30" t="s">
        <v>480</v>
      </c>
      <c r="C37" s="30" t="s">
        <v>418</v>
      </c>
      <c r="D37" s="30" t="s">
        <v>751</v>
      </c>
      <c r="E37" s="263"/>
      <c r="F37" s="267">
        <v>0</v>
      </c>
      <c r="G37" s="267">
        <v>228.48</v>
      </c>
    </row>
    <row r="38" spans="1:7" ht="30" customHeight="1" x14ac:dyDescent="0.45">
      <c r="A38" s="30" t="s">
        <v>481</v>
      </c>
      <c r="B38" s="30" t="s">
        <v>482</v>
      </c>
      <c r="C38" s="30" t="s">
        <v>418</v>
      </c>
      <c r="D38" s="30" t="s">
        <v>751</v>
      </c>
      <c r="E38" s="263"/>
      <c r="F38" s="267">
        <v>0</v>
      </c>
      <c r="G38" s="267">
        <v>228.48</v>
      </c>
    </row>
    <row r="39" spans="1:7" ht="30" customHeight="1" x14ac:dyDescent="0.45">
      <c r="A39" s="264">
        <v>2</v>
      </c>
      <c r="B39" s="264" t="s">
        <v>483</v>
      </c>
      <c r="C39" s="264" t="s">
        <v>428</v>
      </c>
      <c r="D39" s="263"/>
      <c r="E39" s="263"/>
      <c r="F39" s="266">
        <v>0</v>
      </c>
      <c r="G39" s="266">
        <v>2389.52</v>
      </c>
    </row>
    <row r="40" spans="1:7" ht="30" customHeight="1" x14ac:dyDescent="0.45">
      <c r="A40" s="264">
        <v>2.1</v>
      </c>
      <c r="B40" s="264" t="s">
        <v>484</v>
      </c>
      <c r="C40" s="264" t="s">
        <v>485</v>
      </c>
      <c r="D40" s="263"/>
      <c r="E40" s="263"/>
      <c r="F40" s="266">
        <v>0</v>
      </c>
      <c r="G40" s="266">
        <v>399.84</v>
      </c>
    </row>
    <row r="41" spans="1:7" ht="30" customHeight="1" x14ac:dyDescent="0.45">
      <c r="A41" s="30" t="s">
        <v>486</v>
      </c>
      <c r="B41" s="30" t="s">
        <v>487</v>
      </c>
      <c r="C41" s="30" t="s">
        <v>413</v>
      </c>
      <c r="D41" s="30" t="s">
        <v>752</v>
      </c>
      <c r="E41" s="263"/>
      <c r="F41" s="267">
        <v>0</v>
      </c>
      <c r="G41" s="267">
        <v>133.28</v>
      </c>
    </row>
    <row r="42" spans="1:7" ht="30" customHeight="1" x14ac:dyDescent="0.45">
      <c r="A42" s="30" t="s">
        <v>488</v>
      </c>
      <c r="B42" s="30" t="s">
        <v>489</v>
      </c>
      <c r="C42" s="30" t="s">
        <v>413</v>
      </c>
      <c r="D42" s="30" t="s">
        <v>752</v>
      </c>
      <c r="E42" s="263"/>
      <c r="F42" s="267">
        <v>0</v>
      </c>
      <c r="G42" s="267">
        <v>133.28</v>
      </c>
    </row>
    <row r="43" spans="1:7" ht="30" customHeight="1" x14ac:dyDescent="0.45">
      <c r="A43" s="30" t="s">
        <v>490</v>
      </c>
      <c r="B43" s="30" t="s">
        <v>491</v>
      </c>
      <c r="C43" s="30" t="s">
        <v>413</v>
      </c>
      <c r="D43" s="30" t="s">
        <v>752</v>
      </c>
      <c r="E43" s="263"/>
      <c r="F43" s="267">
        <v>0</v>
      </c>
      <c r="G43" s="267">
        <v>133.28</v>
      </c>
    </row>
    <row r="44" spans="1:7" ht="30" customHeight="1" x14ac:dyDescent="0.45">
      <c r="A44" s="264">
        <v>2.2000000000000002</v>
      </c>
      <c r="B44" s="264" t="s">
        <v>492</v>
      </c>
      <c r="C44" s="264" t="s">
        <v>493</v>
      </c>
      <c r="D44" s="263"/>
      <c r="E44" s="263"/>
      <c r="F44" s="266">
        <v>0</v>
      </c>
      <c r="G44" s="266">
        <v>466.48</v>
      </c>
    </row>
    <row r="45" spans="1:7" ht="30" customHeight="1" x14ac:dyDescent="0.45">
      <c r="A45" s="30" t="s">
        <v>494</v>
      </c>
      <c r="B45" s="30" t="s">
        <v>495</v>
      </c>
      <c r="C45" s="30" t="s">
        <v>413</v>
      </c>
      <c r="D45" s="30" t="s">
        <v>752</v>
      </c>
      <c r="E45" s="263"/>
      <c r="F45" s="267">
        <v>0</v>
      </c>
      <c r="G45" s="267">
        <v>133.28</v>
      </c>
    </row>
    <row r="46" spans="1:7" ht="30" customHeight="1" x14ac:dyDescent="0.45">
      <c r="A46" s="30" t="s">
        <v>496</v>
      </c>
      <c r="B46" s="30" t="s">
        <v>497</v>
      </c>
      <c r="C46" s="30" t="s">
        <v>413</v>
      </c>
      <c r="D46" s="30" t="s">
        <v>752</v>
      </c>
      <c r="E46" s="263"/>
      <c r="F46" s="267">
        <v>0</v>
      </c>
      <c r="G46" s="267">
        <v>133.28</v>
      </c>
    </row>
    <row r="47" spans="1:7" ht="30" customHeight="1" x14ac:dyDescent="0.45">
      <c r="A47" s="30" t="s">
        <v>498</v>
      </c>
      <c r="B47" s="30" t="s">
        <v>499</v>
      </c>
      <c r="C47" s="30" t="s">
        <v>413</v>
      </c>
      <c r="D47" s="30" t="s">
        <v>752</v>
      </c>
      <c r="E47" s="263"/>
      <c r="F47" s="267">
        <v>0</v>
      </c>
      <c r="G47" s="267">
        <v>133.28</v>
      </c>
    </row>
    <row r="48" spans="1:7" ht="30" customHeight="1" x14ac:dyDescent="0.45">
      <c r="A48" s="30" t="s">
        <v>500</v>
      </c>
      <c r="B48" s="30" t="s">
        <v>501</v>
      </c>
      <c r="C48" s="30" t="s">
        <v>418</v>
      </c>
      <c r="D48" s="30" t="s">
        <v>752</v>
      </c>
      <c r="E48" s="263"/>
      <c r="F48" s="267">
        <v>0</v>
      </c>
      <c r="G48" s="267">
        <v>66.64</v>
      </c>
    </row>
    <row r="49" spans="1:7" ht="30" customHeight="1" x14ac:dyDescent="0.45">
      <c r="A49" s="264">
        <v>2.2999999999999998</v>
      </c>
      <c r="B49" s="264" t="s">
        <v>502</v>
      </c>
      <c r="C49" s="264" t="s">
        <v>447</v>
      </c>
      <c r="D49" s="263"/>
      <c r="E49" s="263"/>
      <c r="F49" s="266">
        <v>0</v>
      </c>
      <c r="G49" s="266">
        <v>199.92</v>
      </c>
    </row>
    <row r="50" spans="1:7" ht="30" customHeight="1" x14ac:dyDescent="0.45">
      <c r="A50" s="30" t="s">
        <v>503</v>
      </c>
      <c r="B50" s="30" t="s">
        <v>504</v>
      </c>
      <c r="C50" s="30" t="s">
        <v>413</v>
      </c>
      <c r="D50" s="30" t="s">
        <v>753</v>
      </c>
      <c r="E50" s="263"/>
      <c r="F50" s="267">
        <v>0</v>
      </c>
      <c r="G50" s="267">
        <v>133.28</v>
      </c>
    </row>
    <row r="51" spans="1:7" ht="30" customHeight="1" x14ac:dyDescent="0.45">
      <c r="A51" s="30" t="s">
        <v>505</v>
      </c>
      <c r="B51" s="30" t="s">
        <v>506</v>
      </c>
      <c r="C51" s="30" t="s">
        <v>418</v>
      </c>
      <c r="D51" s="30" t="s">
        <v>753</v>
      </c>
      <c r="E51" s="263"/>
      <c r="F51" s="267">
        <v>0</v>
      </c>
      <c r="G51" s="267">
        <v>66.64</v>
      </c>
    </row>
    <row r="52" spans="1:7" ht="30" customHeight="1" x14ac:dyDescent="0.45">
      <c r="A52" s="264">
        <v>2.4</v>
      </c>
      <c r="B52" s="264" t="s">
        <v>507</v>
      </c>
      <c r="C52" s="264" t="s">
        <v>472</v>
      </c>
      <c r="D52" s="263"/>
      <c r="E52" s="263"/>
      <c r="F52" s="266">
        <v>0</v>
      </c>
      <c r="G52" s="266">
        <v>380.8</v>
      </c>
    </row>
    <row r="53" spans="1:7" ht="30" customHeight="1" x14ac:dyDescent="0.45">
      <c r="A53" s="30" t="s">
        <v>508</v>
      </c>
      <c r="B53" s="263"/>
      <c r="C53" s="30" t="s">
        <v>413</v>
      </c>
      <c r="D53" s="30" t="s">
        <v>754</v>
      </c>
      <c r="E53" s="263"/>
      <c r="F53" s="267">
        <v>0</v>
      </c>
      <c r="G53" s="267">
        <v>190.4</v>
      </c>
    </row>
    <row r="54" spans="1:7" ht="30" customHeight="1" x14ac:dyDescent="0.45">
      <c r="A54" s="30" t="s">
        <v>510</v>
      </c>
      <c r="B54" s="30" t="s">
        <v>511</v>
      </c>
      <c r="C54" s="30" t="s">
        <v>413</v>
      </c>
      <c r="D54" s="30" t="s">
        <v>754</v>
      </c>
      <c r="E54" s="263"/>
      <c r="F54" s="267">
        <v>0</v>
      </c>
      <c r="G54" s="267">
        <v>190.4</v>
      </c>
    </row>
    <row r="55" spans="1:7" ht="30" customHeight="1" x14ac:dyDescent="0.45">
      <c r="A55" s="264">
        <v>2.5</v>
      </c>
      <c r="B55" s="264" t="s">
        <v>512</v>
      </c>
      <c r="C55" s="264" t="s">
        <v>447</v>
      </c>
      <c r="D55" s="263"/>
      <c r="E55" s="263"/>
      <c r="F55" s="266">
        <v>0</v>
      </c>
      <c r="G55" s="266">
        <v>285.60000000000002</v>
      </c>
    </row>
    <row r="56" spans="1:7" ht="30" customHeight="1" x14ac:dyDescent="0.45">
      <c r="A56" s="30" t="s">
        <v>513</v>
      </c>
      <c r="B56" s="30" t="s">
        <v>514</v>
      </c>
      <c r="C56" s="30" t="s">
        <v>418</v>
      </c>
      <c r="D56" s="30" t="s">
        <v>754</v>
      </c>
      <c r="E56" s="263"/>
      <c r="F56" s="267">
        <v>0</v>
      </c>
      <c r="G56" s="267">
        <v>95.2</v>
      </c>
    </row>
    <row r="57" spans="1:7" ht="30" customHeight="1" x14ac:dyDescent="0.45">
      <c r="A57" s="30" t="s">
        <v>515</v>
      </c>
      <c r="B57" s="30" t="s">
        <v>516</v>
      </c>
      <c r="C57" s="30" t="s">
        <v>418</v>
      </c>
      <c r="D57" s="30" t="s">
        <v>754</v>
      </c>
      <c r="E57" s="263"/>
      <c r="F57" s="267">
        <v>0</v>
      </c>
      <c r="G57" s="267">
        <v>95.2</v>
      </c>
    </row>
    <row r="58" spans="1:7" ht="30" customHeight="1" x14ac:dyDescent="0.45">
      <c r="A58" s="30" t="s">
        <v>517</v>
      </c>
      <c r="B58" s="30" t="s">
        <v>518</v>
      </c>
      <c r="C58" s="30" t="s">
        <v>418</v>
      </c>
      <c r="D58" s="30" t="s">
        <v>754</v>
      </c>
      <c r="E58" s="263"/>
      <c r="F58" s="267">
        <v>0</v>
      </c>
      <c r="G58" s="267">
        <v>95.2</v>
      </c>
    </row>
    <row r="59" spans="1:7" ht="30" customHeight="1" x14ac:dyDescent="0.45">
      <c r="A59" s="264">
        <v>2.6</v>
      </c>
      <c r="B59" s="264" t="s">
        <v>519</v>
      </c>
      <c r="C59" s="264" t="s">
        <v>447</v>
      </c>
      <c r="D59" s="263"/>
      <c r="E59" s="263"/>
      <c r="F59" s="266">
        <v>0</v>
      </c>
      <c r="G59" s="266">
        <v>199.92</v>
      </c>
    </row>
    <row r="60" spans="1:7" ht="30" customHeight="1" x14ac:dyDescent="0.45">
      <c r="A60" s="30" t="s">
        <v>520</v>
      </c>
      <c r="B60" s="30" t="s">
        <v>521</v>
      </c>
      <c r="C60" s="30" t="s">
        <v>418</v>
      </c>
      <c r="D60" s="30" t="s">
        <v>753</v>
      </c>
      <c r="E60" s="263"/>
      <c r="F60" s="267">
        <v>0</v>
      </c>
      <c r="G60" s="267">
        <v>66.64</v>
      </c>
    </row>
    <row r="61" spans="1:7" ht="30" customHeight="1" x14ac:dyDescent="0.45">
      <c r="A61" s="30" t="s">
        <v>522</v>
      </c>
      <c r="B61" s="30" t="s">
        <v>523</v>
      </c>
      <c r="C61" s="30" t="s">
        <v>418</v>
      </c>
      <c r="D61" s="30" t="s">
        <v>753</v>
      </c>
      <c r="E61" s="263"/>
      <c r="F61" s="267">
        <v>0</v>
      </c>
      <c r="G61" s="267">
        <v>66.64</v>
      </c>
    </row>
    <row r="62" spans="1:7" ht="30" customHeight="1" x14ac:dyDescent="0.45">
      <c r="A62" s="30" t="s">
        <v>524</v>
      </c>
      <c r="B62" s="30" t="s">
        <v>525</v>
      </c>
      <c r="C62" s="30" t="s">
        <v>418</v>
      </c>
      <c r="D62" s="30" t="s">
        <v>753</v>
      </c>
      <c r="E62" s="263"/>
      <c r="F62" s="267">
        <v>0</v>
      </c>
      <c r="G62" s="267">
        <v>66.64</v>
      </c>
    </row>
    <row r="63" spans="1:7" ht="30" customHeight="1" x14ac:dyDescent="0.45">
      <c r="A63" s="264">
        <v>2.7</v>
      </c>
      <c r="B63" s="264" t="s">
        <v>526</v>
      </c>
      <c r="C63" s="264" t="s">
        <v>413</v>
      </c>
      <c r="D63" s="263"/>
      <c r="E63" s="263"/>
      <c r="F63" s="266">
        <v>0</v>
      </c>
      <c r="G63" s="266">
        <v>456.96</v>
      </c>
    </row>
    <row r="64" spans="1:7" ht="30" customHeight="1" x14ac:dyDescent="0.45">
      <c r="A64" s="30" t="s">
        <v>527</v>
      </c>
      <c r="B64" s="30" t="s">
        <v>528</v>
      </c>
      <c r="C64" s="30" t="s">
        <v>418</v>
      </c>
      <c r="D64" s="30" t="s">
        <v>751</v>
      </c>
      <c r="E64" s="263"/>
      <c r="F64" s="267">
        <v>0</v>
      </c>
      <c r="G64" s="267">
        <v>228.48</v>
      </c>
    </row>
    <row r="65" spans="1:7" ht="30" customHeight="1" x14ac:dyDescent="0.45">
      <c r="A65" s="30" t="s">
        <v>530</v>
      </c>
      <c r="B65" s="30" t="s">
        <v>531</v>
      </c>
      <c r="C65" s="30" t="s">
        <v>418</v>
      </c>
      <c r="D65" s="30" t="s">
        <v>751</v>
      </c>
      <c r="E65" s="263"/>
      <c r="F65" s="267">
        <v>0</v>
      </c>
      <c r="G65" s="267">
        <v>228.48</v>
      </c>
    </row>
    <row r="66" spans="1:7" ht="30" customHeight="1" x14ac:dyDescent="0.45">
      <c r="A66" s="264">
        <v>3</v>
      </c>
      <c r="B66" s="264" t="s">
        <v>532</v>
      </c>
      <c r="C66" s="264" t="s">
        <v>533</v>
      </c>
      <c r="D66" s="263"/>
      <c r="E66" s="263"/>
      <c r="F66" s="266">
        <v>0</v>
      </c>
      <c r="G66" s="266">
        <v>2265.7600000000002</v>
      </c>
    </row>
    <row r="67" spans="1:7" ht="30" customHeight="1" x14ac:dyDescent="0.45">
      <c r="A67" s="264">
        <v>3.1</v>
      </c>
      <c r="B67" s="264" t="s">
        <v>534</v>
      </c>
      <c r="C67" s="264" t="s">
        <v>413</v>
      </c>
      <c r="D67" s="263"/>
      <c r="E67" s="263"/>
      <c r="F67" s="266">
        <v>0</v>
      </c>
      <c r="G67" s="266">
        <v>456.96</v>
      </c>
    </row>
    <row r="68" spans="1:7" ht="30" customHeight="1" x14ac:dyDescent="0.45">
      <c r="A68" s="30" t="s">
        <v>535</v>
      </c>
      <c r="B68" s="30" t="s">
        <v>536</v>
      </c>
      <c r="C68" s="30" t="s">
        <v>418</v>
      </c>
      <c r="D68" s="30" t="s">
        <v>751</v>
      </c>
      <c r="E68" s="263"/>
      <c r="F68" s="267">
        <v>0</v>
      </c>
      <c r="G68" s="267">
        <v>228.48</v>
      </c>
    </row>
    <row r="69" spans="1:7" ht="30" customHeight="1" x14ac:dyDescent="0.45">
      <c r="A69" s="30" t="s">
        <v>537</v>
      </c>
      <c r="B69" s="30" t="s">
        <v>538</v>
      </c>
      <c r="C69" s="30" t="s">
        <v>418</v>
      </c>
      <c r="D69" s="30" t="s">
        <v>751</v>
      </c>
      <c r="E69" s="263"/>
      <c r="F69" s="267">
        <v>0</v>
      </c>
      <c r="G69" s="267">
        <v>228.48</v>
      </c>
    </row>
    <row r="70" spans="1:7" ht="30" customHeight="1" x14ac:dyDescent="0.45">
      <c r="A70" s="264">
        <v>3.2</v>
      </c>
      <c r="B70" s="264" t="s">
        <v>539</v>
      </c>
      <c r="C70" s="264" t="s">
        <v>447</v>
      </c>
      <c r="D70" s="263"/>
      <c r="E70" s="263"/>
      <c r="F70" s="266">
        <v>0</v>
      </c>
      <c r="G70" s="266">
        <v>199.92</v>
      </c>
    </row>
    <row r="71" spans="1:7" ht="30" customHeight="1" x14ac:dyDescent="0.45">
      <c r="A71" s="30" t="s">
        <v>540</v>
      </c>
      <c r="B71" s="30" t="s">
        <v>541</v>
      </c>
      <c r="C71" s="30" t="s">
        <v>418</v>
      </c>
      <c r="D71" s="30" t="s">
        <v>752</v>
      </c>
      <c r="E71" s="263"/>
      <c r="F71" s="267">
        <v>0</v>
      </c>
      <c r="G71" s="267">
        <v>66.64</v>
      </c>
    </row>
    <row r="72" spans="1:7" ht="30" customHeight="1" x14ac:dyDescent="0.45">
      <c r="A72" s="30" t="s">
        <v>542</v>
      </c>
      <c r="B72" s="30" t="s">
        <v>543</v>
      </c>
      <c r="C72" s="30" t="s">
        <v>418</v>
      </c>
      <c r="D72" s="30" t="s">
        <v>752</v>
      </c>
      <c r="E72" s="263"/>
      <c r="F72" s="267">
        <v>0</v>
      </c>
      <c r="G72" s="267">
        <v>66.64</v>
      </c>
    </row>
    <row r="73" spans="1:7" ht="30" customHeight="1" x14ac:dyDescent="0.45">
      <c r="A73" s="30" t="s">
        <v>544</v>
      </c>
      <c r="B73" s="30" t="s">
        <v>545</v>
      </c>
      <c r="C73" s="30" t="s">
        <v>418</v>
      </c>
      <c r="D73" s="30" t="s">
        <v>752</v>
      </c>
      <c r="E73" s="263"/>
      <c r="F73" s="267">
        <v>0</v>
      </c>
      <c r="G73" s="267">
        <v>66.64</v>
      </c>
    </row>
    <row r="74" spans="1:7" ht="30" customHeight="1" x14ac:dyDescent="0.45">
      <c r="A74" s="264">
        <v>3.4</v>
      </c>
      <c r="B74" s="264" t="s">
        <v>546</v>
      </c>
      <c r="C74" s="264" t="s">
        <v>472</v>
      </c>
      <c r="D74" s="263"/>
      <c r="E74" s="263"/>
      <c r="F74" s="266">
        <v>0</v>
      </c>
      <c r="G74" s="266">
        <v>266.56</v>
      </c>
    </row>
    <row r="75" spans="1:7" ht="30" customHeight="1" x14ac:dyDescent="0.45">
      <c r="A75" s="30" t="s">
        <v>547</v>
      </c>
      <c r="B75" s="30" t="s">
        <v>548</v>
      </c>
      <c r="C75" s="30" t="s">
        <v>413</v>
      </c>
      <c r="D75" s="30" t="s">
        <v>752</v>
      </c>
      <c r="E75" s="263"/>
      <c r="F75" s="267">
        <v>0</v>
      </c>
      <c r="G75" s="267">
        <v>133.28</v>
      </c>
    </row>
    <row r="76" spans="1:7" ht="30" customHeight="1" x14ac:dyDescent="0.45">
      <c r="A76" s="30" t="s">
        <v>549</v>
      </c>
      <c r="B76" s="30" t="s">
        <v>550</v>
      </c>
      <c r="C76" s="30" t="s">
        <v>418</v>
      </c>
      <c r="D76" s="30" t="s">
        <v>752</v>
      </c>
      <c r="E76" s="263"/>
      <c r="F76" s="267">
        <v>0</v>
      </c>
      <c r="G76" s="267">
        <v>66.64</v>
      </c>
    </row>
    <row r="77" spans="1:7" ht="30" customHeight="1" x14ac:dyDescent="0.45">
      <c r="A77" s="30" t="s">
        <v>551</v>
      </c>
      <c r="B77" s="30" t="s">
        <v>552</v>
      </c>
      <c r="C77" s="30" t="s">
        <v>418</v>
      </c>
      <c r="D77" s="30" t="s">
        <v>752</v>
      </c>
      <c r="E77" s="263"/>
      <c r="F77" s="267">
        <v>0</v>
      </c>
      <c r="G77" s="267">
        <v>66.64</v>
      </c>
    </row>
    <row r="78" spans="1:7" ht="30" customHeight="1" x14ac:dyDescent="0.45">
      <c r="A78" s="264">
        <v>3.3</v>
      </c>
      <c r="B78" s="264" t="s">
        <v>553</v>
      </c>
      <c r="C78" s="264" t="s">
        <v>447</v>
      </c>
      <c r="D78" s="263"/>
      <c r="E78" s="263"/>
      <c r="F78" s="266">
        <v>0</v>
      </c>
      <c r="G78" s="266">
        <v>199.92</v>
      </c>
    </row>
    <row r="79" spans="1:7" ht="30" customHeight="1" x14ac:dyDescent="0.45">
      <c r="A79" s="30" t="s">
        <v>554</v>
      </c>
      <c r="B79" s="30" t="s">
        <v>555</v>
      </c>
      <c r="C79" s="30" t="s">
        <v>418</v>
      </c>
      <c r="D79" s="30" t="s">
        <v>753</v>
      </c>
      <c r="E79" s="263"/>
      <c r="F79" s="267">
        <v>0</v>
      </c>
      <c r="G79" s="267">
        <v>66.64</v>
      </c>
    </row>
    <row r="80" spans="1:7" ht="30" customHeight="1" x14ac:dyDescent="0.45">
      <c r="A80" s="30" t="s">
        <v>556</v>
      </c>
      <c r="B80" s="30" t="s">
        <v>557</v>
      </c>
      <c r="C80" s="30" t="s">
        <v>418</v>
      </c>
      <c r="D80" s="30" t="s">
        <v>753</v>
      </c>
      <c r="E80" s="263"/>
      <c r="F80" s="267">
        <v>0</v>
      </c>
      <c r="G80" s="267">
        <v>66.64</v>
      </c>
    </row>
    <row r="81" spans="1:7" ht="30" customHeight="1" x14ac:dyDescent="0.45">
      <c r="A81" s="30" t="s">
        <v>558</v>
      </c>
      <c r="B81" s="30" t="s">
        <v>559</v>
      </c>
      <c r="C81" s="30" t="s">
        <v>418</v>
      </c>
      <c r="D81" s="30" t="s">
        <v>753</v>
      </c>
      <c r="E81" s="263"/>
      <c r="F81" s="267">
        <v>0</v>
      </c>
      <c r="G81" s="267">
        <v>66.64</v>
      </c>
    </row>
    <row r="82" spans="1:7" ht="30" customHeight="1" x14ac:dyDescent="0.45">
      <c r="A82" s="264">
        <v>3.6</v>
      </c>
      <c r="B82" s="264" t="s">
        <v>560</v>
      </c>
      <c r="C82" s="264" t="s">
        <v>413</v>
      </c>
      <c r="D82" s="263"/>
      <c r="E82" s="263"/>
      <c r="F82" s="266">
        <v>0</v>
      </c>
      <c r="G82" s="266">
        <v>190.4</v>
      </c>
    </row>
    <row r="83" spans="1:7" ht="30" customHeight="1" x14ac:dyDescent="0.45">
      <c r="A83" s="30" t="s">
        <v>561</v>
      </c>
      <c r="B83" s="30" t="s">
        <v>562</v>
      </c>
      <c r="C83" s="30" t="s">
        <v>413</v>
      </c>
      <c r="D83" s="30" t="s">
        <v>754</v>
      </c>
      <c r="E83" s="263"/>
      <c r="F83" s="267">
        <v>0</v>
      </c>
      <c r="G83" s="267">
        <v>190.4</v>
      </c>
    </row>
    <row r="84" spans="1:7" ht="30" customHeight="1" x14ac:dyDescent="0.45">
      <c r="A84" s="264">
        <v>3.6</v>
      </c>
      <c r="B84" s="264" t="s">
        <v>563</v>
      </c>
      <c r="C84" s="264" t="s">
        <v>493</v>
      </c>
      <c r="D84" s="263"/>
      <c r="E84" s="263"/>
      <c r="F84" s="266">
        <v>0</v>
      </c>
      <c r="G84" s="266">
        <v>361.76</v>
      </c>
    </row>
    <row r="85" spans="1:7" ht="30" customHeight="1" x14ac:dyDescent="0.45">
      <c r="A85" s="30" t="s">
        <v>564</v>
      </c>
      <c r="B85" s="30" t="s">
        <v>565</v>
      </c>
      <c r="C85" s="30" t="s">
        <v>418</v>
      </c>
      <c r="D85" s="30" t="s">
        <v>754</v>
      </c>
      <c r="E85" s="263"/>
      <c r="F85" s="267">
        <v>0</v>
      </c>
      <c r="G85" s="267">
        <v>95.2</v>
      </c>
    </row>
    <row r="86" spans="1:7" ht="30" customHeight="1" x14ac:dyDescent="0.45">
      <c r="A86" s="30" t="s">
        <v>566</v>
      </c>
      <c r="B86" s="30" t="s">
        <v>567</v>
      </c>
      <c r="C86" s="30" t="s">
        <v>418</v>
      </c>
      <c r="D86" s="30" t="s">
        <v>753</v>
      </c>
      <c r="E86" s="263"/>
      <c r="F86" s="267">
        <v>0</v>
      </c>
      <c r="G86" s="267">
        <v>66.64</v>
      </c>
    </row>
    <row r="87" spans="1:7" ht="30" customHeight="1" x14ac:dyDescent="0.45">
      <c r="A87" s="30" t="s">
        <v>568</v>
      </c>
      <c r="B87" s="30" t="s">
        <v>569</v>
      </c>
      <c r="C87" s="30" t="s">
        <v>418</v>
      </c>
      <c r="D87" s="30" t="s">
        <v>753</v>
      </c>
      <c r="E87" s="263"/>
      <c r="F87" s="267">
        <v>0</v>
      </c>
      <c r="G87" s="267">
        <v>66.64</v>
      </c>
    </row>
    <row r="88" spans="1:7" ht="30" customHeight="1" x14ac:dyDescent="0.45">
      <c r="A88" s="30" t="s">
        <v>570</v>
      </c>
      <c r="B88" s="30" t="s">
        <v>571</v>
      </c>
      <c r="C88" s="30" t="s">
        <v>418</v>
      </c>
      <c r="D88" s="30" t="s">
        <v>752</v>
      </c>
      <c r="E88" s="263"/>
      <c r="F88" s="267">
        <v>0</v>
      </c>
      <c r="G88" s="267">
        <v>66.64</v>
      </c>
    </row>
    <row r="89" spans="1:7" ht="30" customHeight="1" x14ac:dyDescent="0.45">
      <c r="A89" s="30" t="s">
        <v>572</v>
      </c>
      <c r="B89" s="30" t="s">
        <v>573</v>
      </c>
      <c r="C89" s="30" t="s">
        <v>418</v>
      </c>
      <c r="D89" s="30" t="s">
        <v>752</v>
      </c>
      <c r="E89" s="263"/>
      <c r="F89" s="267">
        <v>0</v>
      </c>
      <c r="G89" s="267">
        <v>66.64</v>
      </c>
    </row>
    <row r="90" spans="1:7" ht="30" customHeight="1" x14ac:dyDescent="0.45">
      <c r="A90" s="264">
        <v>3.7</v>
      </c>
      <c r="B90" s="264" t="s">
        <v>574</v>
      </c>
      <c r="C90" s="264" t="s">
        <v>413</v>
      </c>
      <c r="D90" s="263"/>
      <c r="E90" s="263"/>
      <c r="F90" s="266">
        <v>0</v>
      </c>
      <c r="G90" s="266">
        <v>133.28</v>
      </c>
    </row>
    <row r="91" spans="1:7" ht="30" customHeight="1" x14ac:dyDescent="0.45">
      <c r="A91" s="30" t="s">
        <v>575</v>
      </c>
      <c r="B91" s="30" t="s">
        <v>576</v>
      </c>
      <c r="C91" s="30" t="s">
        <v>418</v>
      </c>
      <c r="D91" s="30" t="s">
        <v>753</v>
      </c>
      <c r="E91" s="263"/>
      <c r="F91" s="267">
        <v>0</v>
      </c>
      <c r="G91" s="267">
        <v>66.64</v>
      </c>
    </row>
    <row r="92" spans="1:7" ht="30" customHeight="1" x14ac:dyDescent="0.45">
      <c r="A92" s="30" t="s">
        <v>577</v>
      </c>
      <c r="B92" s="30" t="s">
        <v>578</v>
      </c>
      <c r="C92" s="30" t="s">
        <v>418</v>
      </c>
      <c r="D92" s="30" t="s">
        <v>753</v>
      </c>
      <c r="E92" s="263"/>
      <c r="F92" s="267">
        <v>0</v>
      </c>
      <c r="G92" s="267">
        <v>66.64</v>
      </c>
    </row>
    <row r="93" spans="1:7" ht="30" customHeight="1" x14ac:dyDescent="0.45">
      <c r="A93" s="264">
        <v>3.8</v>
      </c>
      <c r="B93" s="264" t="s">
        <v>579</v>
      </c>
      <c r="C93" s="264" t="s">
        <v>413</v>
      </c>
      <c r="D93" s="263"/>
      <c r="E93" s="263"/>
      <c r="F93" s="266">
        <v>0</v>
      </c>
      <c r="G93" s="266">
        <v>456.96</v>
      </c>
    </row>
    <row r="94" spans="1:7" ht="30" customHeight="1" x14ac:dyDescent="0.45">
      <c r="A94" s="30" t="s">
        <v>580</v>
      </c>
      <c r="B94" s="30" t="s">
        <v>581</v>
      </c>
      <c r="C94" s="30" t="s">
        <v>418</v>
      </c>
      <c r="D94" s="30" t="s">
        <v>751</v>
      </c>
      <c r="E94" s="263"/>
      <c r="F94" s="267">
        <v>0</v>
      </c>
      <c r="G94" s="267">
        <v>228.48</v>
      </c>
    </row>
    <row r="95" spans="1:7" ht="30" customHeight="1" x14ac:dyDescent="0.45">
      <c r="A95" s="30" t="s">
        <v>583</v>
      </c>
      <c r="B95" s="30" t="s">
        <v>531</v>
      </c>
      <c r="C95" s="30" t="s">
        <v>418</v>
      </c>
      <c r="D95" s="30" t="s">
        <v>751</v>
      </c>
      <c r="E95" s="263"/>
      <c r="F95" s="267">
        <v>0</v>
      </c>
      <c r="G95" s="267">
        <v>228.48</v>
      </c>
    </row>
    <row r="96" spans="1:7" ht="30" customHeight="1" x14ac:dyDescent="0.45">
      <c r="A96" s="264">
        <v>4</v>
      </c>
      <c r="B96" s="264" t="s">
        <v>584</v>
      </c>
      <c r="C96" s="264" t="s">
        <v>585</v>
      </c>
      <c r="D96" s="263"/>
      <c r="E96" s="263"/>
      <c r="F96" s="266">
        <v>0</v>
      </c>
      <c r="G96" s="266">
        <v>3884.16</v>
      </c>
    </row>
    <row r="97" spans="1:7" ht="30" customHeight="1" x14ac:dyDescent="0.45">
      <c r="A97" s="264">
        <v>4.0999999999999996</v>
      </c>
      <c r="B97" s="264" t="s">
        <v>586</v>
      </c>
      <c r="C97" s="264" t="s">
        <v>413</v>
      </c>
      <c r="D97" s="263"/>
      <c r="E97" s="263"/>
      <c r="F97" s="266">
        <v>0</v>
      </c>
      <c r="G97" s="266">
        <v>456.96</v>
      </c>
    </row>
    <row r="98" spans="1:7" ht="30" customHeight="1" x14ac:dyDescent="0.45">
      <c r="A98" s="30" t="s">
        <v>587</v>
      </c>
      <c r="B98" s="30" t="s">
        <v>536</v>
      </c>
      <c r="C98" s="30" t="s">
        <v>418</v>
      </c>
      <c r="D98" s="30" t="s">
        <v>751</v>
      </c>
      <c r="E98" s="263"/>
      <c r="F98" s="267">
        <v>0</v>
      </c>
      <c r="G98" s="267">
        <v>228.48</v>
      </c>
    </row>
    <row r="99" spans="1:7" ht="30" customHeight="1" x14ac:dyDescent="0.45">
      <c r="A99" s="30" t="s">
        <v>588</v>
      </c>
      <c r="B99" s="30" t="s">
        <v>589</v>
      </c>
      <c r="C99" s="30" t="s">
        <v>418</v>
      </c>
      <c r="D99" s="30" t="s">
        <v>751</v>
      </c>
      <c r="E99" s="263"/>
      <c r="F99" s="267">
        <v>0</v>
      </c>
      <c r="G99" s="267">
        <v>228.48</v>
      </c>
    </row>
    <row r="100" spans="1:7" ht="30" customHeight="1" x14ac:dyDescent="0.45">
      <c r="A100" s="264">
        <v>4.2</v>
      </c>
      <c r="B100" s="264" t="s">
        <v>590</v>
      </c>
      <c r="C100" s="264" t="s">
        <v>410</v>
      </c>
      <c r="D100" s="263"/>
      <c r="E100" s="263"/>
      <c r="F100" s="266">
        <v>0</v>
      </c>
      <c r="G100" s="266">
        <v>599.76</v>
      </c>
    </row>
    <row r="101" spans="1:7" ht="30" customHeight="1" x14ac:dyDescent="0.45">
      <c r="A101" s="30" t="s">
        <v>591</v>
      </c>
      <c r="B101" s="30" t="s">
        <v>592</v>
      </c>
      <c r="C101" s="30" t="s">
        <v>447</v>
      </c>
      <c r="D101" s="30" t="s">
        <v>752</v>
      </c>
      <c r="E101" s="263"/>
      <c r="F101" s="267">
        <v>0</v>
      </c>
      <c r="G101" s="267">
        <v>199.92</v>
      </c>
    </row>
    <row r="102" spans="1:7" ht="30" customHeight="1" x14ac:dyDescent="0.45">
      <c r="A102" s="30" t="s">
        <v>593</v>
      </c>
      <c r="B102" s="30" t="s">
        <v>594</v>
      </c>
      <c r="C102" s="30" t="s">
        <v>447</v>
      </c>
      <c r="D102" s="30" t="s">
        <v>752</v>
      </c>
      <c r="E102" s="263"/>
      <c r="F102" s="267">
        <v>0</v>
      </c>
      <c r="G102" s="267">
        <v>199.92</v>
      </c>
    </row>
    <row r="103" spans="1:7" ht="30" customHeight="1" x14ac:dyDescent="0.45">
      <c r="A103" s="30" t="s">
        <v>595</v>
      </c>
      <c r="B103" s="30" t="s">
        <v>596</v>
      </c>
      <c r="C103" s="30" t="s">
        <v>447</v>
      </c>
      <c r="D103" s="30" t="s">
        <v>752</v>
      </c>
      <c r="E103" s="263"/>
      <c r="F103" s="267">
        <v>0</v>
      </c>
      <c r="G103" s="267">
        <v>199.92</v>
      </c>
    </row>
    <row r="104" spans="1:7" ht="30" customHeight="1" x14ac:dyDescent="0.45">
      <c r="A104" s="264">
        <v>4.3</v>
      </c>
      <c r="B104" s="264" t="s">
        <v>597</v>
      </c>
      <c r="C104" s="264" t="s">
        <v>410</v>
      </c>
      <c r="D104" s="263"/>
      <c r="E104" s="263"/>
      <c r="F104" s="266">
        <v>0</v>
      </c>
      <c r="G104" s="266">
        <v>599.76</v>
      </c>
    </row>
    <row r="105" spans="1:7" ht="30" customHeight="1" x14ac:dyDescent="0.45">
      <c r="A105" s="30" t="s">
        <v>598</v>
      </c>
      <c r="B105" s="30" t="s">
        <v>599</v>
      </c>
      <c r="C105" s="30" t="s">
        <v>447</v>
      </c>
      <c r="D105" s="30" t="s">
        <v>752</v>
      </c>
      <c r="E105" s="263"/>
      <c r="F105" s="267">
        <v>0</v>
      </c>
      <c r="G105" s="267">
        <v>199.92</v>
      </c>
    </row>
    <row r="106" spans="1:7" ht="30" customHeight="1" x14ac:dyDescent="0.45">
      <c r="A106" s="30" t="s">
        <v>600</v>
      </c>
      <c r="B106" s="30" t="s">
        <v>601</v>
      </c>
      <c r="C106" s="30" t="s">
        <v>447</v>
      </c>
      <c r="D106" s="30" t="s">
        <v>752</v>
      </c>
      <c r="E106" s="263"/>
      <c r="F106" s="267">
        <v>0</v>
      </c>
      <c r="G106" s="267">
        <v>199.92</v>
      </c>
    </row>
    <row r="107" spans="1:7" ht="30" customHeight="1" x14ac:dyDescent="0.45">
      <c r="A107" s="30" t="s">
        <v>602</v>
      </c>
      <c r="B107" s="30" t="s">
        <v>603</v>
      </c>
      <c r="C107" s="30" t="s">
        <v>447</v>
      </c>
      <c r="D107" s="30" t="s">
        <v>752</v>
      </c>
      <c r="E107" s="263"/>
      <c r="F107" s="267">
        <v>0</v>
      </c>
      <c r="G107" s="267">
        <v>199.92</v>
      </c>
    </row>
    <row r="108" spans="1:7" ht="30" customHeight="1" x14ac:dyDescent="0.45">
      <c r="A108" s="264">
        <v>4.4000000000000004</v>
      </c>
      <c r="B108" s="264" t="s">
        <v>604</v>
      </c>
      <c r="C108" s="264" t="s">
        <v>605</v>
      </c>
      <c r="D108" s="263"/>
      <c r="E108" s="263"/>
      <c r="F108" s="266">
        <v>0</v>
      </c>
      <c r="G108" s="266">
        <v>533.12</v>
      </c>
    </row>
    <row r="109" spans="1:7" ht="30" customHeight="1" x14ac:dyDescent="0.45">
      <c r="A109" s="30" t="s">
        <v>607</v>
      </c>
      <c r="B109" s="30" t="s">
        <v>608</v>
      </c>
      <c r="C109" s="30" t="s">
        <v>413</v>
      </c>
      <c r="D109" s="30" t="s">
        <v>753</v>
      </c>
      <c r="E109" s="263"/>
      <c r="F109" s="267">
        <v>0</v>
      </c>
      <c r="G109" s="267">
        <v>133.28</v>
      </c>
    </row>
    <row r="110" spans="1:7" ht="30" customHeight="1" x14ac:dyDescent="0.45">
      <c r="A110" s="30" t="s">
        <v>609</v>
      </c>
      <c r="B110" s="30" t="s">
        <v>610</v>
      </c>
      <c r="C110" s="30" t="s">
        <v>413</v>
      </c>
      <c r="D110" s="30" t="s">
        <v>753</v>
      </c>
      <c r="E110" s="263"/>
      <c r="F110" s="267">
        <v>0</v>
      </c>
      <c r="G110" s="267">
        <v>133.28</v>
      </c>
    </row>
    <row r="111" spans="1:7" ht="30" customHeight="1" x14ac:dyDescent="0.45">
      <c r="A111" s="30" t="s">
        <v>611</v>
      </c>
      <c r="B111" s="30" t="s">
        <v>612</v>
      </c>
      <c r="C111" s="30" t="s">
        <v>413</v>
      </c>
      <c r="D111" s="30" t="s">
        <v>753</v>
      </c>
      <c r="E111" s="263"/>
      <c r="F111" s="267">
        <v>0</v>
      </c>
      <c r="G111" s="267">
        <v>133.28</v>
      </c>
    </row>
    <row r="112" spans="1:7" ht="30" customHeight="1" x14ac:dyDescent="0.45">
      <c r="A112" s="30" t="s">
        <v>613</v>
      </c>
      <c r="B112" s="30" t="s">
        <v>614</v>
      </c>
      <c r="C112" s="30" t="s">
        <v>413</v>
      </c>
      <c r="D112" s="30" t="s">
        <v>753</v>
      </c>
      <c r="E112" s="263"/>
      <c r="F112" s="267">
        <v>0</v>
      </c>
      <c r="G112" s="267">
        <v>133.28</v>
      </c>
    </row>
    <row r="113" spans="1:7" ht="30" customHeight="1" x14ac:dyDescent="0.45">
      <c r="A113" s="264">
        <v>4.5</v>
      </c>
      <c r="B113" s="264" t="s">
        <v>615</v>
      </c>
      <c r="C113" s="264" t="s">
        <v>606</v>
      </c>
      <c r="D113" s="263"/>
      <c r="E113" s="263"/>
      <c r="F113" s="266">
        <v>0</v>
      </c>
      <c r="G113" s="266">
        <v>952</v>
      </c>
    </row>
    <row r="114" spans="1:7" ht="30" customHeight="1" x14ac:dyDescent="0.45">
      <c r="A114" s="30" t="s">
        <v>617</v>
      </c>
      <c r="B114" s="30" t="s">
        <v>618</v>
      </c>
      <c r="C114" s="30" t="s">
        <v>616</v>
      </c>
      <c r="D114" s="30" t="s">
        <v>754</v>
      </c>
      <c r="E114" s="263"/>
      <c r="F114" s="267">
        <v>0</v>
      </c>
      <c r="G114" s="267">
        <v>476</v>
      </c>
    </row>
    <row r="115" spans="1:7" ht="30" customHeight="1" x14ac:dyDescent="0.45">
      <c r="A115" s="30" t="s">
        <v>619</v>
      </c>
      <c r="B115" s="30" t="s">
        <v>620</v>
      </c>
      <c r="C115" s="30" t="s">
        <v>616</v>
      </c>
      <c r="D115" s="30" t="s">
        <v>754</v>
      </c>
      <c r="E115" s="263"/>
      <c r="F115" s="267">
        <v>0</v>
      </c>
      <c r="G115" s="267">
        <v>476</v>
      </c>
    </row>
    <row r="116" spans="1:7" ht="30" customHeight="1" x14ac:dyDescent="0.45">
      <c r="A116" s="264">
        <v>4.5999999999999996</v>
      </c>
      <c r="B116" s="264" t="s">
        <v>621</v>
      </c>
      <c r="C116" s="264" t="s">
        <v>447</v>
      </c>
      <c r="D116" s="263"/>
      <c r="E116" s="263"/>
      <c r="F116" s="266">
        <v>0</v>
      </c>
      <c r="G116" s="266">
        <v>285.60000000000002</v>
      </c>
    </row>
    <row r="117" spans="1:7" ht="30" customHeight="1" x14ac:dyDescent="0.45">
      <c r="A117" s="30" t="s">
        <v>622</v>
      </c>
      <c r="B117" s="30" t="s">
        <v>623</v>
      </c>
      <c r="C117" s="30" t="s">
        <v>418</v>
      </c>
      <c r="D117" s="30" t="s">
        <v>754</v>
      </c>
      <c r="E117" s="263"/>
      <c r="F117" s="267">
        <v>0</v>
      </c>
      <c r="G117" s="267">
        <v>95.2</v>
      </c>
    </row>
    <row r="118" spans="1:7" ht="30" customHeight="1" x14ac:dyDescent="0.45">
      <c r="A118" s="30" t="s">
        <v>624</v>
      </c>
      <c r="B118" s="30" t="s">
        <v>625</v>
      </c>
      <c r="C118" s="30" t="s">
        <v>418</v>
      </c>
      <c r="D118" s="30" t="s">
        <v>754</v>
      </c>
      <c r="E118" s="263"/>
      <c r="F118" s="267">
        <v>0</v>
      </c>
      <c r="G118" s="267">
        <v>95.2</v>
      </c>
    </row>
    <row r="119" spans="1:7" ht="30" customHeight="1" x14ac:dyDescent="0.45">
      <c r="A119" s="30" t="s">
        <v>626</v>
      </c>
      <c r="B119" s="30" t="s">
        <v>627</v>
      </c>
      <c r="C119" s="30" t="s">
        <v>418</v>
      </c>
      <c r="D119" s="30" t="s">
        <v>754</v>
      </c>
      <c r="E119" s="263"/>
      <c r="F119" s="267">
        <v>0</v>
      </c>
      <c r="G119" s="267">
        <v>95.2</v>
      </c>
    </row>
    <row r="120" spans="1:7" ht="30" customHeight="1" x14ac:dyDescent="0.45">
      <c r="A120" s="264">
        <v>4.7</v>
      </c>
      <c r="B120" s="264" t="s">
        <v>628</v>
      </c>
      <c r="C120" s="264" t="s">
        <v>413</v>
      </c>
      <c r="D120" s="263"/>
      <c r="E120" s="263"/>
      <c r="F120" s="266">
        <v>0</v>
      </c>
      <c r="G120" s="266">
        <v>456.96</v>
      </c>
    </row>
    <row r="121" spans="1:7" ht="30" customHeight="1" x14ac:dyDescent="0.45">
      <c r="A121" s="30" t="s">
        <v>629</v>
      </c>
      <c r="B121" s="30" t="s">
        <v>630</v>
      </c>
      <c r="C121" s="30" t="s">
        <v>418</v>
      </c>
      <c r="D121" s="30" t="s">
        <v>751</v>
      </c>
      <c r="E121" s="263"/>
      <c r="F121" s="267">
        <v>0</v>
      </c>
      <c r="G121" s="267">
        <v>228.48</v>
      </c>
    </row>
    <row r="122" spans="1:7" ht="30" customHeight="1" x14ac:dyDescent="0.45">
      <c r="A122" s="30" t="s">
        <v>631</v>
      </c>
      <c r="B122" s="30" t="s">
        <v>531</v>
      </c>
      <c r="C122" s="30" t="s">
        <v>418</v>
      </c>
      <c r="D122" s="30" t="s">
        <v>751</v>
      </c>
      <c r="E122" s="263"/>
      <c r="F122" s="267">
        <v>0</v>
      </c>
      <c r="G122" s="267">
        <v>228.48</v>
      </c>
    </row>
    <row r="123" spans="1:7" ht="30" customHeight="1" x14ac:dyDescent="0.45">
      <c r="A123" s="264">
        <v>5</v>
      </c>
      <c r="B123" s="264" t="s">
        <v>632</v>
      </c>
      <c r="C123" s="264" t="s">
        <v>633</v>
      </c>
      <c r="D123" s="263"/>
      <c r="E123" s="263"/>
      <c r="F123" s="266">
        <v>0</v>
      </c>
      <c r="G123" s="266">
        <v>452479.13</v>
      </c>
    </row>
    <row r="124" spans="1:7" ht="30" customHeight="1" x14ac:dyDescent="0.45">
      <c r="A124" s="264">
        <v>5.0999999999999996</v>
      </c>
      <c r="B124" s="264" t="s">
        <v>634</v>
      </c>
      <c r="C124" s="264" t="s">
        <v>413</v>
      </c>
      <c r="D124" s="263"/>
      <c r="E124" s="263"/>
      <c r="F124" s="266">
        <v>0</v>
      </c>
      <c r="G124" s="266">
        <v>456.96</v>
      </c>
    </row>
    <row r="125" spans="1:7" ht="30" customHeight="1" x14ac:dyDescent="0.45">
      <c r="A125" s="30" t="s">
        <v>635</v>
      </c>
      <c r="B125" s="30" t="s">
        <v>536</v>
      </c>
      <c r="C125" s="30" t="s">
        <v>418</v>
      </c>
      <c r="D125" s="30" t="s">
        <v>751</v>
      </c>
      <c r="E125" s="263"/>
      <c r="F125" s="267">
        <v>0</v>
      </c>
      <c r="G125" s="267">
        <v>228.48</v>
      </c>
    </row>
    <row r="126" spans="1:7" ht="30" customHeight="1" x14ac:dyDescent="0.45">
      <c r="A126" s="30" t="s">
        <v>636</v>
      </c>
      <c r="B126" s="30" t="s">
        <v>637</v>
      </c>
      <c r="C126" s="30" t="s">
        <v>418</v>
      </c>
      <c r="D126" s="30" t="s">
        <v>751</v>
      </c>
      <c r="E126" s="263"/>
      <c r="F126" s="267">
        <v>0</v>
      </c>
      <c r="G126" s="267">
        <v>228.48</v>
      </c>
    </row>
    <row r="127" spans="1:7" ht="30" customHeight="1" x14ac:dyDescent="0.45">
      <c r="A127" s="264">
        <v>5.2</v>
      </c>
      <c r="B127" s="264" t="s">
        <v>638</v>
      </c>
      <c r="C127" s="264" t="s">
        <v>493</v>
      </c>
      <c r="D127" s="263"/>
      <c r="E127" s="263"/>
      <c r="F127" s="266">
        <v>0</v>
      </c>
      <c r="G127" s="266">
        <v>932.96</v>
      </c>
    </row>
    <row r="128" spans="1:7" ht="30" customHeight="1" x14ac:dyDescent="0.45">
      <c r="A128" s="30" t="s">
        <v>639</v>
      </c>
      <c r="B128" s="30" t="s">
        <v>640</v>
      </c>
      <c r="C128" s="30" t="s">
        <v>616</v>
      </c>
      <c r="D128" s="30" t="s">
        <v>755</v>
      </c>
      <c r="E128" s="263"/>
      <c r="F128" s="267">
        <v>0</v>
      </c>
      <c r="G128" s="267">
        <v>666.4</v>
      </c>
    </row>
    <row r="129" spans="1:7" ht="30" customHeight="1" x14ac:dyDescent="0.45">
      <c r="A129" s="30" t="s">
        <v>641</v>
      </c>
      <c r="B129" s="30" t="s">
        <v>642</v>
      </c>
      <c r="C129" s="30" t="s">
        <v>413</v>
      </c>
      <c r="D129" s="30" t="s">
        <v>755</v>
      </c>
      <c r="E129" s="263"/>
      <c r="F129" s="267">
        <v>0</v>
      </c>
      <c r="G129" s="267">
        <v>266.56</v>
      </c>
    </row>
    <row r="130" spans="1:7" ht="30" customHeight="1" x14ac:dyDescent="0.45">
      <c r="A130" s="264">
        <v>5.3</v>
      </c>
      <c r="B130" s="264" t="s">
        <v>643</v>
      </c>
      <c r="C130" s="264" t="s">
        <v>644</v>
      </c>
      <c r="D130" s="263"/>
      <c r="E130" s="263"/>
      <c r="F130" s="266">
        <v>0</v>
      </c>
      <c r="G130" s="266">
        <v>8595.31</v>
      </c>
    </row>
    <row r="131" spans="1:7" ht="30" customHeight="1" x14ac:dyDescent="0.45">
      <c r="A131" s="30" t="s">
        <v>646</v>
      </c>
      <c r="B131" s="30" t="s">
        <v>647</v>
      </c>
      <c r="C131" s="264" t="s">
        <v>644</v>
      </c>
      <c r="D131" s="263"/>
      <c r="E131" s="263"/>
      <c r="F131" s="266">
        <v>0</v>
      </c>
      <c r="G131" s="266">
        <v>2571.77</v>
      </c>
    </row>
    <row r="132" spans="1:7" ht="30" customHeight="1" x14ac:dyDescent="0.45">
      <c r="A132" s="269" t="s">
        <v>648</v>
      </c>
      <c r="B132" s="269" t="s">
        <v>649</v>
      </c>
      <c r="C132" s="30" t="s">
        <v>650</v>
      </c>
      <c r="D132" s="30" t="s">
        <v>756</v>
      </c>
      <c r="E132" s="263"/>
      <c r="F132" s="267">
        <v>0</v>
      </c>
      <c r="G132" s="267">
        <v>2439.8200000000002</v>
      </c>
    </row>
    <row r="133" spans="1:7" ht="30" customHeight="1" x14ac:dyDescent="0.45">
      <c r="A133" s="269" t="s">
        <v>651</v>
      </c>
      <c r="B133" s="269" t="s">
        <v>652</v>
      </c>
      <c r="C133" s="30" t="s">
        <v>447</v>
      </c>
      <c r="D133" s="30" t="s">
        <v>752</v>
      </c>
      <c r="E133" s="263"/>
      <c r="F133" s="267">
        <v>0</v>
      </c>
      <c r="G133" s="267">
        <v>65.97</v>
      </c>
    </row>
    <row r="134" spans="1:7" ht="30" customHeight="1" x14ac:dyDescent="0.45">
      <c r="A134" s="269" t="s">
        <v>653</v>
      </c>
      <c r="B134" s="269" t="s">
        <v>654</v>
      </c>
      <c r="C134" s="30" t="s">
        <v>447</v>
      </c>
      <c r="D134" s="30" t="s">
        <v>752</v>
      </c>
      <c r="E134" s="263"/>
      <c r="F134" s="267">
        <v>0</v>
      </c>
      <c r="G134" s="267">
        <v>65.97</v>
      </c>
    </row>
    <row r="135" spans="1:7" ht="30" customHeight="1" x14ac:dyDescent="0.45">
      <c r="A135" s="30" t="s">
        <v>655</v>
      </c>
      <c r="B135" s="30" t="s">
        <v>656</v>
      </c>
      <c r="C135" s="264" t="s">
        <v>644</v>
      </c>
      <c r="D135" s="263"/>
      <c r="E135" s="263"/>
      <c r="F135" s="266">
        <v>0</v>
      </c>
      <c r="G135" s="266">
        <v>3451.77</v>
      </c>
    </row>
    <row r="136" spans="1:7" ht="30" customHeight="1" x14ac:dyDescent="0.45">
      <c r="A136" s="269" t="s">
        <v>657</v>
      </c>
      <c r="B136" s="269" t="s">
        <v>658</v>
      </c>
      <c r="C136" s="30" t="s">
        <v>650</v>
      </c>
      <c r="D136" s="30" t="s">
        <v>757</v>
      </c>
      <c r="E136" s="263"/>
      <c r="F136" s="267">
        <v>0</v>
      </c>
      <c r="G136" s="267">
        <v>3319.82</v>
      </c>
    </row>
    <row r="137" spans="1:7" ht="30" customHeight="1" x14ac:dyDescent="0.45">
      <c r="A137" s="269" t="s">
        <v>659</v>
      </c>
      <c r="B137" s="269" t="s">
        <v>660</v>
      </c>
      <c r="C137" s="30" t="s">
        <v>447</v>
      </c>
      <c r="D137" s="30" t="s">
        <v>752</v>
      </c>
      <c r="E137" s="263"/>
      <c r="F137" s="267">
        <v>0</v>
      </c>
      <c r="G137" s="267">
        <v>65.97</v>
      </c>
    </row>
    <row r="138" spans="1:7" ht="30" customHeight="1" x14ac:dyDescent="0.45">
      <c r="A138" s="269" t="s">
        <v>661</v>
      </c>
      <c r="B138" s="269" t="s">
        <v>662</v>
      </c>
      <c r="C138" s="30" t="s">
        <v>447</v>
      </c>
      <c r="D138" s="30" t="s">
        <v>752</v>
      </c>
      <c r="E138" s="263"/>
      <c r="F138" s="267">
        <v>0</v>
      </c>
      <c r="G138" s="267">
        <v>65.97</v>
      </c>
    </row>
    <row r="139" spans="1:7" ht="30" customHeight="1" x14ac:dyDescent="0.45">
      <c r="A139" s="30" t="s">
        <v>663</v>
      </c>
      <c r="B139" s="30" t="s">
        <v>664</v>
      </c>
      <c r="C139" s="264" t="s">
        <v>644</v>
      </c>
      <c r="D139" s="263"/>
      <c r="E139" s="263"/>
      <c r="F139" s="266">
        <v>0</v>
      </c>
      <c r="G139" s="266">
        <v>2571.77</v>
      </c>
    </row>
    <row r="140" spans="1:7" ht="30" customHeight="1" x14ac:dyDescent="0.45">
      <c r="A140" s="269" t="s">
        <v>665</v>
      </c>
      <c r="B140" s="269" t="s">
        <v>666</v>
      </c>
      <c r="C140" s="30" t="s">
        <v>650</v>
      </c>
      <c r="D140" s="30" t="s">
        <v>758</v>
      </c>
      <c r="E140" s="263"/>
      <c r="F140" s="267">
        <v>0</v>
      </c>
      <c r="G140" s="267">
        <v>2439.8200000000002</v>
      </c>
    </row>
    <row r="141" spans="1:7" ht="30" customHeight="1" x14ac:dyDescent="0.45">
      <c r="A141" s="269" t="s">
        <v>667</v>
      </c>
      <c r="B141" s="269" t="s">
        <v>668</v>
      </c>
      <c r="C141" s="30" t="s">
        <v>447</v>
      </c>
      <c r="D141" s="30" t="s">
        <v>752</v>
      </c>
      <c r="E141" s="263"/>
      <c r="F141" s="267">
        <v>0</v>
      </c>
      <c r="G141" s="267">
        <v>65.97</v>
      </c>
    </row>
    <row r="142" spans="1:7" ht="30" customHeight="1" x14ac:dyDescent="0.45">
      <c r="A142" s="269" t="s">
        <v>669</v>
      </c>
      <c r="B142" s="269" t="s">
        <v>670</v>
      </c>
      <c r="C142" s="30" t="s">
        <v>447</v>
      </c>
      <c r="D142" s="30" t="s">
        <v>752</v>
      </c>
      <c r="E142" s="263"/>
      <c r="F142" s="267">
        <v>0</v>
      </c>
      <c r="G142" s="267">
        <v>65.97</v>
      </c>
    </row>
    <row r="143" spans="1:7" ht="30" customHeight="1" x14ac:dyDescent="0.45">
      <c r="A143" s="264">
        <v>5.4</v>
      </c>
      <c r="B143" s="264" t="s">
        <v>671</v>
      </c>
      <c r="C143" s="264" t="s">
        <v>672</v>
      </c>
      <c r="D143" s="263"/>
      <c r="E143" s="263"/>
      <c r="F143" s="266">
        <v>0</v>
      </c>
      <c r="G143" s="266">
        <v>8663.2000000000007</v>
      </c>
    </row>
    <row r="144" spans="1:7" ht="30" customHeight="1" x14ac:dyDescent="0.45">
      <c r="A144" s="264" t="s">
        <v>673</v>
      </c>
      <c r="B144" s="264" t="s">
        <v>674</v>
      </c>
      <c r="C144" s="264" t="s">
        <v>672</v>
      </c>
      <c r="D144" s="263"/>
      <c r="E144" s="263"/>
      <c r="F144" s="266">
        <v>0</v>
      </c>
      <c r="G144" s="266">
        <v>4331.6000000000004</v>
      </c>
    </row>
    <row r="145" spans="1:7" ht="30" customHeight="1" x14ac:dyDescent="0.45">
      <c r="A145" s="30" t="s">
        <v>675</v>
      </c>
      <c r="B145" s="30" t="s">
        <v>676</v>
      </c>
      <c r="C145" s="30" t="s">
        <v>677</v>
      </c>
      <c r="D145" s="30" t="s">
        <v>759</v>
      </c>
      <c r="E145" s="263"/>
      <c r="F145" s="267">
        <v>0</v>
      </c>
      <c r="G145" s="267">
        <v>3332</v>
      </c>
    </row>
    <row r="146" spans="1:7" ht="30" customHeight="1" x14ac:dyDescent="0.45">
      <c r="A146" s="30" t="s">
        <v>678</v>
      </c>
      <c r="B146" s="30" t="s">
        <v>679</v>
      </c>
      <c r="C146" s="30" t="s">
        <v>650</v>
      </c>
      <c r="D146" s="30" t="s">
        <v>760</v>
      </c>
      <c r="E146" s="263"/>
      <c r="F146" s="267">
        <v>0</v>
      </c>
      <c r="G146" s="267">
        <v>999.6</v>
      </c>
    </row>
    <row r="147" spans="1:7" ht="30" customHeight="1" x14ac:dyDescent="0.45">
      <c r="A147" s="264" t="s">
        <v>680</v>
      </c>
      <c r="B147" s="264" t="s">
        <v>681</v>
      </c>
      <c r="C147" s="264" t="s">
        <v>672</v>
      </c>
      <c r="D147" s="263"/>
      <c r="E147" s="263"/>
      <c r="F147" s="266">
        <v>0</v>
      </c>
      <c r="G147" s="266">
        <v>4331.6000000000004</v>
      </c>
    </row>
    <row r="148" spans="1:7" ht="30" customHeight="1" x14ac:dyDescent="0.45">
      <c r="A148" s="30" t="s">
        <v>682</v>
      </c>
      <c r="B148" s="263"/>
      <c r="C148" s="30" t="s">
        <v>677</v>
      </c>
      <c r="D148" s="30" t="s">
        <v>761</v>
      </c>
      <c r="E148" s="263"/>
      <c r="F148" s="267">
        <v>0</v>
      </c>
      <c r="G148" s="267">
        <v>3332</v>
      </c>
    </row>
    <row r="149" spans="1:7" ht="30" customHeight="1" x14ac:dyDescent="0.45">
      <c r="A149" s="30" t="s">
        <v>684</v>
      </c>
      <c r="B149" s="30" t="s">
        <v>685</v>
      </c>
      <c r="C149" s="30" t="s">
        <v>650</v>
      </c>
      <c r="D149" s="30" t="s">
        <v>762</v>
      </c>
      <c r="E149" s="263"/>
      <c r="F149" s="267">
        <v>0</v>
      </c>
      <c r="G149" s="267">
        <v>999.6</v>
      </c>
    </row>
    <row r="150" spans="1:7" ht="30" customHeight="1" x14ac:dyDescent="0.45">
      <c r="A150" s="264">
        <v>5.5</v>
      </c>
      <c r="B150" s="264" t="s">
        <v>686</v>
      </c>
      <c r="C150" s="264" t="s">
        <v>606</v>
      </c>
      <c r="D150" s="263"/>
      <c r="E150" s="264" t="s">
        <v>763</v>
      </c>
      <c r="F150" s="266">
        <v>0</v>
      </c>
      <c r="G150" s="266">
        <v>432992.94</v>
      </c>
    </row>
    <row r="151" spans="1:7" ht="30" customHeight="1" x14ac:dyDescent="0.45">
      <c r="A151" s="30" t="s">
        <v>687</v>
      </c>
      <c r="B151" s="269" t="s">
        <v>688</v>
      </c>
      <c r="C151" s="30" t="s">
        <v>616</v>
      </c>
      <c r="D151" s="30" t="s">
        <v>764</v>
      </c>
      <c r="E151" s="263"/>
      <c r="F151" s="267">
        <v>0</v>
      </c>
      <c r="G151" s="267">
        <v>72163.27</v>
      </c>
    </row>
    <row r="152" spans="1:7" ht="30" customHeight="1" x14ac:dyDescent="0.45">
      <c r="A152" s="30" t="s">
        <v>689</v>
      </c>
      <c r="B152" s="269" t="s">
        <v>690</v>
      </c>
      <c r="C152" s="30" t="s">
        <v>616</v>
      </c>
      <c r="D152" s="30" t="s">
        <v>764</v>
      </c>
      <c r="E152" s="263"/>
      <c r="F152" s="267">
        <v>0</v>
      </c>
      <c r="G152" s="267">
        <v>90163.27</v>
      </c>
    </row>
    <row r="153" spans="1:7" ht="30" customHeight="1" x14ac:dyDescent="0.45">
      <c r="A153" s="30" t="s">
        <v>691</v>
      </c>
      <c r="B153" s="269" t="s">
        <v>692</v>
      </c>
      <c r="C153" s="30" t="s">
        <v>616</v>
      </c>
      <c r="D153" s="30" t="s">
        <v>764</v>
      </c>
      <c r="E153" s="263"/>
      <c r="F153" s="267">
        <v>0</v>
      </c>
      <c r="G153" s="267">
        <v>54166.6</v>
      </c>
    </row>
    <row r="154" spans="1:7" ht="30" customHeight="1" x14ac:dyDescent="0.45">
      <c r="A154" s="30" t="s">
        <v>693</v>
      </c>
      <c r="B154" s="269" t="s">
        <v>694</v>
      </c>
      <c r="C154" s="30" t="s">
        <v>616</v>
      </c>
      <c r="D154" s="30" t="s">
        <v>764</v>
      </c>
      <c r="E154" s="263"/>
      <c r="F154" s="267">
        <v>0</v>
      </c>
      <c r="G154" s="267">
        <v>72166.600000000006</v>
      </c>
    </row>
    <row r="155" spans="1:7" ht="30" customHeight="1" x14ac:dyDescent="0.45">
      <c r="A155" s="30" t="s">
        <v>695</v>
      </c>
      <c r="B155" s="269" t="s">
        <v>696</v>
      </c>
      <c r="C155" s="30" t="s">
        <v>616</v>
      </c>
      <c r="D155" s="30" t="s">
        <v>764</v>
      </c>
      <c r="E155" s="263"/>
      <c r="F155" s="267">
        <v>0</v>
      </c>
      <c r="G155" s="267">
        <v>90169.93</v>
      </c>
    </row>
    <row r="156" spans="1:7" ht="30" customHeight="1" x14ac:dyDescent="0.45">
      <c r="A156" s="30" t="s">
        <v>697</v>
      </c>
      <c r="B156" s="269" t="s">
        <v>698</v>
      </c>
      <c r="C156" s="30" t="s">
        <v>616</v>
      </c>
      <c r="D156" s="30" t="s">
        <v>764</v>
      </c>
      <c r="E156" s="263"/>
      <c r="F156" s="267">
        <v>0</v>
      </c>
      <c r="G156" s="267">
        <v>54163.27</v>
      </c>
    </row>
    <row r="157" spans="1:7" ht="30" customHeight="1" x14ac:dyDescent="0.45">
      <c r="A157" s="264">
        <v>5.6</v>
      </c>
      <c r="B157" s="264" t="s">
        <v>699</v>
      </c>
      <c r="C157" s="264" t="s">
        <v>472</v>
      </c>
      <c r="D157" s="263"/>
      <c r="E157" s="263"/>
      <c r="F157" s="266">
        <v>0</v>
      </c>
      <c r="G157" s="266">
        <v>380.8</v>
      </c>
    </row>
    <row r="158" spans="1:7" ht="30" customHeight="1" x14ac:dyDescent="0.45">
      <c r="A158" s="30" t="s">
        <v>673</v>
      </c>
      <c r="B158" s="30" t="s">
        <v>701</v>
      </c>
      <c r="C158" s="30" t="s">
        <v>413</v>
      </c>
      <c r="D158" s="30" t="s">
        <v>754</v>
      </c>
      <c r="E158" s="263"/>
      <c r="F158" s="267">
        <v>0</v>
      </c>
      <c r="G158" s="267">
        <v>190.4</v>
      </c>
    </row>
    <row r="159" spans="1:7" ht="30" customHeight="1" x14ac:dyDescent="0.45">
      <c r="A159" s="30" t="s">
        <v>680</v>
      </c>
      <c r="B159" s="30" t="s">
        <v>702</v>
      </c>
      <c r="C159" s="30" t="s">
        <v>413</v>
      </c>
      <c r="D159" s="30" t="s">
        <v>754</v>
      </c>
      <c r="E159" s="263"/>
      <c r="F159" s="267">
        <v>0</v>
      </c>
      <c r="G159" s="267">
        <v>190.4</v>
      </c>
    </row>
    <row r="160" spans="1:7" ht="30" customHeight="1" x14ac:dyDescent="0.45">
      <c r="A160" s="264">
        <v>5.7</v>
      </c>
      <c r="B160" s="264" t="s">
        <v>703</v>
      </c>
      <c r="C160" s="264" t="s">
        <v>413</v>
      </c>
      <c r="D160" s="263"/>
      <c r="E160" s="263"/>
      <c r="F160" s="266">
        <v>0</v>
      </c>
      <c r="G160" s="266">
        <v>456.96</v>
      </c>
    </row>
    <row r="161" spans="1:7" ht="30" customHeight="1" x14ac:dyDescent="0.45">
      <c r="A161" s="30" t="s">
        <v>687</v>
      </c>
      <c r="B161" s="30" t="s">
        <v>704</v>
      </c>
      <c r="C161" s="30" t="s">
        <v>418</v>
      </c>
      <c r="D161" s="30" t="s">
        <v>751</v>
      </c>
      <c r="E161" s="263"/>
      <c r="F161" s="267">
        <v>0</v>
      </c>
      <c r="G161" s="267">
        <v>228.48</v>
      </c>
    </row>
    <row r="162" spans="1:7" ht="30" customHeight="1" x14ac:dyDescent="0.45">
      <c r="A162" s="30" t="s">
        <v>689</v>
      </c>
      <c r="B162" s="30" t="s">
        <v>531</v>
      </c>
      <c r="C162" s="30" t="s">
        <v>418</v>
      </c>
      <c r="D162" s="30" t="s">
        <v>751</v>
      </c>
      <c r="E162" s="263"/>
      <c r="F162" s="267">
        <v>0</v>
      </c>
      <c r="G162" s="267">
        <v>228.48</v>
      </c>
    </row>
    <row r="163" spans="1:7" ht="30" customHeight="1" x14ac:dyDescent="0.45">
      <c r="A163" s="264">
        <v>6</v>
      </c>
      <c r="B163" s="264" t="s">
        <v>705</v>
      </c>
      <c r="C163" s="264" t="s">
        <v>706</v>
      </c>
      <c r="D163" s="263"/>
      <c r="E163" s="263"/>
      <c r="F163" s="266">
        <v>0</v>
      </c>
      <c r="G163" s="266">
        <v>3046.4</v>
      </c>
    </row>
    <row r="164" spans="1:7" ht="30" customHeight="1" x14ac:dyDescent="0.45">
      <c r="A164" s="264">
        <v>6.1</v>
      </c>
      <c r="B164" s="264" t="s">
        <v>707</v>
      </c>
      <c r="C164" s="264" t="s">
        <v>413</v>
      </c>
      <c r="D164" s="263"/>
      <c r="E164" s="263"/>
      <c r="F164" s="266">
        <v>0</v>
      </c>
      <c r="G164" s="266">
        <v>456.96</v>
      </c>
    </row>
    <row r="165" spans="1:7" ht="30" customHeight="1" x14ac:dyDescent="0.45">
      <c r="A165" s="30" t="s">
        <v>708</v>
      </c>
      <c r="B165" s="30" t="s">
        <v>536</v>
      </c>
      <c r="C165" s="30" t="s">
        <v>418</v>
      </c>
      <c r="D165" s="30" t="s">
        <v>751</v>
      </c>
      <c r="E165" s="263"/>
      <c r="F165" s="267">
        <v>0</v>
      </c>
      <c r="G165" s="267">
        <v>228.48</v>
      </c>
    </row>
    <row r="166" spans="1:7" ht="30" customHeight="1" x14ac:dyDescent="0.45">
      <c r="A166" s="30" t="s">
        <v>709</v>
      </c>
      <c r="B166" s="30" t="s">
        <v>710</v>
      </c>
      <c r="C166" s="30" t="s">
        <v>418</v>
      </c>
      <c r="D166" s="30" t="s">
        <v>751</v>
      </c>
      <c r="E166" s="263"/>
      <c r="F166" s="267">
        <v>0</v>
      </c>
      <c r="G166" s="267">
        <v>228.48</v>
      </c>
    </row>
    <row r="167" spans="1:7" ht="30" customHeight="1" x14ac:dyDescent="0.45">
      <c r="A167" s="264">
        <v>6.2</v>
      </c>
      <c r="B167" s="264" t="s">
        <v>711</v>
      </c>
      <c r="C167" s="264" t="s">
        <v>616</v>
      </c>
      <c r="D167" s="263"/>
      <c r="E167" s="263"/>
      <c r="F167" s="266">
        <v>0</v>
      </c>
      <c r="G167" s="266">
        <v>333.2</v>
      </c>
    </row>
    <row r="168" spans="1:7" ht="30" customHeight="1" x14ac:dyDescent="0.45">
      <c r="A168" s="30" t="s">
        <v>712</v>
      </c>
      <c r="B168" s="30" t="s">
        <v>713</v>
      </c>
      <c r="C168" s="30" t="s">
        <v>472</v>
      </c>
      <c r="D168" s="30" t="s">
        <v>752</v>
      </c>
      <c r="E168" s="263"/>
      <c r="F168" s="267">
        <v>0</v>
      </c>
      <c r="G168" s="267">
        <v>266.56</v>
      </c>
    </row>
    <row r="169" spans="1:7" ht="30" customHeight="1" x14ac:dyDescent="0.45">
      <c r="A169" s="30" t="s">
        <v>714</v>
      </c>
      <c r="B169" s="30" t="s">
        <v>715</v>
      </c>
      <c r="C169" s="30" t="s">
        <v>418</v>
      </c>
      <c r="D169" s="30" t="s">
        <v>752</v>
      </c>
      <c r="E169" s="263"/>
      <c r="F169" s="267">
        <v>0</v>
      </c>
      <c r="G169" s="267">
        <v>66.64</v>
      </c>
    </row>
    <row r="170" spans="1:7" ht="30" customHeight="1" x14ac:dyDescent="0.45">
      <c r="A170" s="264">
        <v>6.3</v>
      </c>
      <c r="B170" s="264" t="s">
        <v>716</v>
      </c>
      <c r="C170" s="264" t="s">
        <v>616</v>
      </c>
      <c r="D170" s="263"/>
      <c r="E170" s="263"/>
      <c r="F170" s="266">
        <v>0</v>
      </c>
      <c r="G170" s="266">
        <v>333.2</v>
      </c>
    </row>
    <row r="171" spans="1:7" ht="30" customHeight="1" x14ac:dyDescent="0.45">
      <c r="A171" s="30" t="s">
        <v>717</v>
      </c>
      <c r="B171" s="30" t="s">
        <v>718</v>
      </c>
      <c r="C171" s="30" t="s">
        <v>472</v>
      </c>
      <c r="D171" s="30" t="s">
        <v>753</v>
      </c>
      <c r="E171" s="263"/>
      <c r="F171" s="267">
        <v>0</v>
      </c>
      <c r="G171" s="267">
        <v>266.56</v>
      </c>
    </row>
    <row r="172" spans="1:7" ht="30" customHeight="1" x14ac:dyDescent="0.45">
      <c r="A172" s="30" t="s">
        <v>719</v>
      </c>
      <c r="B172" s="30" t="s">
        <v>720</v>
      </c>
      <c r="C172" s="30" t="s">
        <v>418</v>
      </c>
      <c r="D172" s="30" t="s">
        <v>753</v>
      </c>
      <c r="E172" s="263"/>
      <c r="F172" s="267">
        <v>0</v>
      </c>
      <c r="G172" s="267">
        <v>66.64</v>
      </c>
    </row>
    <row r="173" spans="1:7" ht="30" customHeight="1" x14ac:dyDescent="0.45">
      <c r="A173" s="264">
        <v>6.4</v>
      </c>
      <c r="B173" s="264" t="s">
        <v>721</v>
      </c>
      <c r="C173" s="264" t="s">
        <v>616</v>
      </c>
      <c r="D173" s="263"/>
      <c r="E173" s="263"/>
      <c r="F173" s="266">
        <v>0</v>
      </c>
      <c r="G173" s="266">
        <v>333.2</v>
      </c>
    </row>
    <row r="174" spans="1:7" ht="30" customHeight="1" x14ac:dyDescent="0.45">
      <c r="A174" s="30" t="s">
        <v>722</v>
      </c>
      <c r="B174" s="30" t="s">
        <v>723</v>
      </c>
      <c r="C174" s="30" t="s">
        <v>472</v>
      </c>
      <c r="D174" s="30" t="s">
        <v>753</v>
      </c>
      <c r="E174" s="263"/>
      <c r="F174" s="267">
        <v>0</v>
      </c>
      <c r="G174" s="267">
        <v>266.56</v>
      </c>
    </row>
    <row r="175" spans="1:7" ht="30" customHeight="1" x14ac:dyDescent="0.45">
      <c r="A175" s="30" t="s">
        <v>724</v>
      </c>
      <c r="B175" s="30" t="s">
        <v>725</v>
      </c>
      <c r="C175" s="30" t="s">
        <v>418</v>
      </c>
      <c r="D175" s="30" t="s">
        <v>753</v>
      </c>
      <c r="E175" s="263"/>
      <c r="F175" s="267">
        <v>0</v>
      </c>
      <c r="G175" s="267">
        <v>66.64</v>
      </c>
    </row>
    <row r="176" spans="1:7" ht="30" customHeight="1" x14ac:dyDescent="0.45">
      <c r="A176" s="264">
        <v>6.5</v>
      </c>
      <c r="B176" s="264" t="s">
        <v>726</v>
      </c>
      <c r="C176" s="264" t="s">
        <v>727</v>
      </c>
      <c r="D176" s="263"/>
      <c r="E176" s="263"/>
      <c r="F176" s="266">
        <v>0</v>
      </c>
      <c r="G176" s="266">
        <v>799.68</v>
      </c>
    </row>
    <row r="177" spans="1:7" ht="30" customHeight="1" x14ac:dyDescent="0.45">
      <c r="A177" s="30" t="s">
        <v>728</v>
      </c>
      <c r="B177" s="30" t="s">
        <v>729</v>
      </c>
      <c r="C177" s="30" t="s">
        <v>413</v>
      </c>
      <c r="D177" s="30" t="s">
        <v>752</v>
      </c>
      <c r="E177" s="263"/>
      <c r="F177" s="267">
        <v>0</v>
      </c>
      <c r="G177" s="267">
        <v>133.28</v>
      </c>
    </row>
    <row r="178" spans="1:7" ht="30" customHeight="1" x14ac:dyDescent="0.45">
      <c r="A178" s="30" t="s">
        <v>730</v>
      </c>
      <c r="B178" s="30" t="s">
        <v>731</v>
      </c>
      <c r="C178" s="30" t="s">
        <v>447</v>
      </c>
      <c r="D178" s="30" t="s">
        <v>752</v>
      </c>
      <c r="E178" s="263"/>
      <c r="F178" s="267">
        <v>0</v>
      </c>
      <c r="G178" s="267">
        <v>199.92</v>
      </c>
    </row>
    <row r="179" spans="1:7" ht="30" customHeight="1" x14ac:dyDescent="0.45">
      <c r="A179" s="30" t="s">
        <v>732</v>
      </c>
      <c r="B179" s="30" t="s">
        <v>733</v>
      </c>
      <c r="C179" s="30" t="s">
        <v>413</v>
      </c>
      <c r="D179" s="30" t="s">
        <v>752</v>
      </c>
      <c r="E179" s="263"/>
      <c r="F179" s="267">
        <v>0</v>
      </c>
      <c r="G179" s="267">
        <v>133.28</v>
      </c>
    </row>
    <row r="180" spans="1:7" ht="30" customHeight="1" x14ac:dyDescent="0.45">
      <c r="A180" s="30" t="s">
        <v>734</v>
      </c>
      <c r="B180" s="30" t="s">
        <v>735</v>
      </c>
      <c r="C180" s="30" t="s">
        <v>472</v>
      </c>
      <c r="D180" s="30" t="s">
        <v>752</v>
      </c>
      <c r="E180" s="263"/>
      <c r="F180" s="267">
        <v>0</v>
      </c>
      <c r="G180" s="267">
        <v>266.56</v>
      </c>
    </row>
    <row r="181" spans="1:7" ht="30" customHeight="1" x14ac:dyDescent="0.45">
      <c r="A181" s="30" t="s">
        <v>736</v>
      </c>
      <c r="B181" s="30" t="s">
        <v>737</v>
      </c>
      <c r="C181" s="30" t="s">
        <v>418</v>
      </c>
      <c r="D181" s="30" t="s">
        <v>752</v>
      </c>
      <c r="E181" s="263"/>
      <c r="F181" s="267">
        <v>0</v>
      </c>
      <c r="G181" s="267">
        <v>66.64</v>
      </c>
    </row>
    <row r="182" spans="1:7" ht="30" customHeight="1" x14ac:dyDescent="0.45">
      <c r="A182" s="264">
        <v>6.6</v>
      </c>
      <c r="B182" s="264" t="s">
        <v>738</v>
      </c>
      <c r="C182" s="264" t="s">
        <v>616</v>
      </c>
      <c r="D182" s="263"/>
      <c r="E182" s="263"/>
      <c r="F182" s="266">
        <v>0</v>
      </c>
      <c r="G182" s="266">
        <v>333.2</v>
      </c>
    </row>
    <row r="183" spans="1:7" ht="30" customHeight="1" x14ac:dyDescent="0.45">
      <c r="A183" s="30" t="s">
        <v>739</v>
      </c>
      <c r="B183" s="30" t="s">
        <v>740</v>
      </c>
      <c r="C183" s="30" t="s">
        <v>616</v>
      </c>
      <c r="D183" s="30" t="s">
        <v>753</v>
      </c>
      <c r="E183" s="263"/>
      <c r="F183" s="267">
        <v>0</v>
      </c>
      <c r="G183" s="267">
        <v>166.6</v>
      </c>
    </row>
    <row r="184" spans="1:7" ht="30" customHeight="1" x14ac:dyDescent="0.45">
      <c r="A184" s="30" t="s">
        <v>741</v>
      </c>
      <c r="B184" s="30" t="s">
        <v>742</v>
      </c>
      <c r="C184" s="30" t="s">
        <v>616</v>
      </c>
      <c r="D184" s="30" t="s">
        <v>753</v>
      </c>
      <c r="E184" s="263"/>
      <c r="F184" s="267">
        <v>0</v>
      </c>
      <c r="G184" s="267">
        <v>166.6</v>
      </c>
    </row>
    <row r="185" spans="1:7" ht="30" customHeight="1" x14ac:dyDescent="0.45">
      <c r="A185" s="264">
        <v>6.7</v>
      </c>
      <c r="B185" s="264" t="s">
        <v>743</v>
      </c>
      <c r="C185" s="264" t="s">
        <v>413</v>
      </c>
      <c r="D185" s="263"/>
      <c r="E185" s="263"/>
      <c r="F185" s="266">
        <v>0</v>
      </c>
      <c r="G185" s="266">
        <v>456.96</v>
      </c>
    </row>
    <row r="186" spans="1:7" ht="30" customHeight="1" x14ac:dyDescent="0.45">
      <c r="A186" s="30" t="s">
        <v>744</v>
      </c>
      <c r="B186" s="30" t="s">
        <v>745</v>
      </c>
      <c r="C186" s="30" t="s">
        <v>418</v>
      </c>
      <c r="D186" s="30" t="s">
        <v>751</v>
      </c>
      <c r="E186" s="263"/>
      <c r="F186" s="267">
        <v>0</v>
      </c>
      <c r="G186" s="267">
        <v>228.48</v>
      </c>
    </row>
    <row r="187" spans="1:7" ht="30" customHeight="1" x14ac:dyDescent="0.45">
      <c r="A187" s="30" t="s">
        <v>746</v>
      </c>
      <c r="B187" s="30" t="s">
        <v>531</v>
      </c>
      <c r="C187" s="30" t="s">
        <v>418</v>
      </c>
      <c r="D187" s="30" t="s">
        <v>751</v>
      </c>
      <c r="E187" s="263"/>
      <c r="F187" s="267">
        <v>0</v>
      </c>
      <c r="G187" s="267">
        <v>228.48</v>
      </c>
    </row>
  </sheetData>
  <pageMargins left="0.7" right="0.7" top="0.75" bottom="0.75" header="0.3" footer="0.3"/>
  <pageSetup paperSize="9" scale="8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87"/>
  <sheetViews>
    <sheetView workbookViewId="0">
      <selection activeCell="E12" sqref="E12"/>
    </sheetView>
  </sheetViews>
  <sheetFormatPr defaultRowHeight="14.25" x14ac:dyDescent="0.45"/>
  <cols>
    <col min="1" max="1" width="15.265625" bestFit="1" customWidth="1"/>
    <col min="2" max="2" width="61.46484375" bestFit="1" customWidth="1"/>
    <col min="3" max="3" width="9.796875" style="9" bestFit="1" customWidth="1"/>
    <col min="5" max="6" width="9.06640625" style="294"/>
  </cols>
  <sheetData>
    <row r="1" spans="1:7" x14ac:dyDescent="0.45">
      <c r="A1" s="41" t="s">
        <v>123</v>
      </c>
      <c r="B1" s="41"/>
      <c r="C1" s="41"/>
      <c r="D1" s="29"/>
      <c r="E1" s="296"/>
      <c r="F1" s="296"/>
      <c r="G1" s="29"/>
    </row>
    <row r="2" spans="1:7" x14ac:dyDescent="0.45">
      <c r="A2" s="11" t="s">
        <v>124</v>
      </c>
      <c r="B2" s="11" t="s">
        <v>125</v>
      </c>
    </row>
    <row r="3" spans="1:7" x14ac:dyDescent="0.45">
      <c r="A3" s="11" t="s">
        <v>127</v>
      </c>
      <c r="B3" s="11" t="str">
        <f>_xlfn.CONCAT("Sākuma termiņš ", TEXT(E3,"dd/mm/yyyy"), "; beigu termiņš: ", TEXT(F3,"dd/mm/yyyy"))</f>
        <v>Sākuma termiņš 17/06/2019; beigu termiņš: 27/06/2019</v>
      </c>
      <c r="C3" s="11">
        <v>8</v>
      </c>
      <c r="E3" s="295">
        <v>43633</v>
      </c>
      <c r="F3" s="295">
        <f>C3+(C3-MOD(C3,5))/5*2+E3</f>
        <v>43643</v>
      </c>
    </row>
    <row r="4" spans="1:7" x14ac:dyDescent="0.45">
      <c r="A4" s="9">
        <v>1</v>
      </c>
      <c r="B4" s="30" t="s">
        <v>128</v>
      </c>
      <c r="C4" s="9">
        <v>1</v>
      </c>
    </row>
    <row r="5" spans="1:7" x14ac:dyDescent="0.45">
      <c r="A5" s="9">
        <v>2</v>
      </c>
      <c r="B5" s="30" t="s">
        <v>129</v>
      </c>
      <c r="C5" s="9">
        <v>1</v>
      </c>
    </row>
    <row r="6" spans="1:7" x14ac:dyDescent="0.45">
      <c r="A6" s="9">
        <v>3</v>
      </c>
      <c r="B6" s="30" t="s">
        <v>130</v>
      </c>
      <c r="C6" s="9">
        <v>1</v>
      </c>
    </row>
    <row r="7" spans="1:7" x14ac:dyDescent="0.45">
      <c r="A7" s="9">
        <v>4</v>
      </c>
      <c r="B7" s="30" t="s">
        <v>131</v>
      </c>
      <c r="C7" s="9">
        <v>1</v>
      </c>
    </row>
    <row r="8" spans="1:7" x14ac:dyDescent="0.45">
      <c r="A8" s="9">
        <v>5</v>
      </c>
      <c r="B8" s="30" t="s">
        <v>132</v>
      </c>
      <c r="C8" s="9">
        <v>1</v>
      </c>
    </row>
    <row r="9" spans="1:7" x14ac:dyDescent="0.45">
      <c r="A9" s="9">
        <v>6</v>
      </c>
      <c r="B9" s="30" t="s">
        <v>133</v>
      </c>
      <c r="C9" s="9">
        <v>1</v>
      </c>
    </row>
    <row r="10" spans="1:7" x14ac:dyDescent="0.45">
      <c r="A10" s="9">
        <v>7</v>
      </c>
      <c r="B10" s="30" t="s">
        <v>134</v>
      </c>
      <c r="C10" s="9">
        <v>1</v>
      </c>
    </row>
    <row r="11" spans="1:7" x14ac:dyDescent="0.45">
      <c r="A11" s="9">
        <v>8</v>
      </c>
      <c r="B11" s="30" t="s">
        <v>183</v>
      </c>
      <c r="C11" s="9">
        <v>1</v>
      </c>
    </row>
    <row r="12" spans="1:7" ht="57" x14ac:dyDescent="0.45">
      <c r="A12" s="9"/>
      <c r="B12" s="31" t="s">
        <v>145</v>
      </c>
    </row>
    <row r="13" spans="1:7" x14ac:dyDescent="0.45">
      <c r="A13" s="11" t="s">
        <v>146</v>
      </c>
      <c r="B13" s="11" t="str">
        <f>_xlfn.CONCAT("Sākuma termiņš ", TEXT(E13,"dd/mm/yyyy"), "; beigu termiņš: ", TEXT(F13,"dd/mm/yyyy"))</f>
        <v>Sākuma termiņš 27/06/2019; beigu termiņš: 25/07/2019</v>
      </c>
      <c r="C13" s="11">
        <v>20</v>
      </c>
      <c r="E13" s="295">
        <f>F3</f>
        <v>43643</v>
      </c>
      <c r="F13" s="295">
        <f>C13+(C13-MOD(C13,5))/5*2+E13</f>
        <v>43671</v>
      </c>
    </row>
    <row r="14" spans="1:7" x14ac:dyDescent="0.45">
      <c r="A14" s="9">
        <v>1</v>
      </c>
      <c r="B14" s="9" t="s">
        <v>135</v>
      </c>
      <c r="C14" s="32">
        <v>1</v>
      </c>
    </row>
    <row r="15" spans="1:7" x14ac:dyDescent="0.45">
      <c r="A15" s="32">
        <v>2</v>
      </c>
      <c r="B15" s="9" t="s">
        <v>136</v>
      </c>
      <c r="C15" s="32">
        <v>3</v>
      </c>
    </row>
    <row r="16" spans="1:7" x14ac:dyDescent="0.45">
      <c r="A16" s="32">
        <v>3</v>
      </c>
      <c r="B16" s="9" t="s">
        <v>137</v>
      </c>
      <c r="C16" s="32">
        <v>3</v>
      </c>
    </row>
    <row r="17" spans="1:6" x14ac:dyDescent="0.45">
      <c r="A17" s="32">
        <v>4</v>
      </c>
      <c r="B17" s="9" t="s">
        <v>138</v>
      </c>
      <c r="C17" s="32">
        <v>2</v>
      </c>
    </row>
    <row r="18" spans="1:6" x14ac:dyDescent="0.45">
      <c r="A18" s="32">
        <v>5</v>
      </c>
      <c r="B18" s="9" t="s">
        <v>139</v>
      </c>
      <c r="C18" s="32">
        <v>2</v>
      </c>
    </row>
    <row r="19" spans="1:6" x14ac:dyDescent="0.45">
      <c r="A19" s="32">
        <v>6</v>
      </c>
      <c r="B19" s="9" t="s">
        <v>140</v>
      </c>
      <c r="C19" s="32">
        <v>1</v>
      </c>
    </row>
    <row r="20" spans="1:6" x14ac:dyDescent="0.45">
      <c r="A20" s="32">
        <v>7</v>
      </c>
      <c r="B20" s="9" t="s">
        <v>141</v>
      </c>
      <c r="C20" s="32">
        <v>2</v>
      </c>
    </row>
    <row r="21" spans="1:6" x14ac:dyDescent="0.45">
      <c r="A21" s="32">
        <v>8</v>
      </c>
      <c r="B21" s="9" t="s">
        <v>142</v>
      </c>
      <c r="C21" s="32">
        <v>1</v>
      </c>
    </row>
    <row r="22" spans="1:6" x14ac:dyDescent="0.45">
      <c r="A22" s="32">
        <v>9</v>
      </c>
      <c r="B22" s="9" t="s">
        <v>143</v>
      </c>
      <c r="C22" s="32">
        <v>4</v>
      </c>
    </row>
    <row r="23" spans="1:6" x14ac:dyDescent="0.45">
      <c r="A23" s="32">
        <v>10</v>
      </c>
      <c r="B23" s="9" t="s">
        <v>184</v>
      </c>
      <c r="C23" s="32">
        <v>1</v>
      </c>
    </row>
    <row r="24" spans="1:6" ht="57" x14ac:dyDescent="0.45">
      <c r="A24" s="9"/>
      <c r="B24" s="31" t="s">
        <v>144</v>
      </c>
    </row>
    <row r="25" spans="1:6" x14ac:dyDescent="0.45">
      <c r="A25" s="11" t="s">
        <v>147</v>
      </c>
      <c r="B25" s="11" t="str">
        <f>_xlfn.CONCAT("Sākuma termiņš ", TEXT(E25,"dd/mm/yyyy"), "; beigu termiņš: ", TEXT(F25,"dd/mm/yyyy"))</f>
        <v>Sākuma termiņš 25/07/2019; beigu termiņš: 01/09/2019</v>
      </c>
      <c r="C25" s="11">
        <v>28</v>
      </c>
      <c r="E25" s="295">
        <f>F13</f>
        <v>43671</v>
      </c>
      <c r="F25" s="295">
        <f>C25+(C25-MOD(C25,5))/5*2+E25</f>
        <v>43709</v>
      </c>
    </row>
    <row r="26" spans="1:6" x14ac:dyDescent="0.45">
      <c r="A26" s="9">
        <v>1</v>
      </c>
      <c r="B26" s="9" t="s">
        <v>148</v>
      </c>
      <c r="C26" s="9">
        <v>5</v>
      </c>
    </row>
    <row r="27" spans="1:6" x14ac:dyDescent="0.45">
      <c r="A27" s="9">
        <v>2</v>
      </c>
      <c r="B27" s="9" t="s">
        <v>207</v>
      </c>
      <c r="C27" s="9">
        <v>5</v>
      </c>
    </row>
    <row r="28" spans="1:6" x14ac:dyDescent="0.45">
      <c r="A28" s="9">
        <v>3</v>
      </c>
      <c r="B28" s="9" t="s">
        <v>150</v>
      </c>
      <c r="C28" s="9">
        <v>5</v>
      </c>
    </row>
    <row r="29" spans="1:6" x14ac:dyDescent="0.45">
      <c r="A29" s="9">
        <v>4</v>
      </c>
      <c r="B29" s="9" t="s">
        <v>208</v>
      </c>
      <c r="C29" s="9">
        <v>3</v>
      </c>
    </row>
    <row r="30" spans="1:6" x14ac:dyDescent="0.45">
      <c r="A30" s="9">
        <v>5</v>
      </c>
      <c r="B30" s="9" t="s">
        <v>152</v>
      </c>
      <c r="C30" s="9">
        <v>2</v>
      </c>
    </row>
    <row r="31" spans="1:6" x14ac:dyDescent="0.45">
      <c r="A31" s="9">
        <v>6</v>
      </c>
      <c r="B31" s="9" t="s">
        <v>179</v>
      </c>
      <c r="C31" s="9">
        <v>5</v>
      </c>
    </row>
    <row r="32" spans="1:6" x14ac:dyDescent="0.45">
      <c r="A32" s="9">
        <v>7</v>
      </c>
      <c r="B32" s="9" t="s">
        <v>153</v>
      </c>
      <c r="C32" s="9">
        <v>2</v>
      </c>
    </row>
    <row r="33" spans="1:6" x14ac:dyDescent="0.45">
      <c r="A33" s="9">
        <v>8</v>
      </c>
      <c r="B33" s="9" t="s">
        <v>185</v>
      </c>
      <c r="C33" s="9">
        <v>1</v>
      </c>
    </row>
    <row r="34" spans="1:6" x14ac:dyDescent="0.45">
      <c r="A34" s="9"/>
      <c r="B34" s="9" t="s">
        <v>154</v>
      </c>
    </row>
    <row r="35" spans="1:6" x14ac:dyDescent="0.45">
      <c r="A35" s="11" t="s">
        <v>155</v>
      </c>
      <c r="B35" s="11" t="str">
        <f>_xlfn.CONCAT("Sākuma termiņš ", TEXT(E35,"dd/mm/yyyy"), "; beigu termiņš: ", TEXT(F35,"dd/mm/yyyy"))</f>
        <v>Sākuma termiņš 01/09/2019; beigu termiņš: 25/09/2019</v>
      </c>
      <c r="C35" s="11">
        <v>18</v>
      </c>
      <c r="E35" s="295">
        <f>F25</f>
        <v>43709</v>
      </c>
      <c r="F35" s="295">
        <f>C35+(C35-MOD(C35,5))/5*2+E35</f>
        <v>43733</v>
      </c>
    </row>
    <row r="36" spans="1:6" x14ac:dyDescent="0.45">
      <c r="A36" s="9">
        <v>1</v>
      </c>
      <c r="B36" s="9" t="s">
        <v>156</v>
      </c>
      <c r="C36" s="9">
        <v>2</v>
      </c>
    </row>
    <row r="37" spans="1:6" x14ac:dyDescent="0.45">
      <c r="A37" s="9">
        <v>2</v>
      </c>
      <c r="B37" s="9" t="s">
        <v>157</v>
      </c>
      <c r="C37" s="9">
        <v>2</v>
      </c>
    </row>
    <row r="38" spans="1:6" x14ac:dyDescent="0.45">
      <c r="A38" s="9">
        <v>3</v>
      </c>
      <c r="B38" s="9" t="s">
        <v>209</v>
      </c>
      <c r="C38" s="9">
        <v>2</v>
      </c>
    </row>
    <row r="39" spans="1:6" x14ac:dyDescent="0.45">
      <c r="A39" s="9">
        <v>4</v>
      </c>
      <c r="B39" s="9" t="s">
        <v>158</v>
      </c>
      <c r="C39" s="9">
        <v>2</v>
      </c>
    </row>
    <row r="40" spans="1:6" x14ac:dyDescent="0.45">
      <c r="A40" s="9">
        <v>5</v>
      </c>
      <c r="B40" s="9" t="s">
        <v>210</v>
      </c>
      <c r="C40" s="9">
        <v>2</v>
      </c>
    </row>
    <row r="41" spans="1:6" x14ac:dyDescent="0.45">
      <c r="A41" s="9">
        <v>6</v>
      </c>
      <c r="B41" s="9" t="s">
        <v>161</v>
      </c>
      <c r="C41" s="9">
        <v>3</v>
      </c>
    </row>
    <row r="42" spans="1:6" x14ac:dyDescent="0.45">
      <c r="A42" s="9">
        <v>7</v>
      </c>
      <c r="B42" s="9" t="s">
        <v>180</v>
      </c>
      <c r="C42" s="9">
        <v>2</v>
      </c>
    </row>
    <row r="43" spans="1:6" x14ac:dyDescent="0.45">
      <c r="A43" s="9">
        <v>8</v>
      </c>
      <c r="B43" s="9" t="s">
        <v>162</v>
      </c>
      <c r="C43" s="9">
        <v>2</v>
      </c>
    </row>
    <row r="44" spans="1:6" x14ac:dyDescent="0.45">
      <c r="A44" s="9">
        <v>9</v>
      </c>
      <c r="B44" s="9" t="s">
        <v>186</v>
      </c>
      <c r="C44" s="9">
        <v>1</v>
      </c>
    </row>
    <row r="45" spans="1:6" x14ac:dyDescent="0.45">
      <c r="A45" s="9"/>
      <c r="B45" s="9" t="s">
        <v>187</v>
      </c>
    </row>
    <row r="46" spans="1:6" x14ac:dyDescent="0.45">
      <c r="A46" s="11" t="s">
        <v>163</v>
      </c>
      <c r="B46" s="11" t="str">
        <f>_xlfn.CONCAT("Sākuma termiņš ", TEXT(E46,"dd/mm/yyyy"), "; beigu termiņš: ", TEXT(F46,"dd/mm/yyyy"))</f>
        <v>Sākuma termiņš 25/09/2019; beigu termiņš: 03/11/2019</v>
      </c>
      <c r="C46" s="11">
        <v>29</v>
      </c>
      <c r="E46" s="295">
        <f>F35</f>
        <v>43733</v>
      </c>
      <c r="F46" s="295">
        <f>C46+(C46-MOD(C46,5))/5*2+E46</f>
        <v>43772</v>
      </c>
    </row>
    <row r="47" spans="1:6" x14ac:dyDescent="0.45">
      <c r="A47" s="9">
        <v>1</v>
      </c>
      <c r="B47" s="9" t="s">
        <v>164</v>
      </c>
      <c r="C47" s="9">
        <v>2</v>
      </c>
    </row>
    <row r="48" spans="1:6" x14ac:dyDescent="0.45">
      <c r="A48" s="9">
        <v>2</v>
      </c>
      <c r="B48" s="9" t="s">
        <v>165</v>
      </c>
      <c r="C48" s="9">
        <v>5</v>
      </c>
    </row>
    <row r="49" spans="1:6" x14ac:dyDescent="0.45">
      <c r="A49" s="9">
        <v>3</v>
      </c>
      <c r="B49" s="9" t="s">
        <v>167</v>
      </c>
      <c r="C49" s="9">
        <v>3</v>
      </c>
    </row>
    <row r="50" spans="1:6" x14ac:dyDescent="0.45">
      <c r="A50" s="9">
        <v>4</v>
      </c>
      <c r="B50" s="9" t="s">
        <v>211</v>
      </c>
      <c r="C50" s="9">
        <v>4</v>
      </c>
    </row>
    <row r="51" spans="1:6" x14ac:dyDescent="0.45">
      <c r="A51" s="9">
        <v>5</v>
      </c>
      <c r="B51" s="9" t="s">
        <v>169</v>
      </c>
      <c r="C51" s="9">
        <v>3</v>
      </c>
    </row>
    <row r="52" spans="1:6" x14ac:dyDescent="0.45">
      <c r="A52" s="9">
        <v>6</v>
      </c>
      <c r="B52" s="9" t="s">
        <v>170</v>
      </c>
      <c r="C52" s="9">
        <v>5</v>
      </c>
    </row>
    <row r="53" spans="1:6" x14ac:dyDescent="0.45">
      <c r="A53" s="9">
        <v>7</v>
      </c>
      <c r="B53" s="9" t="s">
        <v>171</v>
      </c>
      <c r="C53" s="9">
        <v>4</v>
      </c>
    </row>
    <row r="54" spans="1:6" x14ac:dyDescent="0.45">
      <c r="A54" s="9">
        <v>8</v>
      </c>
      <c r="B54" s="9" t="s">
        <v>188</v>
      </c>
      <c r="C54" s="9">
        <v>2</v>
      </c>
    </row>
    <row r="55" spans="1:6" x14ac:dyDescent="0.45">
      <c r="A55" s="9"/>
      <c r="B55" s="9" t="s">
        <v>189</v>
      </c>
      <c r="C55" s="9">
        <v>1</v>
      </c>
    </row>
    <row r="56" spans="1:6" x14ac:dyDescent="0.45">
      <c r="A56" s="9"/>
      <c r="B56" s="9"/>
    </row>
    <row r="57" spans="1:6" x14ac:dyDescent="0.45">
      <c r="A57" s="11" t="s">
        <v>172</v>
      </c>
      <c r="B57" s="11" t="str">
        <f>_xlfn.CONCAT("Sākuma termiņš ", TEXT(E57,"dd/mm/yyyy"), "; beigu termiņš: ", TEXT(F57,"dd/mm/yyyy"))</f>
        <v>Sākuma termiņš 03/11/2019; beigu termiņš: 15/07/2020</v>
      </c>
      <c r="C57" s="11">
        <v>183</v>
      </c>
      <c r="E57" s="295">
        <f>F46</f>
        <v>43772</v>
      </c>
      <c r="F57" s="295">
        <f>C57+(C57-MOD(C57,5))/5*2+E57</f>
        <v>44027</v>
      </c>
    </row>
    <row r="58" spans="1:6" x14ac:dyDescent="0.45">
      <c r="A58" s="9">
        <v>1</v>
      </c>
      <c r="B58" s="9" t="s">
        <v>173</v>
      </c>
      <c r="C58" s="9">
        <v>2</v>
      </c>
    </row>
    <row r="59" spans="1:6" x14ac:dyDescent="0.45">
      <c r="A59" s="9">
        <v>2</v>
      </c>
      <c r="B59" s="9" t="s">
        <v>174</v>
      </c>
      <c r="C59" s="9">
        <v>3</v>
      </c>
    </row>
    <row r="60" spans="1:6" x14ac:dyDescent="0.45">
      <c r="A60" s="9">
        <v>3</v>
      </c>
      <c r="B60" s="9" t="s">
        <v>175</v>
      </c>
      <c r="C60" s="9">
        <v>60</v>
      </c>
    </row>
    <row r="61" spans="1:6" x14ac:dyDescent="0.45">
      <c r="A61" s="9">
        <v>4</v>
      </c>
      <c r="B61" s="9" t="s">
        <v>176</v>
      </c>
      <c r="C61" s="9">
        <v>40</v>
      </c>
    </row>
    <row r="62" spans="1:6" x14ac:dyDescent="0.45">
      <c r="A62" s="9">
        <v>5</v>
      </c>
      <c r="B62" s="9" t="s">
        <v>177</v>
      </c>
      <c r="C62" s="9">
        <v>75</v>
      </c>
    </row>
    <row r="63" spans="1:6" x14ac:dyDescent="0.45">
      <c r="A63" s="9">
        <v>7</v>
      </c>
      <c r="B63" s="9" t="s">
        <v>181</v>
      </c>
      <c r="C63" s="9">
        <v>2</v>
      </c>
    </row>
    <row r="64" spans="1:6" x14ac:dyDescent="0.45">
      <c r="A64" s="9">
        <v>8</v>
      </c>
      <c r="B64" s="9" t="s">
        <v>190</v>
      </c>
      <c r="C64" s="9">
        <v>1</v>
      </c>
    </row>
    <row r="65" spans="1:6" x14ac:dyDescent="0.45">
      <c r="A65" s="9"/>
      <c r="B65" s="9" t="s">
        <v>191</v>
      </c>
    </row>
    <row r="66" spans="1:6" x14ac:dyDescent="0.45">
      <c r="A66" s="11" t="s">
        <v>182</v>
      </c>
      <c r="B66" s="11" t="str">
        <f>_xlfn.CONCAT("Sākuma termiņš ", TEXT(E66,"dd/mm/yyyy"), "; beigu termiņš: ", TEXT(F66,"dd/mm/yyyy"))</f>
        <v>Sākuma termiņš 15/07/2020; beigu termiņš: 07/08/2020</v>
      </c>
      <c r="C66" s="11">
        <v>17</v>
      </c>
      <c r="E66" s="295">
        <f>F57</f>
        <v>44027</v>
      </c>
      <c r="F66" s="295">
        <f>C66+(C66-MOD(C66,5))/5*2+E66</f>
        <v>44050</v>
      </c>
    </row>
    <row r="67" spans="1:6" x14ac:dyDescent="0.45">
      <c r="A67" s="9">
        <v>1</v>
      </c>
      <c r="B67" s="9" t="s">
        <v>192</v>
      </c>
      <c r="C67" s="9">
        <v>1</v>
      </c>
    </row>
    <row r="68" spans="1:6" x14ac:dyDescent="0.45">
      <c r="A68" s="9">
        <v>2</v>
      </c>
      <c r="B68" s="9" t="s">
        <v>193</v>
      </c>
      <c r="C68" s="9">
        <v>1</v>
      </c>
    </row>
    <row r="69" spans="1:6" x14ac:dyDescent="0.45">
      <c r="A69" s="9">
        <v>3</v>
      </c>
      <c r="B69" s="9" t="s">
        <v>194</v>
      </c>
      <c r="C69" s="9">
        <v>1</v>
      </c>
    </row>
    <row r="70" spans="1:6" x14ac:dyDescent="0.45">
      <c r="A70" s="9">
        <v>4</v>
      </c>
      <c r="B70" s="9" t="s">
        <v>195</v>
      </c>
      <c r="C70" s="9">
        <v>1</v>
      </c>
    </row>
    <row r="71" spans="1:6" x14ac:dyDescent="0.45">
      <c r="A71" s="9">
        <v>5</v>
      </c>
      <c r="B71" s="9" t="s">
        <v>212</v>
      </c>
      <c r="C71" s="9">
        <v>5</v>
      </c>
    </row>
    <row r="72" spans="1:6" x14ac:dyDescent="0.45">
      <c r="A72" s="9">
        <v>6</v>
      </c>
      <c r="B72" s="9" t="s">
        <v>197</v>
      </c>
      <c r="C72" s="9">
        <v>5</v>
      </c>
    </row>
    <row r="73" spans="1:6" x14ac:dyDescent="0.45">
      <c r="A73" s="9">
        <v>7</v>
      </c>
      <c r="B73" s="9" t="s">
        <v>198</v>
      </c>
      <c r="C73" s="9">
        <v>2</v>
      </c>
    </row>
    <row r="74" spans="1:6" x14ac:dyDescent="0.45">
      <c r="A74" s="9">
        <v>8</v>
      </c>
      <c r="B74" s="9" t="s">
        <v>213</v>
      </c>
      <c r="C74" s="9">
        <v>1</v>
      </c>
    </row>
    <row r="75" spans="1:6" x14ac:dyDescent="0.45">
      <c r="A75" s="9"/>
      <c r="B75" s="9" t="s">
        <v>214</v>
      </c>
    </row>
    <row r="76" spans="1:6" x14ac:dyDescent="0.45">
      <c r="A76" s="11" t="s">
        <v>199</v>
      </c>
      <c r="B76" s="11" t="str">
        <f>_xlfn.CONCAT("Sākuma termiņš ", TEXT(E76,"dd/mm/yyyy"), "; beigu termiņš: ", TEXT(F76,"dd/mm/yyyy"))</f>
        <v>Sākuma termiņš 07/08/2020; beigu termiņš: 29/08/2020</v>
      </c>
      <c r="C76" s="11">
        <v>16</v>
      </c>
      <c r="E76" s="295">
        <f>F66</f>
        <v>44050</v>
      </c>
      <c r="F76" s="295">
        <f>C76+(C76-MOD(C76,5))/5*2+E76</f>
        <v>44072</v>
      </c>
    </row>
    <row r="77" spans="1:6" x14ac:dyDescent="0.45">
      <c r="A77" s="9">
        <v>1</v>
      </c>
      <c r="B77" s="9" t="s">
        <v>200</v>
      </c>
      <c r="C77" s="9">
        <v>1</v>
      </c>
    </row>
    <row r="78" spans="1:6" x14ac:dyDescent="0.45">
      <c r="A78" s="9">
        <v>2</v>
      </c>
      <c r="B78" s="9" t="s">
        <v>201</v>
      </c>
      <c r="C78" s="9">
        <v>4</v>
      </c>
    </row>
    <row r="79" spans="1:6" x14ac:dyDescent="0.45">
      <c r="A79" s="9">
        <v>3</v>
      </c>
      <c r="B79" s="9" t="s">
        <v>202</v>
      </c>
      <c r="C79" s="9">
        <v>2</v>
      </c>
    </row>
    <row r="80" spans="1:6" x14ac:dyDescent="0.45">
      <c r="A80" s="9">
        <v>4</v>
      </c>
      <c r="B80" s="9" t="s">
        <v>203</v>
      </c>
      <c r="C80" s="9">
        <v>4</v>
      </c>
    </row>
    <row r="81" spans="1:3" x14ac:dyDescent="0.45">
      <c r="A81" s="9">
        <v>5</v>
      </c>
      <c r="B81" s="9" t="s">
        <v>204</v>
      </c>
      <c r="C81" s="9">
        <v>3</v>
      </c>
    </row>
    <row r="82" spans="1:3" x14ac:dyDescent="0.45">
      <c r="A82" s="9">
        <v>6</v>
      </c>
      <c r="B82" s="9" t="s">
        <v>205</v>
      </c>
      <c r="C82" s="9">
        <v>1</v>
      </c>
    </row>
    <row r="83" spans="1:3" x14ac:dyDescent="0.45">
      <c r="A83" s="9">
        <v>7</v>
      </c>
      <c r="B83" s="9" t="s">
        <v>206</v>
      </c>
      <c r="C83" s="9">
        <v>1</v>
      </c>
    </row>
    <row r="86" spans="1:3" x14ac:dyDescent="0.45">
      <c r="B86" t="s">
        <v>215</v>
      </c>
      <c r="C86" s="9">
        <f>SUM(C77:C83)+SUM(C67:C74)+SUM(C58:C64)+SUM(C47:C55)+SUM(C36:C44)+SUM(C26:C33)+SUM(C14:C23)+SUM(C4:C11)</f>
        <v>319</v>
      </c>
    </row>
    <row r="87" spans="1:3" x14ac:dyDescent="0.45">
      <c r="B87" s="9" t="s">
        <v>216</v>
      </c>
      <c r="C87" s="40">
        <f>C86/21</f>
        <v>15.19047619047619</v>
      </c>
    </row>
  </sheetData>
  <mergeCells count="1">
    <mergeCell ref="A1:C1"/>
  </mergeCells>
  <pageMargins left="1" right="1" top="1" bottom="1" header="0.5" footer="0.5"/>
  <pageSetup scale="72"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F4217-878A-46CA-9F8D-BEB5FA68E3DC}">
  <dimension ref="T2:AC30"/>
  <sheetViews>
    <sheetView topLeftCell="H1" workbookViewId="0">
      <selection activeCell="T12" sqref="T12"/>
    </sheetView>
  </sheetViews>
  <sheetFormatPr defaultRowHeight="14.25" x14ac:dyDescent="0.45"/>
  <sheetData>
    <row r="2" spans="20:29" x14ac:dyDescent="0.45">
      <c r="T2" s="273">
        <v>43633</v>
      </c>
      <c r="U2" s="273">
        <v>43663</v>
      </c>
      <c r="V2" s="273">
        <v>43694</v>
      </c>
      <c r="W2" s="273">
        <v>43725</v>
      </c>
      <c r="X2" s="273">
        <v>43755</v>
      </c>
      <c r="Y2" s="273">
        <v>43786</v>
      </c>
      <c r="Z2" s="273">
        <v>43816</v>
      </c>
      <c r="AA2" s="273">
        <v>43847</v>
      </c>
      <c r="AB2" s="273">
        <v>43878</v>
      </c>
      <c r="AC2" s="273">
        <v>43907</v>
      </c>
    </row>
    <row r="3" spans="20:29" x14ac:dyDescent="0.45">
      <c r="T3" s="9"/>
      <c r="U3" s="9">
        <f>'Agrās izmaksas'!G43</f>
        <v>2056.3200000000002</v>
      </c>
      <c r="V3" s="9">
        <f>'Agrās izmaksas'!H43</f>
        <v>6273.6800000000012</v>
      </c>
      <c r="W3" s="9">
        <f>'Agrās izmaksas'!I43</f>
        <v>3398.6399999999994</v>
      </c>
      <c r="X3" s="9">
        <f>'Agrās izmaksas'!J43</f>
        <v>3684.2400000000002</v>
      </c>
      <c r="Y3" s="9">
        <f>'Agrās izmaksas'!K43</f>
        <v>380.8</v>
      </c>
      <c r="Z3" s="9">
        <f>'Agrās izmaksas'!L43</f>
        <v>441588.25</v>
      </c>
      <c r="AA3" s="9">
        <f>'Agrās izmaksas'!M43</f>
        <v>9577.119999999999</v>
      </c>
      <c r="AB3" s="9">
        <f>'Agrās izmaksas'!N43</f>
        <v>2589.4399999999996</v>
      </c>
      <c r="AC3" s="9">
        <f>'Agrās izmaksas'!O43</f>
        <v>5483.5199999999995</v>
      </c>
    </row>
    <row r="29" spans="20:29" x14ac:dyDescent="0.45">
      <c r="T29" s="273">
        <v>43633</v>
      </c>
      <c r="U29" s="273">
        <v>43663</v>
      </c>
      <c r="V29" s="273">
        <v>43694</v>
      </c>
      <c r="W29" s="273">
        <v>43725</v>
      </c>
      <c r="X29" s="273">
        <v>43755</v>
      </c>
      <c r="Y29" s="273">
        <v>43786</v>
      </c>
      <c r="Z29" s="273">
        <v>43816</v>
      </c>
      <c r="AA29" s="273">
        <v>43847</v>
      </c>
      <c r="AB29" s="273">
        <v>43878</v>
      </c>
      <c r="AC29" s="273">
        <v>43907</v>
      </c>
    </row>
    <row r="30" spans="20:29" x14ac:dyDescent="0.45">
      <c r="T30" s="9"/>
      <c r="U30" s="9">
        <f>'Vēlās izmaksas'!G43</f>
        <v>2056.3200000000002</v>
      </c>
      <c r="V30" s="9">
        <f>'Vēlās izmaksas'!H43</f>
        <v>6273.6800000000012</v>
      </c>
      <c r="W30" s="9">
        <f>'Vēlās izmaksas'!I43</f>
        <v>2865.5199999999995</v>
      </c>
      <c r="X30" s="9">
        <f>'Vēlās izmaksas'!J43</f>
        <v>4217.3600000000006</v>
      </c>
      <c r="Y30" s="9">
        <f>'Vēlās izmaksas'!K43</f>
        <v>0</v>
      </c>
      <c r="Z30" s="9">
        <f>'Vēlās izmaksas'!L43</f>
        <v>0</v>
      </c>
      <c r="AA30" s="9">
        <f>'Vēlās izmaksas'!M43</f>
        <v>451546.17000000004</v>
      </c>
      <c r="AB30" s="9">
        <f>'Vēlās izmaksas'!N43</f>
        <v>2589.4399999999996</v>
      </c>
      <c r="AC30" s="9">
        <f>'Vēlās izmaksas'!O43</f>
        <v>5483.5199999999995</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F6481-A533-4263-8832-802E37352CD8}">
  <sheetPr>
    <pageSetUpPr fitToPage="1"/>
  </sheetPr>
  <dimension ref="A1:P44"/>
  <sheetViews>
    <sheetView topLeftCell="A31" workbookViewId="0">
      <selection activeCell="L33" sqref="L33"/>
    </sheetView>
  </sheetViews>
  <sheetFormatPr defaultRowHeight="14.25" x14ac:dyDescent="0.45"/>
  <cols>
    <col min="1" max="1" width="4.796875" style="9" bestFit="1" customWidth="1"/>
    <col min="2" max="2" width="31.06640625" style="9" bestFit="1" customWidth="1"/>
    <col min="3" max="4" width="10.33203125" style="9" bestFit="1" customWidth="1"/>
    <col min="5" max="5" width="14.59765625" style="9" bestFit="1" customWidth="1"/>
    <col min="6" max="6" width="8" bestFit="1" customWidth="1"/>
    <col min="7" max="7" width="9.86328125" customWidth="1"/>
    <col min="8" max="8" width="10.33203125" customWidth="1"/>
    <col min="9" max="9" width="10.86328125" customWidth="1"/>
    <col min="10" max="10" width="11.06640625" customWidth="1"/>
    <col min="11" max="11" width="11" customWidth="1"/>
    <col min="12" max="12" width="12.33203125" customWidth="1"/>
    <col min="13" max="13" width="12.19921875" customWidth="1"/>
    <col min="14" max="14" width="12" customWidth="1"/>
    <col min="15" max="15" width="12.3984375" customWidth="1"/>
  </cols>
  <sheetData>
    <row r="1" spans="1:16" x14ac:dyDescent="0.45">
      <c r="A1" s="261" t="s">
        <v>394</v>
      </c>
      <c r="B1" s="261" t="s">
        <v>395</v>
      </c>
      <c r="C1" s="261" t="s">
        <v>399</v>
      </c>
      <c r="D1" s="261" t="s">
        <v>401</v>
      </c>
      <c r="E1" s="262" t="s">
        <v>749</v>
      </c>
      <c r="F1" s="273">
        <v>43633</v>
      </c>
      <c r="G1" s="273">
        <v>43663</v>
      </c>
      <c r="H1" s="273">
        <v>43694</v>
      </c>
      <c r="I1" s="273">
        <v>43725</v>
      </c>
      <c r="J1" s="273">
        <v>43755</v>
      </c>
      <c r="K1" s="273">
        <v>43786</v>
      </c>
      <c r="L1" s="273">
        <v>43816</v>
      </c>
      <c r="M1" s="273">
        <v>43847</v>
      </c>
      <c r="N1" s="273">
        <v>43878</v>
      </c>
      <c r="O1" s="273">
        <v>43907</v>
      </c>
    </row>
    <row r="2" spans="1:16" x14ac:dyDescent="0.45">
      <c r="A2" s="264">
        <v>1.1000000000000001</v>
      </c>
      <c r="B2" s="264" t="s">
        <v>409</v>
      </c>
      <c r="C2" s="270">
        <v>43633</v>
      </c>
      <c r="D2" s="270">
        <v>43643</v>
      </c>
      <c r="E2" s="266">
        <v>2056.3200000000002</v>
      </c>
      <c r="F2" s="39" t="str">
        <f>IF(AND(OR($C2&gt;=E$1,$C2&gt;=D$1), $D2&lt;=F$1, NOT(E2=$E2)), $E2, "")</f>
        <v/>
      </c>
      <c r="G2" s="39">
        <f t="shared" ref="G2:O2" si="0">IF(AND(OR($C2&gt;=F$1,$C2&gt;=E$1), $D2&lt;=G$1, NOT(F2=$E2)), $E2, "")</f>
        <v>2056.3200000000002</v>
      </c>
      <c r="H2" s="39" t="str">
        <f t="shared" si="0"/>
        <v/>
      </c>
      <c r="I2" s="39" t="str">
        <f t="shared" si="0"/>
        <v/>
      </c>
      <c r="J2" s="39" t="str">
        <f t="shared" si="0"/>
        <v/>
      </c>
      <c r="K2" s="39" t="str">
        <f t="shared" si="0"/>
        <v/>
      </c>
      <c r="L2" s="39" t="str">
        <f t="shared" si="0"/>
        <v/>
      </c>
      <c r="M2" s="39" t="str">
        <f t="shared" si="0"/>
        <v/>
      </c>
      <c r="N2" s="39" t="str">
        <f t="shared" si="0"/>
        <v/>
      </c>
      <c r="O2" s="39" t="str">
        <f t="shared" si="0"/>
        <v/>
      </c>
    </row>
    <row r="3" spans="1:16" x14ac:dyDescent="0.45">
      <c r="A3" s="264">
        <v>1.2</v>
      </c>
      <c r="B3" s="264" t="s">
        <v>427</v>
      </c>
      <c r="C3" s="270">
        <v>43644</v>
      </c>
      <c r="D3" s="270">
        <v>43665</v>
      </c>
      <c r="E3" s="266">
        <v>3427.2</v>
      </c>
      <c r="F3" s="39" t="str">
        <f t="shared" ref="F3:F42" si="1">IF(AND(OR($C3&gt;=E$1,$C3&gt;=D$1), $D3&lt;=F$1, NOT(E3=$E3)), $E3, "")</f>
        <v/>
      </c>
      <c r="G3" s="39" t="str">
        <f t="shared" ref="G3:G42" si="2">IF(AND(OR($C3&gt;=F$1,$C3&gt;=E$1), $D3&lt;=G$1, NOT(F3=$E3)), $E3, "")</f>
        <v/>
      </c>
      <c r="H3" s="39">
        <f t="shared" ref="H3:H42" si="3">IF(AND(OR($C3&gt;=G$1,$C3&gt;=F$1), $D3&lt;=H$1, NOT(G3=$E3)), $E3, "")</f>
        <v>3427.2</v>
      </c>
      <c r="I3" s="39" t="str">
        <f t="shared" ref="I3:I42" si="4">IF(AND(OR($C3&gt;=H$1,$C3&gt;=G$1), $D3&lt;=I$1, NOT(H3=$E3)), $E3, "")</f>
        <v/>
      </c>
      <c r="J3" s="39" t="str">
        <f t="shared" ref="J3:J42" si="5">IF(AND(OR($C3&gt;=I$1,$C3&gt;=H$1), $D3&lt;=J$1, NOT(I3=$E3)), $E3, "")</f>
        <v/>
      </c>
      <c r="K3" s="39" t="str">
        <f t="shared" ref="K3:K42" si="6">IF(AND(OR($C3&gt;=J$1,$C3&gt;=I$1), $D3&lt;=K$1, NOT(J3=$E3)), $E3, "")</f>
        <v/>
      </c>
      <c r="L3" s="39" t="str">
        <f t="shared" ref="L3:L42" si="7">IF(AND(OR($C3&gt;=K$1,$C3&gt;=J$1), $D3&lt;=L$1, NOT(K3=$E3)), $E3, "")</f>
        <v/>
      </c>
      <c r="M3" s="39" t="str">
        <f t="shared" ref="M3:M42" si="8">IF(AND(OR($C3&gt;=L$1,$C3&gt;=K$1), $D3&lt;=M$1, NOT(L3=$E3)), $E3, "")</f>
        <v/>
      </c>
      <c r="N3" s="39" t="str">
        <f t="shared" ref="N3:N42" si="9">IF(AND(OR($C3&gt;=M$1,$C3&gt;=L$1), $D3&lt;=N$1, NOT(M3=$E3)), $E3, "")</f>
        <v/>
      </c>
      <c r="O3" s="39" t="str">
        <f t="shared" ref="O3:O42" si="10">IF(AND(OR($C3&gt;=N$1,$C3&gt;=M$1), $D3&lt;=O$1, NOT(N3=$E3)), $E3, "")</f>
        <v/>
      </c>
      <c r="P3" s="9"/>
    </row>
    <row r="4" spans="1:16" x14ac:dyDescent="0.45">
      <c r="A4" s="264">
        <v>1.3</v>
      </c>
      <c r="B4" s="264" t="s">
        <v>448</v>
      </c>
      <c r="C4" s="270">
        <v>43644</v>
      </c>
      <c r="D4" s="270">
        <v>43896</v>
      </c>
      <c r="E4" s="266">
        <v>1827.84</v>
      </c>
      <c r="F4" s="39" t="str">
        <f t="shared" si="1"/>
        <v/>
      </c>
      <c r="G4" s="39" t="str">
        <f t="shared" si="2"/>
        <v/>
      </c>
      <c r="H4" s="39" t="str">
        <f t="shared" si="3"/>
        <v/>
      </c>
      <c r="I4" s="39" t="str">
        <f t="shared" si="4"/>
        <v/>
      </c>
      <c r="J4" s="39" t="str">
        <f t="shared" si="5"/>
        <v/>
      </c>
      <c r="K4" s="39" t="str">
        <f t="shared" si="6"/>
        <v/>
      </c>
      <c r="L4" s="39" t="str">
        <f t="shared" si="7"/>
        <v/>
      </c>
      <c r="M4" s="39" t="str">
        <f t="shared" si="8"/>
        <v/>
      </c>
      <c r="N4" s="39" t="str">
        <f t="shared" si="9"/>
        <v/>
      </c>
      <c r="O4" s="39">
        <f>IF(AND(OR(TRUE, $C4&gt;=N$1,$C4&gt;=M$1), $D4&lt;=O$1, NOT(N4=$E4)), $E4, "")</f>
        <v>1827.84</v>
      </c>
      <c r="P4" s="9"/>
    </row>
    <row r="5" spans="1:16" x14ac:dyDescent="0.45">
      <c r="A5" s="264">
        <v>1.4</v>
      </c>
      <c r="B5" s="264" t="s">
        <v>466</v>
      </c>
      <c r="C5" s="270">
        <v>43874</v>
      </c>
      <c r="D5" s="270">
        <v>43895</v>
      </c>
      <c r="E5" s="266">
        <v>3655.68</v>
      </c>
      <c r="F5" s="39" t="str">
        <f t="shared" si="1"/>
        <v/>
      </c>
      <c r="G5" s="39" t="str">
        <f t="shared" si="2"/>
        <v/>
      </c>
      <c r="H5" s="39" t="str">
        <f t="shared" si="3"/>
        <v/>
      </c>
      <c r="I5" s="39" t="str">
        <f t="shared" si="4"/>
        <v/>
      </c>
      <c r="J5" s="39" t="str">
        <f t="shared" si="5"/>
        <v/>
      </c>
      <c r="K5" s="39" t="str">
        <f t="shared" si="6"/>
        <v/>
      </c>
      <c r="L5" s="39" t="str">
        <f t="shared" si="7"/>
        <v/>
      </c>
      <c r="M5" s="39" t="str">
        <f t="shared" si="8"/>
        <v/>
      </c>
      <c r="N5" s="39" t="str">
        <f t="shared" si="9"/>
        <v/>
      </c>
      <c r="O5" s="39">
        <f t="shared" si="10"/>
        <v>3655.68</v>
      </c>
      <c r="P5" s="9"/>
    </row>
    <row r="6" spans="1:16" ht="28.5" x14ac:dyDescent="0.45">
      <c r="A6" s="264">
        <v>2.1</v>
      </c>
      <c r="B6" s="264" t="s">
        <v>484</v>
      </c>
      <c r="C6" s="270">
        <v>43669</v>
      </c>
      <c r="D6" s="270">
        <v>43676</v>
      </c>
      <c r="E6" s="266">
        <v>399.84</v>
      </c>
      <c r="F6" s="39" t="str">
        <f t="shared" si="1"/>
        <v/>
      </c>
      <c r="G6" s="39" t="str">
        <f t="shared" si="2"/>
        <v/>
      </c>
      <c r="H6" s="39">
        <f t="shared" si="3"/>
        <v>399.84</v>
      </c>
      <c r="I6" s="39" t="str">
        <f t="shared" si="4"/>
        <v/>
      </c>
      <c r="J6" s="39" t="str">
        <f t="shared" si="5"/>
        <v/>
      </c>
      <c r="K6" s="39" t="str">
        <f t="shared" si="6"/>
        <v/>
      </c>
      <c r="L6" s="39" t="str">
        <f t="shared" si="7"/>
        <v/>
      </c>
      <c r="M6" s="39" t="str">
        <f t="shared" si="8"/>
        <v/>
      </c>
      <c r="N6" s="39" t="str">
        <f t="shared" si="9"/>
        <v/>
      </c>
      <c r="O6" s="39" t="str">
        <f t="shared" si="10"/>
        <v/>
      </c>
      <c r="P6" s="9"/>
    </row>
    <row r="7" spans="1:16" x14ac:dyDescent="0.45">
      <c r="A7" s="264">
        <v>2.2000000000000002</v>
      </c>
      <c r="B7" s="264" t="s">
        <v>492</v>
      </c>
      <c r="C7" s="270">
        <v>43677</v>
      </c>
      <c r="D7" s="270">
        <v>43685</v>
      </c>
      <c r="E7" s="266">
        <v>466.48</v>
      </c>
      <c r="F7" s="39" t="str">
        <f t="shared" si="1"/>
        <v/>
      </c>
      <c r="G7" s="39" t="str">
        <f t="shared" si="2"/>
        <v/>
      </c>
      <c r="H7" s="39">
        <f t="shared" si="3"/>
        <v>466.48</v>
      </c>
      <c r="I7" s="39" t="str">
        <f t="shared" si="4"/>
        <v/>
      </c>
      <c r="J7" s="39" t="str">
        <f t="shared" si="5"/>
        <v/>
      </c>
      <c r="K7" s="39" t="str">
        <f t="shared" si="6"/>
        <v/>
      </c>
      <c r="L7" s="39" t="str">
        <f t="shared" si="7"/>
        <v/>
      </c>
      <c r="M7" s="39" t="str">
        <f t="shared" si="8"/>
        <v/>
      </c>
      <c r="N7" s="39" t="str">
        <f t="shared" si="9"/>
        <v/>
      </c>
      <c r="O7" s="39" t="str">
        <f t="shared" si="10"/>
        <v/>
      </c>
      <c r="P7" s="9"/>
    </row>
    <row r="8" spans="1:16" ht="28.5" x14ac:dyDescent="0.45">
      <c r="A8" s="264">
        <v>2.2999999999999998</v>
      </c>
      <c r="B8" s="264" t="s">
        <v>502</v>
      </c>
      <c r="C8" s="270">
        <v>43669</v>
      </c>
      <c r="D8" s="270">
        <v>43671</v>
      </c>
      <c r="E8" s="266">
        <v>199.92</v>
      </c>
      <c r="F8" s="39" t="str">
        <f t="shared" si="1"/>
        <v/>
      </c>
      <c r="G8" s="39" t="str">
        <f t="shared" si="2"/>
        <v/>
      </c>
      <c r="H8" s="39">
        <f t="shared" si="3"/>
        <v>199.92</v>
      </c>
      <c r="I8" s="39" t="str">
        <f t="shared" si="4"/>
        <v/>
      </c>
      <c r="J8" s="39" t="str">
        <f t="shared" si="5"/>
        <v/>
      </c>
      <c r="K8" s="39" t="str">
        <f t="shared" si="6"/>
        <v/>
      </c>
      <c r="L8" s="39" t="str">
        <f t="shared" si="7"/>
        <v/>
      </c>
      <c r="M8" s="39" t="str">
        <f t="shared" si="8"/>
        <v/>
      </c>
      <c r="N8" s="39" t="str">
        <f t="shared" si="9"/>
        <v/>
      </c>
      <c r="O8" s="39" t="str">
        <f t="shared" si="10"/>
        <v/>
      </c>
      <c r="P8" s="9"/>
    </row>
    <row r="9" spans="1:16" x14ac:dyDescent="0.45">
      <c r="A9" s="264">
        <v>2.4</v>
      </c>
      <c r="B9" s="264" t="s">
        <v>507</v>
      </c>
      <c r="C9" s="270">
        <v>43669</v>
      </c>
      <c r="D9" s="270">
        <v>43672</v>
      </c>
      <c r="E9" s="266">
        <v>380.8</v>
      </c>
      <c r="F9" s="39" t="str">
        <f t="shared" si="1"/>
        <v/>
      </c>
      <c r="G9" s="39" t="str">
        <f t="shared" si="2"/>
        <v/>
      </c>
      <c r="H9" s="39">
        <f t="shared" si="3"/>
        <v>380.8</v>
      </c>
      <c r="I9" s="39" t="str">
        <f t="shared" si="4"/>
        <v/>
      </c>
      <c r="J9" s="39" t="str">
        <f t="shared" si="5"/>
        <v/>
      </c>
      <c r="K9" s="39" t="str">
        <f t="shared" si="6"/>
        <v/>
      </c>
      <c r="L9" s="39" t="str">
        <f t="shared" si="7"/>
        <v/>
      </c>
      <c r="M9" s="39" t="str">
        <f t="shared" si="8"/>
        <v/>
      </c>
      <c r="N9" s="39" t="str">
        <f t="shared" si="9"/>
        <v/>
      </c>
      <c r="O9" s="39" t="str">
        <f t="shared" si="10"/>
        <v/>
      </c>
      <c r="P9" s="9"/>
    </row>
    <row r="10" spans="1:16" x14ac:dyDescent="0.45">
      <c r="A10" s="264">
        <v>2.5</v>
      </c>
      <c r="B10" s="264" t="s">
        <v>512</v>
      </c>
      <c r="C10" s="270">
        <v>43675</v>
      </c>
      <c r="D10" s="270">
        <v>43677</v>
      </c>
      <c r="E10" s="266">
        <v>285.60000000000002</v>
      </c>
      <c r="F10" s="39" t="str">
        <f t="shared" si="1"/>
        <v/>
      </c>
      <c r="G10" s="39" t="str">
        <f t="shared" si="2"/>
        <v/>
      </c>
      <c r="H10" s="39">
        <f t="shared" si="3"/>
        <v>285.60000000000002</v>
      </c>
      <c r="I10" s="39" t="str">
        <f t="shared" si="4"/>
        <v/>
      </c>
      <c r="J10" s="39" t="str">
        <f t="shared" si="5"/>
        <v/>
      </c>
      <c r="K10" s="39" t="str">
        <f t="shared" si="6"/>
        <v/>
      </c>
      <c r="L10" s="39" t="str">
        <f t="shared" si="7"/>
        <v/>
      </c>
      <c r="M10" s="39" t="str">
        <f t="shared" si="8"/>
        <v/>
      </c>
      <c r="N10" s="39" t="str">
        <f t="shared" si="9"/>
        <v/>
      </c>
      <c r="O10" s="39" t="str">
        <f t="shared" si="10"/>
        <v/>
      </c>
      <c r="P10" s="9"/>
    </row>
    <row r="11" spans="1:16" ht="28.5" x14ac:dyDescent="0.45">
      <c r="A11" s="264">
        <v>2.6</v>
      </c>
      <c r="B11" s="264" t="s">
        <v>519</v>
      </c>
      <c r="C11" s="270">
        <v>43672</v>
      </c>
      <c r="D11" s="270">
        <v>43676</v>
      </c>
      <c r="E11" s="266">
        <v>199.92</v>
      </c>
      <c r="F11" s="39" t="str">
        <f t="shared" si="1"/>
        <v/>
      </c>
      <c r="G11" s="39" t="str">
        <f t="shared" si="2"/>
        <v/>
      </c>
      <c r="H11" s="39">
        <f t="shared" si="3"/>
        <v>199.92</v>
      </c>
      <c r="I11" s="39" t="str">
        <f t="shared" si="4"/>
        <v/>
      </c>
      <c r="J11" s="39" t="str">
        <f t="shared" si="5"/>
        <v/>
      </c>
      <c r="K11" s="39" t="str">
        <f t="shared" si="6"/>
        <v/>
      </c>
      <c r="L11" s="39" t="str">
        <f t="shared" si="7"/>
        <v/>
      </c>
      <c r="M11" s="39" t="str">
        <f t="shared" si="8"/>
        <v/>
      </c>
      <c r="N11" s="39" t="str">
        <f t="shared" si="9"/>
        <v/>
      </c>
      <c r="O11" s="39" t="str">
        <f t="shared" si="10"/>
        <v/>
      </c>
      <c r="P11" s="9"/>
    </row>
    <row r="12" spans="1:16" ht="28.5" x14ac:dyDescent="0.45">
      <c r="A12" s="264">
        <v>2.7</v>
      </c>
      <c r="B12" s="264" t="s">
        <v>526</v>
      </c>
      <c r="C12" s="270">
        <v>43686</v>
      </c>
      <c r="D12" s="270">
        <v>43689</v>
      </c>
      <c r="E12" s="266">
        <v>456.96</v>
      </c>
      <c r="F12" s="39" t="str">
        <f t="shared" si="1"/>
        <v/>
      </c>
      <c r="G12" s="39" t="str">
        <f t="shared" si="2"/>
        <v/>
      </c>
      <c r="H12" s="39">
        <f t="shared" si="3"/>
        <v>456.96</v>
      </c>
      <c r="I12" s="39" t="str">
        <f t="shared" si="4"/>
        <v/>
      </c>
      <c r="J12" s="39" t="str">
        <f t="shared" si="5"/>
        <v/>
      </c>
      <c r="K12" s="39" t="str">
        <f t="shared" si="6"/>
        <v/>
      </c>
      <c r="L12" s="39" t="str">
        <f t="shared" si="7"/>
        <v/>
      </c>
      <c r="M12" s="39" t="str">
        <f t="shared" si="8"/>
        <v/>
      </c>
      <c r="N12" s="39" t="str">
        <f t="shared" si="9"/>
        <v/>
      </c>
      <c r="O12" s="39" t="str">
        <f t="shared" si="10"/>
        <v/>
      </c>
      <c r="P12" s="9"/>
    </row>
    <row r="13" spans="1:16" x14ac:dyDescent="0.45">
      <c r="A13" s="264">
        <v>3.1</v>
      </c>
      <c r="B13" s="264" t="s">
        <v>534</v>
      </c>
      <c r="C13" s="270">
        <v>43691</v>
      </c>
      <c r="D13" s="270">
        <v>43692</v>
      </c>
      <c r="E13" s="266">
        <v>456.96</v>
      </c>
      <c r="F13" s="39" t="str">
        <f t="shared" si="1"/>
        <v/>
      </c>
      <c r="G13" s="39" t="str">
        <f t="shared" si="2"/>
        <v/>
      </c>
      <c r="H13" s="39">
        <f t="shared" si="3"/>
        <v>456.96</v>
      </c>
      <c r="I13" s="39" t="str">
        <f t="shared" si="4"/>
        <v/>
      </c>
      <c r="J13" s="39" t="str">
        <f t="shared" si="5"/>
        <v/>
      </c>
      <c r="K13" s="39" t="str">
        <f t="shared" si="6"/>
        <v/>
      </c>
      <c r="L13" s="39" t="str">
        <f t="shared" si="7"/>
        <v/>
      </c>
      <c r="M13" s="39" t="str">
        <f t="shared" si="8"/>
        <v/>
      </c>
      <c r="N13" s="39" t="str">
        <f t="shared" si="9"/>
        <v/>
      </c>
      <c r="O13" s="39" t="str">
        <f t="shared" si="10"/>
        <v/>
      </c>
      <c r="P13" s="9"/>
    </row>
    <row r="14" spans="1:16" ht="28.5" x14ac:dyDescent="0.45">
      <c r="A14" s="264">
        <v>3.2</v>
      </c>
      <c r="B14" s="264" t="s">
        <v>539</v>
      </c>
      <c r="C14" s="270">
        <v>43693</v>
      </c>
      <c r="D14" s="270">
        <v>43697</v>
      </c>
      <c r="E14" s="266">
        <v>199.92</v>
      </c>
      <c r="F14" s="39" t="str">
        <f t="shared" si="1"/>
        <v/>
      </c>
      <c r="G14" s="39" t="str">
        <f t="shared" si="2"/>
        <v/>
      </c>
      <c r="H14" s="39" t="str">
        <f t="shared" si="3"/>
        <v/>
      </c>
      <c r="I14" s="39">
        <f t="shared" si="4"/>
        <v>199.92</v>
      </c>
      <c r="J14" s="39" t="str">
        <f t="shared" si="5"/>
        <v/>
      </c>
      <c r="K14" s="39" t="str">
        <f t="shared" si="6"/>
        <v/>
      </c>
      <c r="L14" s="39" t="str">
        <f t="shared" si="7"/>
        <v/>
      </c>
      <c r="M14" s="39" t="str">
        <f t="shared" si="8"/>
        <v/>
      </c>
      <c r="N14" s="39" t="str">
        <f t="shared" si="9"/>
        <v/>
      </c>
      <c r="O14" s="39" t="str">
        <f t="shared" si="10"/>
        <v/>
      </c>
      <c r="P14" s="9"/>
    </row>
    <row r="15" spans="1:16" x14ac:dyDescent="0.45">
      <c r="A15" s="264">
        <v>3.4</v>
      </c>
      <c r="B15" s="264" t="s">
        <v>546</v>
      </c>
      <c r="C15" s="270">
        <v>43698</v>
      </c>
      <c r="D15" s="270">
        <v>43703</v>
      </c>
      <c r="E15" s="266">
        <v>266.56</v>
      </c>
      <c r="F15" s="39" t="str">
        <f t="shared" si="1"/>
        <v/>
      </c>
      <c r="G15" s="39" t="str">
        <f t="shared" si="2"/>
        <v/>
      </c>
      <c r="H15" s="39" t="str">
        <f t="shared" si="3"/>
        <v/>
      </c>
      <c r="I15" s="39">
        <f t="shared" si="4"/>
        <v>266.56</v>
      </c>
      <c r="J15" s="39" t="str">
        <f t="shared" si="5"/>
        <v/>
      </c>
      <c r="K15" s="39" t="str">
        <f t="shared" si="6"/>
        <v/>
      </c>
      <c r="L15" s="39" t="str">
        <f t="shared" si="7"/>
        <v/>
      </c>
      <c r="M15" s="39" t="str">
        <f t="shared" si="8"/>
        <v/>
      </c>
      <c r="N15" s="39" t="str">
        <f t="shared" si="9"/>
        <v/>
      </c>
      <c r="O15" s="39" t="str">
        <f t="shared" si="10"/>
        <v/>
      </c>
      <c r="P15" s="9"/>
    </row>
    <row r="16" spans="1:16" ht="28.5" x14ac:dyDescent="0.45">
      <c r="A16" s="264">
        <v>3.3</v>
      </c>
      <c r="B16" s="264" t="s">
        <v>553</v>
      </c>
      <c r="C16" s="270">
        <v>43693</v>
      </c>
      <c r="D16" s="270">
        <v>43697</v>
      </c>
      <c r="E16" s="266">
        <v>199.92</v>
      </c>
      <c r="F16" s="39" t="str">
        <f t="shared" si="1"/>
        <v/>
      </c>
      <c r="G16" s="39" t="str">
        <f t="shared" si="2"/>
        <v/>
      </c>
      <c r="H16" s="39" t="str">
        <f t="shared" si="3"/>
        <v/>
      </c>
      <c r="I16" s="39">
        <f t="shared" si="4"/>
        <v>199.92</v>
      </c>
      <c r="J16" s="39" t="str">
        <f t="shared" si="5"/>
        <v/>
      </c>
      <c r="K16" s="39" t="str">
        <f t="shared" si="6"/>
        <v/>
      </c>
      <c r="L16" s="39" t="str">
        <f t="shared" si="7"/>
        <v/>
      </c>
      <c r="M16" s="39" t="str">
        <f t="shared" si="8"/>
        <v/>
      </c>
      <c r="N16" s="39" t="str">
        <f t="shared" si="9"/>
        <v/>
      </c>
      <c r="O16" s="39" t="str">
        <f t="shared" si="10"/>
        <v/>
      </c>
      <c r="P16" s="9"/>
    </row>
    <row r="17" spans="1:16" ht="28.5" x14ac:dyDescent="0.45">
      <c r="A17" s="264">
        <v>3.6</v>
      </c>
      <c r="B17" s="264" t="s">
        <v>560</v>
      </c>
      <c r="C17" s="270">
        <v>43693</v>
      </c>
      <c r="D17" s="270">
        <v>43696</v>
      </c>
      <c r="E17" s="266">
        <v>190.4</v>
      </c>
      <c r="F17" s="39" t="str">
        <f t="shared" si="1"/>
        <v/>
      </c>
      <c r="G17" s="39" t="str">
        <f t="shared" si="2"/>
        <v/>
      </c>
      <c r="H17" s="39" t="str">
        <f t="shared" si="3"/>
        <v/>
      </c>
      <c r="I17" s="39">
        <f t="shared" si="4"/>
        <v>190.4</v>
      </c>
      <c r="J17" s="39" t="str">
        <f t="shared" si="5"/>
        <v/>
      </c>
      <c r="K17" s="39" t="str">
        <f t="shared" si="6"/>
        <v/>
      </c>
      <c r="L17" s="39" t="str">
        <f t="shared" si="7"/>
        <v/>
      </c>
      <c r="M17" s="39" t="str">
        <f t="shared" si="8"/>
        <v/>
      </c>
      <c r="N17" s="39" t="str">
        <f t="shared" si="9"/>
        <v/>
      </c>
      <c r="O17" s="39" t="str">
        <f t="shared" si="10"/>
        <v/>
      </c>
      <c r="P17" s="9"/>
    </row>
    <row r="18" spans="1:16" ht="28.5" x14ac:dyDescent="0.45">
      <c r="A18" s="264">
        <v>3.6</v>
      </c>
      <c r="B18" s="264" t="s">
        <v>563</v>
      </c>
      <c r="C18" s="270">
        <v>43697</v>
      </c>
      <c r="D18" s="270">
        <v>43705</v>
      </c>
      <c r="E18" s="266">
        <v>361.76</v>
      </c>
      <c r="F18" s="39" t="str">
        <f t="shared" si="1"/>
        <v/>
      </c>
      <c r="G18" s="39" t="str">
        <f t="shared" si="2"/>
        <v/>
      </c>
      <c r="H18" s="39" t="str">
        <f t="shared" si="3"/>
        <v/>
      </c>
      <c r="I18" s="39">
        <f t="shared" si="4"/>
        <v>361.76</v>
      </c>
      <c r="J18" s="39" t="str">
        <f t="shared" si="5"/>
        <v/>
      </c>
      <c r="K18" s="39" t="str">
        <f t="shared" si="6"/>
        <v/>
      </c>
      <c r="L18" s="39" t="str">
        <f t="shared" si="7"/>
        <v/>
      </c>
      <c r="M18" s="39" t="str">
        <f t="shared" si="8"/>
        <v/>
      </c>
      <c r="N18" s="39" t="str">
        <f t="shared" si="9"/>
        <v/>
      </c>
      <c r="O18" s="39" t="str">
        <f t="shared" si="10"/>
        <v/>
      </c>
      <c r="P18" s="9"/>
    </row>
    <row r="19" spans="1:16" ht="28.5" x14ac:dyDescent="0.45">
      <c r="A19" s="264">
        <v>3.7</v>
      </c>
      <c r="B19" s="264" t="s">
        <v>574</v>
      </c>
      <c r="C19" s="270">
        <v>43700</v>
      </c>
      <c r="D19" s="270">
        <v>43703</v>
      </c>
      <c r="E19" s="266">
        <v>133.28</v>
      </c>
      <c r="F19" s="39" t="str">
        <f t="shared" si="1"/>
        <v/>
      </c>
      <c r="G19" s="39" t="str">
        <f t="shared" si="2"/>
        <v/>
      </c>
      <c r="H19" s="39" t="str">
        <f t="shared" si="3"/>
        <v/>
      </c>
      <c r="I19" s="39">
        <f t="shared" si="4"/>
        <v>133.28</v>
      </c>
      <c r="J19" s="39" t="str">
        <f t="shared" si="5"/>
        <v/>
      </c>
      <c r="K19" s="39" t="str">
        <f t="shared" si="6"/>
        <v/>
      </c>
      <c r="L19" s="39" t="str">
        <f t="shared" si="7"/>
        <v/>
      </c>
      <c r="M19" s="39" t="str">
        <f t="shared" si="8"/>
        <v/>
      </c>
      <c r="N19" s="39" t="str">
        <f t="shared" si="9"/>
        <v/>
      </c>
      <c r="O19" s="39" t="str">
        <f t="shared" si="10"/>
        <v/>
      </c>
      <c r="P19" s="9"/>
    </row>
    <row r="20" spans="1:16" ht="28.5" x14ac:dyDescent="0.45">
      <c r="A20" s="264">
        <v>3.8</v>
      </c>
      <c r="B20" s="264" t="s">
        <v>579</v>
      </c>
      <c r="C20" s="270">
        <v>43706</v>
      </c>
      <c r="D20" s="270">
        <v>43707</v>
      </c>
      <c r="E20" s="266">
        <v>456.96</v>
      </c>
      <c r="F20" s="39" t="str">
        <f t="shared" si="1"/>
        <v/>
      </c>
      <c r="G20" s="39" t="str">
        <f t="shared" si="2"/>
        <v/>
      </c>
      <c r="H20" s="39" t="str">
        <f t="shared" si="3"/>
        <v/>
      </c>
      <c r="I20" s="39">
        <f t="shared" si="4"/>
        <v>456.96</v>
      </c>
      <c r="J20" s="39" t="str">
        <f t="shared" si="5"/>
        <v/>
      </c>
      <c r="K20" s="39" t="str">
        <f t="shared" si="6"/>
        <v/>
      </c>
      <c r="L20" s="39" t="str">
        <f t="shared" si="7"/>
        <v/>
      </c>
      <c r="M20" s="39" t="str">
        <f t="shared" si="8"/>
        <v/>
      </c>
      <c r="N20" s="39" t="str">
        <f t="shared" si="9"/>
        <v/>
      </c>
      <c r="O20" s="39" t="str">
        <f t="shared" si="10"/>
        <v/>
      </c>
      <c r="P20" s="9"/>
    </row>
    <row r="21" spans="1:16" ht="28.5" x14ac:dyDescent="0.45">
      <c r="A21" s="264">
        <v>4.0999999999999996</v>
      </c>
      <c r="B21" s="264" t="s">
        <v>586</v>
      </c>
      <c r="C21" s="270">
        <v>43711</v>
      </c>
      <c r="D21" s="270">
        <v>43712</v>
      </c>
      <c r="E21" s="266">
        <v>456.96</v>
      </c>
      <c r="F21" s="39" t="str">
        <f t="shared" si="1"/>
        <v/>
      </c>
      <c r="G21" s="39" t="str">
        <f t="shared" si="2"/>
        <v/>
      </c>
      <c r="H21" s="39" t="str">
        <f t="shared" si="3"/>
        <v/>
      </c>
      <c r="I21" s="39">
        <f t="shared" si="4"/>
        <v>456.96</v>
      </c>
      <c r="J21" s="39" t="str">
        <f t="shared" si="5"/>
        <v/>
      </c>
      <c r="K21" s="39" t="str">
        <f t="shared" si="6"/>
        <v/>
      </c>
      <c r="L21" s="39" t="str">
        <f t="shared" si="7"/>
        <v/>
      </c>
      <c r="M21" s="39" t="str">
        <f t="shared" si="8"/>
        <v/>
      </c>
      <c r="N21" s="39" t="str">
        <f t="shared" si="9"/>
        <v/>
      </c>
      <c r="O21" s="39" t="str">
        <f t="shared" si="10"/>
        <v/>
      </c>
      <c r="P21" s="9"/>
    </row>
    <row r="22" spans="1:16" ht="28.5" x14ac:dyDescent="0.45">
      <c r="A22" s="264">
        <v>4.2</v>
      </c>
      <c r="B22" s="264" t="s">
        <v>590</v>
      </c>
      <c r="C22" s="270">
        <v>43713</v>
      </c>
      <c r="D22" s="270">
        <v>43725</v>
      </c>
      <c r="E22" s="266">
        <v>599.76</v>
      </c>
      <c r="F22" s="39" t="str">
        <f t="shared" si="1"/>
        <v/>
      </c>
      <c r="G22" s="39" t="str">
        <f t="shared" si="2"/>
        <v/>
      </c>
      <c r="H22" s="39" t="str">
        <f t="shared" si="3"/>
        <v/>
      </c>
      <c r="I22" s="39">
        <f t="shared" si="4"/>
        <v>599.76</v>
      </c>
      <c r="J22" s="39" t="str">
        <f t="shared" si="5"/>
        <v/>
      </c>
      <c r="K22" s="39" t="str">
        <f t="shared" si="6"/>
        <v/>
      </c>
      <c r="L22" s="39" t="str">
        <f t="shared" si="7"/>
        <v/>
      </c>
      <c r="M22" s="39" t="str">
        <f t="shared" si="8"/>
        <v/>
      </c>
      <c r="N22" s="39" t="str">
        <f t="shared" si="9"/>
        <v/>
      </c>
      <c r="O22" s="39" t="str">
        <f t="shared" si="10"/>
        <v/>
      </c>
      <c r="P22" s="9"/>
    </row>
    <row r="23" spans="1:16" ht="28.5" x14ac:dyDescent="0.45">
      <c r="A23" s="264">
        <v>4.3</v>
      </c>
      <c r="B23" s="264" t="s">
        <v>597</v>
      </c>
      <c r="C23" s="270">
        <v>43726</v>
      </c>
      <c r="D23" s="270">
        <v>43738</v>
      </c>
      <c r="E23" s="266">
        <v>599.76</v>
      </c>
      <c r="F23" s="39" t="str">
        <f t="shared" si="1"/>
        <v/>
      </c>
      <c r="G23" s="39" t="str">
        <f t="shared" si="2"/>
        <v/>
      </c>
      <c r="H23" s="39" t="str">
        <f t="shared" si="3"/>
        <v/>
      </c>
      <c r="I23" s="39" t="str">
        <f t="shared" si="4"/>
        <v/>
      </c>
      <c r="J23" s="39">
        <f t="shared" si="5"/>
        <v>599.76</v>
      </c>
      <c r="K23" s="39" t="str">
        <f t="shared" si="6"/>
        <v/>
      </c>
      <c r="L23" s="39" t="str">
        <f t="shared" si="7"/>
        <v/>
      </c>
      <c r="M23" s="39" t="str">
        <f t="shared" si="8"/>
        <v/>
      </c>
      <c r="N23" s="39" t="str">
        <f t="shared" si="9"/>
        <v/>
      </c>
      <c r="O23" s="39" t="str">
        <f t="shared" si="10"/>
        <v/>
      </c>
      <c r="P23" s="9"/>
    </row>
    <row r="24" spans="1:16" ht="28.5" x14ac:dyDescent="0.45">
      <c r="A24" s="264">
        <v>4.4000000000000004</v>
      </c>
      <c r="B24" s="264" t="s">
        <v>604</v>
      </c>
      <c r="C24" s="270">
        <v>43713</v>
      </c>
      <c r="D24" s="270">
        <v>43724</v>
      </c>
      <c r="E24" s="266">
        <v>533.12</v>
      </c>
      <c r="F24" s="39" t="str">
        <f t="shared" si="1"/>
        <v/>
      </c>
      <c r="G24" s="39" t="str">
        <f t="shared" si="2"/>
        <v/>
      </c>
      <c r="H24" s="39" t="str">
        <f t="shared" si="3"/>
        <v/>
      </c>
      <c r="I24" s="39">
        <f t="shared" si="4"/>
        <v>533.12</v>
      </c>
      <c r="J24" s="39" t="str">
        <f t="shared" si="5"/>
        <v/>
      </c>
      <c r="K24" s="39" t="str">
        <f t="shared" si="6"/>
        <v/>
      </c>
      <c r="L24" s="39" t="str">
        <f t="shared" si="7"/>
        <v/>
      </c>
      <c r="M24" s="39" t="str">
        <f t="shared" si="8"/>
        <v/>
      </c>
      <c r="N24" s="39" t="str">
        <f t="shared" si="9"/>
        <v/>
      </c>
      <c r="O24" s="39" t="str">
        <f t="shared" si="10"/>
        <v/>
      </c>
      <c r="P24" s="9"/>
    </row>
    <row r="25" spans="1:16" ht="28.5" x14ac:dyDescent="0.45">
      <c r="A25" s="264">
        <v>4.5</v>
      </c>
      <c r="B25" s="264" t="s">
        <v>615</v>
      </c>
      <c r="C25" s="270">
        <v>43713</v>
      </c>
      <c r="D25" s="270">
        <v>43726</v>
      </c>
      <c r="E25" s="266">
        <v>952</v>
      </c>
      <c r="F25" s="39" t="str">
        <f t="shared" si="1"/>
        <v/>
      </c>
      <c r="G25" s="39" t="str">
        <f t="shared" si="2"/>
        <v/>
      </c>
      <c r="H25" s="39" t="str">
        <f t="shared" si="3"/>
        <v/>
      </c>
      <c r="I25" s="39" t="str">
        <f t="shared" si="4"/>
        <v/>
      </c>
      <c r="J25" s="39">
        <f t="shared" si="5"/>
        <v>952</v>
      </c>
      <c r="K25" s="39" t="str">
        <f t="shared" si="6"/>
        <v/>
      </c>
      <c r="L25" s="39" t="str">
        <f t="shared" si="7"/>
        <v/>
      </c>
      <c r="M25" s="39" t="str">
        <f t="shared" si="8"/>
        <v/>
      </c>
      <c r="N25" s="39" t="str">
        <f t="shared" si="9"/>
        <v/>
      </c>
      <c r="O25" s="39" t="str">
        <f t="shared" si="10"/>
        <v/>
      </c>
      <c r="P25" s="9"/>
    </row>
    <row r="26" spans="1:16" x14ac:dyDescent="0.45">
      <c r="A26" s="264">
        <v>4.5999999999999996</v>
      </c>
      <c r="B26" s="264" t="s">
        <v>621</v>
      </c>
      <c r="C26" s="270">
        <v>43727</v>
      </c>
      <c r="D26" s="270">
        <v>43731</v>
      </c>
      <c r="E26" s="266">
        <v>285.60000000000002</v>
      </c>
      <c r="F26" s="39" t="str">
        <f t="shared" si="1"/>
        <v/>
      </c>
      <c r="G26" s="39" t="str">
        <f t="shared" si="2"/>
        <v/>
      </c>
      <c r="H26" s="39" t="str">
        <f t="shared" si="3"/>
        <v/>
      </c>
      <c r="I26" s="39" t="str">
        <f t="shared" si="4"/>
        <v/>
      </c>
      <c r="J26" s="39">
        <f t="shared" si="5"/>
        <v>285.60000000000002</v>
      </c>
      <c r="K26" s="39" t="str">
        <f t="shared" si="6"/>
        <v/>
      </c>
      <c r="L26" s="39" t="str">
        <f t="shared" si="7"/>
        <v/>
      </c>
      <c r="M26" s="39" t="str">
        <f t="shared" si="8"/>
        <v/>
      </c>
      <c r="N26" s="39" t="str">
        <f t="shared" si="9"/>
        <v/>
      </c>
      <c r="O26" s="39" t="str">
        <f t="shared" si="10"/>
        <v/>
      </c>
      <c r="P26" s="9"/>
    </row>
    <row r="27" spans="1:16" ht="28.5" x14ac:dyDescent="0.45">
      <c r="A27" s="264">
        <v>4.7</v>
      </c>
      <c r="B27" s="264" t="s">
        <v>628</v>
      </c>
      <c r="C27" s="270">
        <v>43739</v>
      </c>
      <c r="D27" s="270">
        <v>43740</v>
      </c>
      <c r="E27" s="266">
        <v>456.96</v>
      </c>
      <c r="F27" s="39" t="str">
        <f t="shared" si="1"/>
        <v/>
      </c>
      <c r="G27" s="39" t="str">
        <f t="shared" si="2"/>
        <v/>
      </c>
      <c r="H27" s="39" t="str">
        <f t="shared" si="3"/>
        <v/>
      </c>
      <c r="I27" s="39" t="str">
        <f t="shared" si="4"/>
        <v/>
      </c>
      <c r="J27" s="39">
        <f t="shared" si="5"/>
        <v>456.96</v>
      </c>
      <c r="K27" s="39" t="str">
        <f t="shared" si="6"/>
        <v/>
      </c>
      <c r="L27" s="39" t="str">
        <f t="shared" si="7"/>
        <v/>
      </c>
      <c r="M27" s="39" t="str">
        <f t="shared" si="8"/>
        <v/>
      </c>
      <c r="N27" s="39" t="str">
        <f t="shared" si="9"/>
        <v/>
      </c>
      <c r="O27" s="39" t="str">
        <f t="shared" si="10"/>
        <v/>
      </c>
      <c r="P27" s="9"/>
    </row>
    <row r="28" spans="1:16" x14ac:dyDescent="0.45">
      <c r="A28" s="264">
        <v>5.0999999999999996</v>
      </c>
      <c r="B28" s="264" t="s">
        <v>634</v>
      </c>
      <c r="C28" s="270">
        <v>43742</v>
      </c>
      <c r="D28" s="270">
        <v>43745</v>
      </c>
      <c r="E28" s="266">
        <v>456.96</v>
      </c>
      <c r="F28" s="39" t="str">
        <f t="shared" si="1"/>
        <v/>
      </c>
      <c r="G28" s="39" t="str">
        <f t="shared" si="2"/>
        <v/>
      </c>
      <c r="H28" s="39" t="str">
        <f t="shared" si="3"/>
        <v/>
      </c>
      <c r="I28" s="39" t="str">
        <f t="shared" si="4"/>
        <v/>
      </c>
      <c r="J28" s="39">
        <f t="shared" si="5"/>
        <v>456.96</v>
      </c>
      <c r="K28" s="39" t="str">
        <f t="shared" si="6"/>
        <v/>
      </c>
      <c r="L28" s="39" t="str">
        <f t="shared" si="7"/>
        <v/>
      </c>
      <c r="M28" s="39" t="str">
        <f t="shared" si="8"/>
        <v/>
      </c>
      <c r="N28" s="39" t="str">
        <f t="shared" si="9"/>
        <v/>
      </c>
      <c r="O28" s="39" t="str">
        <f t="shared" si="10"/>
        <v/>
      </c>
      <c r="P28" s="9"/>
    </row>
    <row r="29" spans="1:16" ht="28.5" x14ac:dyDescent="0.45">
      <c r="A29" s="264">
        <v>5.2</v>
      </c>
      <c r="B29" s="264" t="s">
        <v>638</v>
      </c>
      <c r="C29" s="270">
        <v>43745</v>
      </c>
      <c r="D29" s="270">
        <v>43754</v>
      </c>
      <c r="E29" s="266">
        <v>932.96</v>
      </c>
      <c r="F29" s="39" t="str">
        <f t="shared" si="1"/>
        <v/>
      </c>
      <c r="G29" s="39" t="str">
        <f t="shared" si="2"/>
        <v/>
      </c>
      <c r="H29" s="39" t="str">
        <f t="shared" si="3"/>
        <v/>
      </c>
      <c r="I29" s="39" t="str">
        <f t="shared" si="4"/>
        <v/>
      </c>
      <c r="J29" s="39">
        <f t="shared" si="5"/>
        <v>932.96</v>
      </c>
      <c r="K29" s="39" t="str">
        <f t="shared" si="6"/>
        <v/>
      </c>
      <c r="L29" s="39" t="str">
        <f t="shared" si="7"/>
        <v/>
      </c>
      <c r="M29" s="39" t="str">
        <f t="shared" si="8"/>
        <v/>
      </c>
      <c r="N29" s="39" t="str">
        <f t="shared" si="9"/>
        <v/>
      </c>
      <c r="O29" s="39" t="str">
        <f t="shared" si="10"/>
        <v/>
      </c>
      <c r="P29" s="9"/>
    </row>
    <row r="30" spans="1:16" ht="28.5" x14ac:dyDescent="0.45">
      <c r="A30" s="264">
        <v>5.3</v>
      </c>
      <c r="B30" s="264" t="s">
        <v>643</v>
      </c>
      <c r="C30" s="270">
        <v>43755</v>
      </c>
      <c r="D30" s="270">
        <v>43804</v>
      </c>
      <c r="E30" s="266">
        <v>8595.31</v>
      </c>
      <c r="F30" s="39" t="str">
        <f t="shared" si="1"/>
        <v/>
      </c>
      <c r="G30" s="39" t="str">
        <f t="shared" si="2"/>
        <v/>
      </c>
      <c r="H30" s="39" t="str">
        <f t="shared" si="3"/>
        <v/>
      </c>
      <c r="I30" s="39" t="str">
        <f t="shared" si="4"/>
        <v/>
      </c>
      <c r="J30" s="39" t="str">
        <f t="shared" si="5"/>
        <v/>
      </c>
      <c r="K30" s="39" t="str">
        <f t="shared" si="6"/>
        <v/>
      </c>
      <c r="L30" s="39">
        <f t="shared" si="7"/>
        <v>8595.31</v>
      </c>
      <c r="M30" s="39" t="str">
        <f t="shared" si="8"/>
        <v/>
      </c>
      <c r="N30" s="39" t="str">
        <f t="shared" si="9"/>
        <v/>
      </c>
      <c r="O30" s="39" t="str">
        <f t="shared" si="10"/>
        <v/>
      </c>
      <c r="P30" s="9"/>
    </row>
    <row r="31" spans="1:16" ht="28.5" x14ac:dyDescent="0.45">
      <c r="A31" s="264" t="s">
        <v>673</v>
      </c>
      <c r="B31" s="264" t="s">
        <v>674</v>
      </c>
      <c r="C31" s="270">
        <v>43755</v>
      </c>
      <c r="D31" s="270">
        <v>43838</v>
      </c>
      <c r="E31" s="266">
        <v>4331.6000000000004</v>
      </c>
      <c r="F31" s="39" t="str">
        <f t="shared" si="1"/>
        <v/>
      </c>
      <c r="G31" s="39" t="str">
        <f t="shared" si="2"/>
        <v/>
      </c>
      <c r="H31" s="39" t="str">
        <f t="shared" si="3"/>
        <v/>
      </c>
      <c r="I31" s="39" t="str">
        <f t="shared" si="4"/>
        <v/>
      </c>
      <c r="J31" s="39" t="str">
        <f t="shared" si="5"/>
        <v/>
      </c>
      <c r="K31" s="39" t="str">
        <f t="shared" si="6"/>
        <v/>
      </c>
      <c r="L31" s="39" t="str">
        <f t="shared" si="7"/>
        <v/>
      </c>
      <c r="M31" s="39">
        <f>IF(AND(OR(TRUE, $C31&gt;=L$1,$C31&gt;=K$1), $D31&lt;=M$1, NOT(L31=$E31)), $E31, "")</f>
        <v>4331.6000000000004</v>
      </c>
      <c r="N31" s="39" t="str">
        <f t="shared" si="9"/>
        <v/>
      </c>
      <c r="O31" s="39" t="str">
        <f t="shared" si="10"/>
        <v/>
      </c>
      <c r="P31" s="9"/>
    </row>
    <row r="32" spans="1:16" ht="28.5" x14ac:dyDescent="0.45">
      <c r="A32" s="264" t="s">
        <v>680</v>
      </c>
      <c r="B32" s="264" t="s">
        <v>681</v>
      </c>
      <c r="C32" s="270">
        <v>43755</v>
      </c>
      <c r="D32" s="270">
        <v>43838</v>
      </c>
      <c r="E32" s="266">
        <v>4331.6000000000004</v>
      </c>
      <c r="F32" s="39" t="str">
        <f t="shared" si="1"/>
        <v/>
      </c>
      <c r="G32" s="39" t="str">
        <f t="shared" si="2"/>
        <v/>
      </c>
      <c r="H32" s="39" t="str">
        <f t="shared" si="3"/>
        <v/>
      </c>
      <c r="I32" s="39" t="str">
        <f t="shared" si="4"/>
        <v/>
      </c>
      <c r="J32" s="39" t="str">
        <f t="shared" si="5"/>
        <v/>
      </c>
      <c r="K32" s="39" t="str">
        <f t="shared" si="6"/>
        <v/>
      </c>
      <c r="L32" s="39" t="str">
        <f t="shared" si="7"/>
        <v/>
      </c>
      <c r="M32" s="39">
        <f>IF(AND(OR(TRUE, $C32&gt;=L$1,$C32&gt;=K$1), $D32&lt;=M$1, NOT(L32=$E32)), $E32, "")</f>
        <v>4331.6000000000004</v>
      </c>
      <c r="N32" s="39" t="str">
        <f t="shared" si="9"/>
        <v/>
      </c>
      <c r="O32" s="39" t="str">
        <f t="shared" si="10"/>
        <v/>
      </c>
      <c r="P32" s="9"/>
    </row>
    <row r="33" spans="1:16" x14ac:dyDescent="0.45">
      <c r="A33" s="264">
        <v>5.5</v>
      </c>
      <c r="B33" s="264" t="s">
        <v>686</v>
      </c>
      <c r="C33" s="270">
        <v>43788</v>
      </c>
      <c r="D33" s="270">
        <v>43801</v>
      </c>
      <c r="E33" s="266">
        <v>432992.94</v>
      </c>
      <c r="F33" s="39" t="str">
        <f t="shared" si="1"/>
        <v/>
      </c>
      <c r="G33" s="39" t="str">
        <f t="shared" si="2"/>
        <v/>
      </c>
      <c r="H33" s="39" t="str">
        <f t="shared" si="3"/>
        <v/>
      </c>
      <c r="I33" s="39" t="str">
        <f t="shared" si="4"/>
        <v/>
      </c>
      <c r="J33" s="39" t="str">
        <f t="shared" si="5"/>
        <v/>
      </c>
      <c r="K33" s="39" t="str">
        <f t="shared" si="6"/>
        <v/>
      </c>
      <c r="L33" s="39">
        <f t="shared" si="7"/>
        <v>432992.94</v>
      </c>
      <c r="M33" s="39" t="str">
        <f t="shared" si="8"/>
        <v/>
      </c>
      <c r="N33" s="39" t="str">
        <f t="shared" si="9"/>
        <v/>
      </c>
      <c r="O33" s="39" t="str">
        <f t="shared" si="10"/>
        <v/>
      </c>
      <c r="P33" s="9"/>
    </row>
    <row r="34" spans="1:16" x14ac:dyDescent="0.45">
      <c r="A34" s="264">
        <v>5.6</v>
      </c>
      <c r="B34" s="264" t="s">
        <v>699</v>
      </c>
      <c r="C34" s="270">
        <v>43755</v>
      </c>
      <c r="D34" s="270">
        <v>43760</v>
      </c>
      <c r="E34" s="266">
        <v>380.8</v>
      </c>
      <c r="F34" s="39" t="str">
        <f t="shared" si="1"/>
        <v/>
      </c>
      <c r="G34" s="39" t="str">
        <f t="shared" si="2"/>
        <v/>
      </c>
      <c r="H34" s="39" t="str">
        <f t="shared" si="3"/>
        <v/>
      </c>
      <c r="I34" s="39" t="str">
        <f t="shared" si="4"/>
        <v/>
      </c>
      <c r="J34" s="39" t="str">
        <f t="shared" si="5"/>
        <v/>
      </c>
      <c r="K34" s="39">
        <f t="shared" si="6"/>
        <v>380.8</v>
      </c>
      <c r="L34" s="39" t="str">
        <f t="shared" si="7"/>
        <v/>
      </c>
      <c r="M34" s="39" t="str">
        <f t="shared" si="8"/>
        <v/>
      </c>
      <c r="N34" s="39" t="str">
        <f t="shared" si="9"/>
        <v/>
      </c>
      <c r="O34" s="39" t="str">
        <f t="shared" si="10"/>
        <v/>
      </c>
      <c r="P34" s="9"/>
    </row>
    <row r="35" spans="1:16" ht="28.5" x14ac:dyDescent="0.45">
      <c r="A35" s="264">
        <v>5.7</v>
      </c>
      <c r="B35" s="264" t="s">
        <v>703</v>
      </c>
      <c r="C35" s="270">
        <v>43839</v>
      </c>
      <c r="D35" s="270">
        <v>43840</v>
      </c>
      <c r="E35" s="266">
        <v>456.96</v>
      </c>
      <c r="F35" s="39" t="str">
        <f t="shared" si="1"/>
        <v/>
      </c>
      <c r="G35" s="39" t="str">
        <f t="shared" si="2"/>
        <v/>
      </c>
      <c r="H35" s="39" t="str">
        <f t="shared" si="3"/>
        <v/>
      </c>
      <c r="I35" s="39" t="str">
        <f t="shared" si="4"/>
        <v/>
      </c>
      <c r="J35" s="39" t="str">
        <f t="shared" si="5"/>
        <v/>
      </c>
      <c r="K35" s="39" t="str">
        <f t="shared" si="6"/>
        <v/>
      </c>
      <c r="L35" s="39" t="str">
        <f t="shared" si="7"/>
        <v/>
      </c>
      <c r="M35" s="39">
        <f t="shared" si="8"/>
        <v>456.96</v>
      </c>
      <c r="N35" s="39" t="str">
        <f t="shared" si="9"/>
        <v/>
      </c>
      <c r="O35" s="39" t="str">
        <f t="shared" si="10"/>
        <v/>
      </c>
      <c r="P35" s="9"/>
    </row>
    <row r="36" spans="1:16" x14ac:dyDescent="0.45">
      <c r="A36" s="264">
        <v>6.1</v>
      </c>
      <c r="B36" s="264" t="s">
        <v>707</v>
      </c>
      <c r="C36" s="270">
        <v>43844</v>
      </c>
      <c r="D36" s="270">
        <v>43845</v>
      </c>
      <c r="E36" s="266">
        <v>456.96</v>
      </c>
      <c r="F36" s="39" t="str">
        <f t="shared" si="1"/>
        <v/>
      </c>
      <c r="G36" s="39" t="str">
        <f t="shared" si="2"/>
        <v/>
      </c>
      <c r="H36" s="39" t="str">
        <f t="shared" si="3"/>
        <v/>
      </c>
      <c r="I36" s="39" t="str">
        <f t="shared" si="4"/>
        <v/>
      </c>
      <c r="J36" s="39" t="str">
        <f t="shared" si="5"/>
        <v/>
      </c>
      <c r="K36" s="39" t="str">
        <f t="shared" si="6"/>
        <v/>
      </c>
      <c r="L36" s="39" t="str">
        <f t="shared" si="7"/>
        <v/>
      </c>
      <c r="M36" s="39">
        <f t="shared" si="8"/>
        <v>456.96</v>
      </c>
      <c r="N36" s="39" t="str">
        <f t="shared" si="9"/>
        <v/>
      </c>
      <c r="O36" s="39" t="str">
        <f t="shared" si="10"/>
        <v/>
      </c>
      <c r="P36" s="9"/>
    </row>
    <row r="37" spans="1:16" ht="28.5" x14ac:dyDescent="0.45">
      <c r="A37" s="264">
        <v>6.2</v>
      </c>
      <c r="B37" s="264" t="s">
        <v>711</v>
      </c>
      <c r="C37" s="270">
        <v>43846</v>
      </c>
      <c r="D37" s="270">
        <v>43852</v>
      </c>
      <c r="E37" s="266">
        <v>333.2</v>
      </c>
      <c r="F37" s="39" t="str">
        <f t="shared" si="1"/>
        <v/>
      </c>
      <c r="G37" s="39" t="str">
        <f t="shared" si="2"/>
        <v/>
      </c>
      <c r="H37" s="39" t="str">
        <f t="shared" si="3"/>
        <v/>
      </c>
      <c r="I37" s="39" t="str">
        <f t="shared" si="4"/>
        <v/>
      </c>
      <c r="J37" s="39" t="str">
        <f t="shared" si="5"/>
        <v/>
      </c>
      <c r="K37" s="39" t="str">
        <f t="shared" si="6"/>
        <v/>
      </c>
      <c r="L37" s="39" t="str">
        <f t="shared" si="7"/>
        <v/>
      </c>
      <c r="M37" s="39" t="str">
        <f t="shared" si="8"/>
        <v/>
      </c>
      <c r="N37" s="39">
        <f t="shared" si="9"/>
        <v>333.2</v>
      </c>
      <c r="O37" s="39" t="str">
        <f t="shared" si="10"/>
        <v/>
      </c>
      <c r="P37" s="9"/>
    </row>
    <row r="38" spans="1:16" ht="28.5" x14ac:dyDescent="0.45">
      <c r="A38" s="264">
        <v>6.3</v>
      </c>
      <c r="B38" s="264" t="s">
        <v>716</v>
      </c>
      <c r="C38" s="270">
        <v>43846</v>
      </c>
      <c r="D38" s="270">
        <v>43852</v>
      </c>
      <c r="E38" s="266">
        <v>333.2</v>
      </c>
      <c r="F38" s="39" t="str">
        <f t="shared" si="1"/>
        <v/>
      </c>
      <c r="G38" s="39" t="str">
        <f t="shared" si="2"/>
        <v/>
      </c>
      <c r="H38" s="39" t="str">
        <f t="shared" si="3"/>
        <v/>
      </c>
      <c r="I38" s="39" t="str">
        <f t="shared" si="4"/>
        <v/>
      </c>
      <c r="J38" s="39" t="str">
        <f t="shared" si="5"/>
        <v/>
      </c>
      <c r="K38" s="39" t="str">
        <f t="shared" si="6"/>
        <v/>
      </c>
      <c r="L38" s="39" t="str">
        <f t="shared" si="7"/>
        <v/>
      </c>
      <c r="M38" s="39" t="str">
        <f t="shared" si="8"/>
        <v/>
      </c>
      <c r="N38" s="39">
        <f t="shared" si="9"/>
        <v>333.2</v>
      </c>
      <c r="O38" s="39" t="str">
        <f t="shared" si="10"/>
        <v/>
      </c>
      <c r="P38" s="9"/>
    </row>
    <row r="39" spans="1:16" ht="28.5" x14ac:dyDescent="0.45">
      <c r="A39" s="264">
        <v>6.4</v>
      </c>
      <c r="B39" s="264" t="s">
        <v>721</v>
      </c>
      <c r="C39" s="270">
        <v>43853</v>
      </c>
      <c r="D39" s="270">
        <v>43859</v>
      </c>
      <c r="E39" s="266">
        <v>333.2</v>
      </c>
      <c r="F39" s="39" t="str">
        <f t="shared" si="1"/>
        <v/>
      </c>
      <c r="G39" s="39" t="str">
        <f t="shared" si="2"/>
        <v/>
      </c>
      <c r="H39" s="39" t="str">
        <f t="shared" si="3"/>
        <v/>
      </c>
      <c r="I39" s="39" t="str">
        <f t="shared" si="4"/>
        <v/>
      </c>
      <c r="J39" s="39" t="str">
        <f t="shared" si="5"/>
        <v/>
      </c>
      <c r="K39" s="39" t="str">
        <f t="shared" si="6"/>
        <v/>
      </c>
      <c r="L39" s="39" t="str">
        <f t="shared" si="7"/>
        <v/>
      </c>
      <c r="M39" s="39" t="str">
        <f t="shared" si="8"/>
        <v/>
      </c>
      <c r="N39" s="39">
        <f t="shared" si="9"/>
        <v>333.2</v>
      </c>
      <c r="O39" s="39" t="str">
        <f t="shared" si="10"/>
        <v/>
      </c>
      <c r="P39" s="9"/>
    </row>
    <row r="40" spans="1:16" x14ac:dyDescent="0.45">
      <c r="A40" s="264">
        <v>6.5</v>
      </c>
      <c r="B40" s="264" t="s">
        <v>726</v>
      </c>
      <c r="C40" s="270">
        <v>43853</v>
      </c>
      <c r="D40" s="270">
        <v>43868</v>
      </c>
      <c r="E40" s="266">
        <v>799.68</v>
      </c>
      <c r="F40" s="39" t="str">
        <f t="shared" si="1"/>
        <v/>
      </c>
      <c r="G40" s="39" t="str">
        <f t="shared" si="2"/>
        <v/>
      </c>
      <c r="H40" s="39" t="str">
        <f t="shared" si="3"/>
        <v/>
      </c>
      <c r="I40" s="39" t="str">
        <f t="shared" si="4"/>
        <v/>
      </c>
      <c r="J40" s="39" t="str">
        <f t="shared" si="5"/>
        <v/>
      </c>
      <c r="K40" s="39" t="str">
        <f t="shared" si="6"/>
        <v/>
      </c>
      <c r="L40" s="39" t="str">
        <f t="shared" si="7"/>
        <v/>
      </c>
      <c r="M40" s="39" t="str">
        <f t="shared" si="8"/>
        <v/>
      </c>
      <c r="N40" s="39">
        <f t="shared" si="9"/>
        <v>799.68</v>
      </c>
      <c r="O40" s="39" t="str">
        <f t="shared" si="10"/>
        <v/>
      </c>
      <c r="P40" s="9"/>
    </row>
    <row r="41" spans="1:16" ht="28.5" x14ac:dyDescent="0.45">
      <c r="A41" s="264">
        <v>6.6</v>
      </c>
      <c r="B41" s="264" t="s">
        <v>738</v>
      </c>
      <c r="C41" s="270">
        <v>43860</v>
      </c>
      <c r="D41" s="270">
        <v>43866</v>
      </c>
      <c r="E41" s="266">
        <v>333.2</v>
      </c>
      <c r="F41" s="39" t="str">
        <f t="shared" si="1"/>
        <v/>
      </c>
      <c r="G41" s="39" t="str">
        <f t="shared" si="2"/>
        <v/>
      </c>
      <c r="H41" s="39" t="str">
        <f t="shared" si="3"/>
        <v/>
      </c>
      <c r="I41" s="39" t="str">
        <f t="shared" si="4"/>
        <v/>
      </c>
      <c r="J41" s="39" t="str">
        <f t="shared" si="5"/>
        <v/>
      </c>
      <c r="K41" s="39" t="str">
        <f t="shared" si="6"/>
        <v/>
      </c>
      <c r="L41" s="39" t="str">
        <f t="shared" si="7"/>
        <v/>
      </c>
      <c r="M41" s="39" t="str">
        <f t="shared" si="8"/>
        <v/>
      </c>
      <c r="N41" s="39">
        <f t="shared" si="9"/>
        <v>333.2</v>
      </c>
      <c r="O41" s="39" t="str">
        <f t="shared" si="10"/>
        <v/>
      </c>
      <c r="P41" s="9"/>
    </row>
    <row r="42" spans="1:16" ht="28.5" x14ac:dyDescent="0.45">
      <c r="A42" s="264">
        <v>6.7</v>
      </c>
      <c r="B42" s="264" t="s">
        <v>743</v>
      </c>
      <c r="C42" s="270">
        <v>43871</v>
      </c>
      <c r="D42" s="270">
        <v>43872</v>
      </c>
      <c r="E42" s="266">
        <v>456.96</v>
      </c>
      <c r="F42" s="39" t="str">
        <f t="shared" si="1"/>
        <v/>
      </c>
      <c r="G42" s="39" t="str">
        <f t="shared" si="2"/>
        <v/>
      </c>
      <c r="H42" s="39" t="str">
        <f t="shared" si="3"/>
        <v/>
      </c>
      <c r="I42" s="39" t="str">
        <f t="shared" si="4"/>
        <v/>
      </c>
      <c r="J42" s="39" t="str">
        <f t="shared" si="5"/>
        <v/>
      </c>
      <c r="K42" s="39" t="str">
        <f t="shared" si="6"/>
        <v/>
      </c>
      <c r="L42" s="39" t="str">
        <f t="shared" si="7"/>
        <v/>
      </c>
      <c r="M42" s="39" t="str">
        <f t="shared" si="8"/>
        <v/>
      </c>
      <c r="N42" s="39">
        <f t="shared" si="9"/>
        <v>456.96</v>
      </c>
      <c r="O42" s="39" t="str">
        <f t="shared" si="10"/>
        <v/>
      </c>
      <c r="P42" s="9"/>
    </row>
    <row r="43" spans="1:16" x14ac:dyDescent="0.45">
      <c r="E43" s="11" t="s">
        <v>56</v>
      </c>
      <c r="F43" s="39">
        <f>SUM(F2:F42)</f>
        <v>0</v>
      </c>
      <c r="G43" s="39">
        <f t="shared" ref="G43:O43" si="11">SUM(G2:G42)</f>
        <v>2056.3200000000002</v>
      </c>
      <c r="H43" s="39">
        <f t="shared" si="11"/>
        <v>6273.6800000000012</v>
      </c>
      <c r="I43" s="39">
        <f t="shared" si="11"/>
        <v>3398.6399999999994</v>
      </c>
      <c r="J43" s="39">
        <f t="shared" si="11"/>
        <v>3684.2400000000002</v>
      </c>
      <c r="K43" s="39">
        <f t="shared" si="11"/>
        <v>380.8</v>
      </c>
      <c r="L43" s="39">
        <f t="shared" si="11"/>
        <v>441588.25</v>
      </c>
      <c r="M43" s="39">
        <f t="shared" si="11"/>
        <v>9577.119999999999</v>
      </c>
      <c r="N43" s="39">
        <f t="shared" si="11"/>
        <v>2589.4399999999996</v>
      </c>
      <c r="O43" s="39">
        <f t="shared" si="11"/>
        <v>5483.5199999999995</v>
      </c>
      <c r="P43" s="9"/>
    </row>
    <row r="44" spans="1:16" x14ac:dyDescent="0.45">
      <c r="E44" s="9" t="s">
        <v>765</v>
      </c>
      <c r="F44" s="39"/>
      <c r="G44" s="39">
        <f>F44+G43</f>
        <v>2056.3200000000002</v>
      </c>
      <c r="H44" s="39">
        <f t="shared" ref="H44:N44" si="12">G44+H43</f>
        <v>8330.0000000000018</v>
      </c>
      <c r="I44" s="39">
        <f t="shared" si="12"/>
        <v>11728.640000000001</v>
      </c>
      <c r="J44" s="39">
        <f t="shared" si="12"/>
        <v>15412.880000000001</v>
      </c>
      <c r="K44" s="39">
        <f t="shared" si="12"/>
        <v>15793.68</v>
      </c>
      <c r="L44" s="39">
        <f t="shared" si="12"/>
        <v>457381.93</v>
      </c>
      <c r="M44" s="39">
        <f t="shared" si="12"/>
        <v>466959.05</v>
      </c>
      <c r="N44" s="39">
        <f t="shared" si="12"/>
        <v>469548.49</v>
      </c>
      <c r="O44" s="39">
        <f>SUM(F43:O43)</f>
        <v>475032.01</v>
      </c>
    </row>
  </sheetData>
  <pageMargins left="0.25" right="0.25" top="0.75" bottom="0.75" header="0.3" footer="0.3"/>
  <pageSetup paperSize="9" scale="5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5696D-1432-41C2-80FD-CA60D34D4914}">
  <sheetPr>
    <pageSetUpPr fitToPage="1"/>
  </sheetPr>
  <dimension ref="A1:P44"/>
  <sheetViews>
    <sheetView topLeftCell="A25" workbookViewId="0">
      <selection activeCell="P12" sqref="P12"/>
    </sheetView>
  </sheetViews>
  <sheetFormatPr defaultRowHeight="14.25" x14ac:dyDescent="0.45"/>
  <cols>
    <col min="1" max="1" width="4.796875" bestFit="1" customWidth="1"/>
    <col min="2" max="2" width="32.9296875" customWidth="1"/>
    <col min="3" max="4" width="10.33203125" bestFit="1" customWidth="1"/>
    <col min="5" max="5" width="14.59765625" bestFit="1" customWidth="1"/>
    <col min="6" max="6" width="8" bestFit="1" customWidth="1"/>
    <col min="7" max="7" width="9.9296875" customWidth="1"/>
    <col min="8" max="8" width="9.6640625" customWidth="1"/>
    <col min="9" max="9" width="10.53125" customWidth="1"/>
    <col min="10" max="10" width="11.19921875" customWidth="1"/>
    <col min="11" max="11" width="11" customWidth="1"/>
    <col min="12" max="12" width="11.46484375" customWidth="1"/>
    <col min="13" max="13" width="11.53125" customWidth="1"/>
    <col min="14" max="14" width="11.9296875" customWidth="1"/>
    <col min="15" max="15" width="12.1328125" customWidth="1"/>
    <col min="16" max="16" width="11.1328125" bestFit="1" customWidth="1"/>
  </cols>
  <sheetData>
    <row r="1" spans="1:16" x14ac:dyDescent="0.45">
      <c r="A1" s="261" t="s">
        <v>394</v>
      </c>
      <c r="B1" s="261" t="s">
        <v>395</v>
      </c>
      <c r="C1" s="261" t="s">
        <v>400</v>
      </c>
      <c r="D1" s="261" t="s">
        <v>402</v>
      </c>
      <c r="E1" s="262" t="s">
        <v>749</v>
      </c>
      <c r="F1" s="273">
        <v>43633</v>
      </c>
      <c r="G1" s="273">
        <v>43663</v>
      </c>
      <c r="H1" s="273">
        <v>43694</v>
      </c>
      <c r="I1" s="273">
        <v>43725</v>
      </c>
      <c r="J1" s="273">
        <v>43755</v>
      </c>
      <c r="K1" s="273">
        <v>43786</v>
      </c>
      <c r="L1" s="273">
        <v>43816</v>
      </c>
      <c r="M1" s="273">
        <v>43847</v>
      </c>
      <c r="N1" s="273">
        <v>43878</v>
      </c>
      <c r="O1" s="273">
        <v>43907</v>
      </c>
    </row>
    <row r="2" spans="1:16" x14ac:dyDescent="0.45">
      <c r="A2" s="264">
        <v>1.1000000000000001</v>
      </c>
      <c r="B2" s="264" t="s">
        <v>409</v>
      </c>
      <c r="C2" s="270">
        <v>43633</v>
      </c>
      <c r="D2" s="270">
        <v>43644</v>
      </c>
      <c r="E2" s="266">
        <v>2056.3200000000002</v>
      </c>
      <c r="F2" s="39" t="str">
        <f>IF(AND(OR($C2&gt;=E$1,$D2&gt;=D$1), $D2&lt;=F$1, NOT(E2=$E2)), $E2, "")</f>
        <v/>
      </c>
      <c r="G2" s="39">
        <f t="shared" ref="G2:O2" si="0">IF(AND(OR($C2&gt;=F$1,$D2&gt;=E$1), $D2&lt;=G$1, NOT(F2=$E2)), $E2, "")</f>
        <v>2056.3200000000002</v>
      </c>
      <c r="H2" s="39" t="str">
        <f t="shared" si="0"/>
        <v/>
      </c>
      <c r="I2" s="39" t="str">
        <f t="shared" si="0"/>
        <v/>
      </c>
      <c r="J2" s="39" t="str">
        <f t="shared" si="0"/>
        <v/>
      </c>
      <c r="K2" s="39" t="str">
        <f t="shared" si="0"/>
        <v/>
      </c>
      <c r="L2" s="39" t="str">
        <f t="shared" si="0"/>
        <v/>
      </c>
      <c r="M2" s="39" t="str">
        <f t="shared" si="0"/>
        <v/>
      </c>
      <c r="N2" s="39" t="str">
        <f t="shared" si="0"/>
        <v/>
      </c>
      <c r="O2" s="39" t="str">
        <f t="shared" si="0"/>
        <v/>
      </c>
      <c r="P2" s="265"/>
    </row>
    <row r="3" spans="1:16" x14ac:dyDescent="0.45">
      <c r="A3" s="264">
        <v>1.2</v>
      </c>
      <c r="B3" s="264" t="s">
        <v>427</v>
      </c>
      <c r="C3" s="270">
        <v>43647</v>
      </c>
      <c r="D3" s="270">
        <v>43665</v>
      </c>
      <c r="E3" s="266">
        <v>3427.2</v>
      </c>
      <c r="F3" s="39" t="str">
        <f t="shared" ref="F3:F42" si="1">IF(AND(OR($C3&gt;=E$1,$D3&gt;=D$1), $D3&lt;=F$1, NOT(E3=$E3)), $E3, "")</f>
        <v/>
      </c>
      <c r="G3" s="39" t="str">
        <f t="shared" ref="G3:G42" si="2">IF(AND(OR($C3&gt;=F$1,$D3&gt;=E$1), $D3&lt;=G$1, NOT(F3=$E3)), $E3, "")</f>
        <v/>
      </c>
      <c r="H3" s="39">
        <f t="shared" ref="H3:H42" si="3">IF(AND(OR($C3&gt;=G$1,$D3&gt;=F$1), $D3&lt;=H$1, NOT(G3=$E3)), $E3, "")</f>
        <v>3427.2</v>
      </c>
      <c r="I3" s="39" t="str">
        <f t="shared" ref="I3:I42" si="4">IF(AND(OR($C3&gt;=H$1,$D3&gt;=G$1), $D3&lt;=I$1, NOT(H3=$E3)), $E3, "")</f>
        <v/>
      </c>
      <c r="J3" s="39" t="str">
        <f t="shared" ref="J3:J42" si="5">IF(AND(OR($C3&gt;=I$1,$D3&gt;=H$1), $D3&lt;=J$1, NOT(I3=$E3)), $E3, "")</f>
        <v/>
      </c>
      <c r="K3" s="39" t="str">
        <f t="shared" ref="K3:K42" si="6">IF(AND(OR($C3&gt;=J$1,$D3&gt;=I$1), $D3&lt;=K$1, NOT(J3=$E3)), $E3, "")</f>
        <v/>
      </c>
      <c r="L3" s="39" t="str">
        <f t="shared" ref="L3:L42" si="7">IF(AND(OR($C3&gt;=K$1,$D3&gt;=J$1), $D3&lt;=L$1, NOT(K3=$E3)), $E3, "")</f>
        <v/>
      </c>
      <c r="M3" s="39" t="str">
        <f t="shared" ref="M3:M42" si="8">IF(AND(OR($C3&gt;=L$1,$D3&gt;=K$1), $D3&lt;=M$1, NOT(L3=$E3)), $E3, "")</f>
        <v/>
      </c>
      <c r="N3" s="39" t="str">
        <f t="shared" ref="N3:N42" si="9">IF(AND(OR($C3&gt;=M$1,$D3&gt;=L$1), $D3&lt;=N$1, NOT(M3=$E3)), $E3, "")</f>
        <v/>
      </c>
      <c r="O3" s="39" t="str">
        <f t="shared" ref="O3:O42" si="10">IF(AND(OR($C3&gt;=N$1,$D3&gt;=M$1), $D3&lt;=O$1, NOT(N3=$E3)), $E3, "")</f>
        <v/>
      </c>
      <c r="P3" s="265"/>
    </row>
    <row r="4" spans="1:16" x14ac:dyDescent="0.45">
      <c r="A4" s="264">
        <v>1.3</v>
      </c>
      <c r="B4" s="264" t="s">
        <v>448</v>
      </c>
      <c r="C4" s="270">
        <v>43644</v>
      </c>
      <c r="D4" s="270">
        <v>43896</v>
      </c>
      <c r="E4" s="266">
        <v>1827.84</v>
      </c>
      <c r="F4" s="39" t="str">
        <f t="shared" si="1"/>
        <v/>
      </c>
      <c r="G4" s="39" t="str">
        <f t="shared" si="2"/>
        <v/>
      </c>
      <c r="H4" s="39" t="str">
        <f t="shared" si="3"/>
        <v/>
      </c>
      <c r="I4" s="39" t="str">
        <f t="shared" si="4"/>
        <v/>
      </c>
      <c r="J4" s="39" t="str">
        <f t="shared" si="5"/>
        <v/>
      </c>
      <c r="K4" s="39" t="str">
        <f t="shared" si="6"/>
        <v/>
      </c>
      <c r="L4" s="39" t="str">
        <f t="shared" si="7"/>
        <v/>
      </c>
      <c r="M4" s="39" t="str">
        <f t="shared" si="8"/>
        <v/>
      </c>
      <c r="N4" s="39" t="str">
        <f t="shared" si="9"/>
        <v/>
      </c>
      <c r="O4" s="39">
        <f t="shared" si="10"/>
        <v>1827.84</v>
      </c>
      <c r="P4" s="265"/>
    </row>
    <row r="5" spans="1:16" x14ac:dyDescent="0.45">
      <c r="A5" s="264">
        <v>1.4</v>
      </c>
      <c r="B5" s="264" t="s">
        <v>466</v>
      </c>
      <c r="C5" s="270">
        <v>43874</v>
      </c>
      <c r="D5" s="270">
        <v>43895</v>
      </c>
      <c r="E5" s="266">
        <v>3655.68</v>
      </c>
      <c r="F5" s="39" t="str">
        <f t="shared" si="1"/>
        <v/>
      </c>
      <c r="G5" s="39" t="str">
        <f t="shared" si="2"/>
        <v/>
      </c>
      <c r="H5" s="39" t="str">
        <f t="shared" si="3"/>
        <v/>
      </c>
      <c r="I5" s="39" t="str">
        <f t="shared" si="4"/>
        <v/>
      </c>
      <c r="J5" s="39" t="str">
        <f t="shared" si="5"/>
        <v/>
      </c>
      <c r="K5" s="39" t="str">
        <f t="shared" si="6"/>
        <v/>
      </c>
      <c r="L5" s="39" t="str">
        <f t="shared" si="7"/>
        <v/>
      </c>
      <c r="M5" s="39" t="str">
        <f t="shared" si="8"/>
        <v/>
      </c>
      <c r="N5" s="39" t="str">
        <f t="shared" si="9"/>
        <v/>
      </c>
      <c r="O5" s="39">
        <f t="shared" si="10"/>
        <v>3655.68</v>
      </c>
      <c r="P5" s="265"/>
    </row>
    <row r="6" spans="1:16" ht="28.5" x14ac:dyDescent="0.45">
      <c r="A6" s="264">
        <v>2.1</v>
      </c>
      <c r="B6" s="264" t="s">
        <v>484</v>
      </c>
      <c r="C6" s="270">
        <v>43669</v>
      </c>
      <c r="D6" s="270">
        <v>43676</v>
      </c>
      <c r="E6" s="266">
        <v>399.84</v>
      </c>
      <c r="F6" s="39" t="str">
        <f t="shared" si="1"/>
        <v/>
      </c>
      <c r="G6" s="39" t="str">
        <f t="shared" si="2"/>
        <v/>
      </c>
      <c r="H6" s="39">
        <f t="shared" si="3"/>
        <v>399.84</v>
      </c>
      <c r="I6" s="39" t="str">
        <f t="shared" si="4"/>
        <v/>
      </c>
      <c r="J6" s="39" t="str">
        <f t="shared" si="5"/>
        <v/>
      </c>
      <c r="K6" s="39" t="str">
        <f t="shared" si="6"/>
        <v/>
      </c>
      <c r="L6" s="39" t="str">
        <f t="shared" si="7"/>
        <v/>
      </c>
      <c r="M6" s="39" t="str">
        <f t="shared" si="8"/>
        <v/>
      </c>
      <c r="N6" s="39" t="str">
        <f t="shared" si="9"/>
        <v/>
      </c>
      <c r="O6" s="39" t="str">
        <f t="shared" si="10"/>
        <v/>
      </c>
      <c r="P6" s="265"/>
    </row>
    <row r="7" spans="1:16" x14ac:dyDescent="0.45">
      <c r="A7" s="264">
        <v>2.2000000000000002</v>
      </c>
      <c r="B7" s="264" t="s">
        <v>492</v>
      </c>
      <c r="C7" s="270">
        <v>43677</v>
      </c>
      <c r="D7" s="270">
        <v>43685</v>
      </c>
      <c r="E7" s="266">
        <v>466.48</v>
      </c>
      <c r="F7" s="39" t="str">
        <f t="shared" si="1"/>
        <v/>
      </c>
      <c r="G7" s="39" t="str">
        <f t="shared" si="2"/>
        <v/>
      </c>
      <c r="H7" s="39">
        <f t="shared" si="3"/>
        <v>466.48</v>
      </c>
      <c r="I7" s="39" t="str">
        <f t="shared" si="4"/>
        <v/>
      </c>
      <c r="J7" s="39" t="str">
        <f t="shared" si="5"/>
        <v/>
      </c>
      <c r="K7" s="39" t="str">
        <f t="shared" si="6"/>
        <v/>
      </c>
      <c r="L7" s="39" t="str">
        <f t="shared" si="7"/>
        <v/>
      </c>
      <c r="M7" s="39" t="str">
        <f t="shared" si="8"/>
        <v/>
      </c>
      <c r="N7" s="39" t="str">
        <f t="shared" si="9"/>
        <v/>
      </c>
      <c r="O7" s="39" t="str">
        <f t="shared" si="10"/>
        <v/>
      </c>
      <c r="P7" s="9"/>
    </row>
    <row r="8" spans="1:16" ht="28.5" x14ac:dyDescent="0.45">
      <c r="A8" s="264">
        <v>2.2999999999999998</v>
      </c>
      <c r="B8" s="264" t="s">
        <v>502</v>
      </c>
      <c r="C8" s="270">
        <v>43678</v>
      </c>
      <c r="D8" s="270">
        <v>43682</v>
      </c>
      <c r="E8" s="266">
        <v>199.92</v>
      </c>
      <c r="F8" s="39" t="str">
        <f t="shared" si="1"/>
        <v/>
      </c>
      <c r="G8" s="39" t="str">
        <f t="shared" si="2"/>
        <v/>
      </c>
      <c r="H8" s="39">
        <f t="shared" si="3"/>
        <v>199.92</v>
      </c>
      <c r="I8" s="39" t="str">
        <f t="shared" si="4"/>
        <v/>
      </c>
      <c r="J8" s="39" t="str">
        <f t="shared" si="5"/>
        <v/>
      </c>
      <c r="K8" s="39" t="str">
        <f t="shared" si="6"/>
        <v/>
      </c>
      <c r="L8" s="39" t="str">
        <f t="shared" si="7"/>
        <v/>
      </c>
      <c r="M8" s="39" t="str">
        <f t="shared" si="8"/>
        <v/>
      </c>
      <c r="N8" s="39" t="str">
        <f t="shared" si="9"/>
        <v/>
      </c>
      <c r="O8" s="39" t="str">
        <f t="shared" si="10"/>
        <v/>
      </c>
      <c r="P8" s="9"/>
    </row>
    <row r="9" spans="1:16" x14ac:dyDescent="0.45">
      <c r="A9" s="264">
        <v>2.4</v>
      </c>
      <c r="B9" s="264" t="s">
        <v>507</v>
      </c>
      <c r="C9" s="270">
        <v>43677</v>
      </c>
      <c r="D9" s="270">
        <v>43682</v>
      </c>
      <c r="E9" s="266">
        <v>380.8</v>
      </c>
      <c r="F9" s="39" t="str">
        <f t="shared" si="1"/>
        <v/>
      </c>
      <c r="G9" s="39" t="str">
        <f t="shared" si="2"/>
        <v/>
      </c>
      <c r="H9" s="39">
        <f t="shared" si="3"/>
        <v>380.8</v>
      </c>
      <c r="I9" s="39" t="str">
        <f t="shared" si="4"/>
        <v/>
      </c>
      <c r="J9" s="39" t="str">
        <f t="shared" si="5"/>
        <v/>
      </c>
      <c r="K9" s="39" t="str">
        <f t="shared" si="6"/>
        <v/>
      </c>
      <c r="L9" s="39" t="str">
        <f t="shared" si="7"/>
        <v/>
      </c>
      <c r="M9" s="39" t="str">
        <f t="shared" si="8"/>
        <v/>
      </c>
      <c r="N9" s="39" t="str">
        <f t="shared" si="9"/>
        <v/>
      </c>
      <c r="O9" s="39" t="str">
        <f t="shared" si="10"/>
        <v/>
      </c>
      <c r="P9" s="9"/>
    </row>
    <row r="10" spans="1:16" x14ac:dyDescent="0.45">
      <c r="A10" s="264">
        <v>2.5</v>
      </c>
      <c r="B10" s="264" t="s">
        <v>512</v>
      </c>
      <c r="C10" s="270">
        <v>43683</v>
      </c>
      <c r="D10" s="270">
        <v>43685</v>
      </c>
      <c r="E10" s="266">
        <v>285.60000000000002</v>
      </c>
      <c r="F10" s="39" t="str">
        <f t="shared" si="1"/>
        <v/>
      </c>
      <c r="G10" s="39" t="str">
        <f t="shared" si="2"/>
        <v/>
      </c>
      <c r="H10" s="39">
        <f t="shared" si="3"/>
        <v>285.60000000000002</v>
      </c>
      <c r="I10" s="39" t="str">
        <f t="shared" si="4"/>
        <v/>
      </c>
      <c r="J10" s="39" t="str">
        <f t="shared" si="5"/>
        <v/>
      </c>
      <c r="K10" s="39" t="str">
        <f t="shared" si="6"/>
        <v/>
      </c>
      <c r="L10" s="39" t="str">
        <f t="shared" si="7"/>
        <v/>
      </c>
      <c r="M10" s="39" t="str">
        <f t="shared" si="8"/>
        <v/>
      </c>
      <c r="N10" s="39" t="str">
        <f t="shared" si="9"/>
        <v/>
      </c>
      <c r="O10" s="39" t="str">
        <f t="shared" si="10"/>
        <v/>
      </c>
      <c r="P10" s="9"/>
    </row>
    <row r="11" spans="1:16" x14ac:dyDescent="0.45">
      <c r="A11" s="264">
        <v>2.6</v>
      </c>
      <c r="B11" s="264" t="s">
        <v>519</v>
      </c>
      <c r="C11" s="270">
        <v>43683</v>
      </c>
      <c r="D11" s="270">
        <v>43685</v>
      </c>
      <c r="E11" s="266">
        <v>199.92</v>
      </c>
      <c r="F11" s="39" t="str">
        <f t="shared" si="1"/>
        <v/>
      </c>
      <c r="G11" s="39" t="str">
        <f t="shared" si="2"/>
        <v/>
      </c>
      <c r="H11" s="39">
        <f t="shared" si="3"/>
        <v>199.92</v>
      </c>
      <c r="I11" s="39" t="str">
        <f t="shared" si="4"/>
        <v/>
      </c>
      <c r="J11" s="39" t="str">
        <f t="shared" si="5"/>
        <v/>
      </c>
      <c r="K11" s="39" t="str">
        <f t="shared" si="6"/>
        <v/>
      </c>
      <c r="L11" s="39" t="str">
        <f t="shared" si="7"/>
        <v/>
      </c>
      <c r="M11" s="39" t="str">
        <f t="shared" si="8"/>
        <v/>
      </c>
      <c r="N11" s="39" t="str">
        <f t="shared" si="9"/>
        <v/>
      </c>
      <c r="O11" s="39" t="str">
        <f t="shared" si="10"/>
        <v/>
      </c>
      <c r="P11" s="9"/>
    </row>
    <row r="12" spans="1:16" ht="28.5" x14ac:dyDescent="0.45">
      <c r="A12" s="264">
        <v>2.7</v>
      </c>
      <c r="B12" s="264" t="s">
        <v>526</v>
      </c>
      <c r="C12" s="270">
        <v>43686</v>
      </c>
      <c r="D12" s="270">
        <v>43689</v>
      </c>
      <c r="E12" s="266">
        <v>456.96</v>
      </c>
      <c r="F12" s="39" t="str">
        <f t="shared" si="1"/>
        <v/>
      </c>
      <c r="G12" s="39" t="str">
        <f t="shared" si="2"/>
        <v/>
      </c>
      <c r="H12" s="39">
        <f t="shared" si="3"/>
        <v>456.96</v>
      </c>
      <c r="I12" s="39" t="str">
        <f t="shared" si="4"/>
        <v/>
      </c>
      <c r="J12" s="39" t="str">
        <f t="shared" si="5"/>
        <v/>
      </c>
      <c r="K12" s="39" t="str">
        <f t="shared" si="6"/>
        <v/>
      </c>
      <c r="L12" s="39" t="str">
        <f t="shared" si="7"/>
        <v/>
      </c>
      <c r="M12" s="39" t="str">
        <f t="shared" si="8"/>
        <v/>
      </c>
      <c r="N12" s="39" t="str">
        <f t="shared" si="9"/>
        <v/>
      </c>
      <c r="O12" s="39" t="str">
        <f t="shared" si="10"/>
        <v/>
      </c>
      <c r="P12" s="9"/>
    </row>
    <row r="13" spans="1:16" x14ac:dyDescent="0.45">
      <c r="A13" s="264">
        <v>3.1</v>
      </c>
      <c r="B13" s="264" t="s">
        <v>534</v>
      </c>
      <c r="C13" s="270">
        <v>43691</v>
      </c>
      <c r="D13" s="270">
        <v>43692</v>
      </c>
      <c r="E13" s="266">
        <v>456.96</v>
      </c>
      <c r="F13" s="39" t="str">
        <f t="shared" si="1"/>
        <v/>
      </c>
      <c r="G13" s="39" t="str">
        <f t="shared" si="2"/>
        <v/>
      </c>
      <c r="H13" s="39">
        <f t="shared" si="3"/>
        <v>456.96</v>
      </c>
      <c r="I13" s="39" t="str">
        <f t="shared" si="4"/>
        <v/>
      </c>
      <c r="J13" s="39" t="str">
        <f t="shared" si="5"/>
        <v/>
      </c>
      <c r="K13" s="39" t="str">
        <f t="shared" si="6"/>
        <v/>
      </c>
      <c r="L13" s="39" t="str">
        <f t="shared" si="7"/>
        <v/>
      </c>
      <c r="M13" s="39" t="str">
        <f t="shared" si="8"/>
        <v/>
      </c>
      <c r="N13" s="39" t="str">
        <f t="shared" si="9"/>
        <v/>
      </c>
      <c r="O13" s="39" t="str">
        <f t="shared" si="10"/>
        <v/>
      </c>
      <c r="P13" s="265"/>
    </row>
    <row r="14" spans="1:16" ht="28.5" x14ac:dyDescent="0.45">
      <c r="A14" s="264">
        <v>3.2</v>
      </c>
      <c r="B14" s="264" t="s">
        <v>539</v>
      </c>
      <c r="C14" s="270">
        <v>43693</v>
      </c>
      <c r="D14" s="270">
        <v>43697</v>
      </c>
      <c r="E14" s="266">
        <v>199.92</v>
      </c>
      <c r="F14" s="39" t="str">
        <f t="shared" si="1"/>
        <v/>
      </c>
      <c r="G14" s="39" t="str">
        <f t="shared" si="2"/>
        <v/>
      </c>
      <c r="H14" s="39" t="str">
        <f t="shared" si="3"/>
        <v/>
      </c>
      <c r="I14" s="39">
        <f t="shared" si="4"/>
        <v>199.92</v>
      </c>
      <c r="J14" s="39" t="str">
        <f t="shared" si="5"/>
        <v/>
      </c>
      <c r="K14" s="39" t="str">
        <f t="shared" si="6"/>
        <v/>
      </c>
      <c r="L14" s="39" t="str">
        <f t="shared" si="7"/>
        <v/>
      </c>
      <c r="M14" s="39" t="str">
        <f t="shared" si="8"/>
        <v/>
      </c>
      <c r="N14" s="39" t="str">
        <f t="shared" si="9"/>
        <v/>
      </c>
      <c r="O14" s="39" t="str">
        <f t="shared" si="10"/>
        <v/>
      </c>
      <c r="P14" s="9"/>
    </row>
    <row r="15" spans="1:16" x14ac:dyDescent="0.45">
      <c r="A15" s="264">
        <v>3.4</v>
      </c>
      <c r="B15" s="264" t="s">
        <v>546</v>
      </c>
      <c r="C15" s="270">
        <v>43698</v>
      </c>
      <c r="D15" s="270">
        <v>43703</v>
      </c>
      <c r="E15" s="266">
        <v>266.56</v>
      </c>
      <c r="F15" s="39" t="str">
        <f t="shared" si="1"/>
        <v/>
      </c>
      <c r="G15" s="39" t="str">
        <f t="shared" si="2"/>
        <v/>
      </c>
      <c r="H15" s="39" t="str">
        <f t="shared" si="3"/>
        <v/>
      </c>
      <c r="I15" s="39">
        <f t="shared" si="4"/>
        <v>266.56</v>
      </c>
      <c r="J15" s="39" t="str">
        <f t="shared" si="5"/>
        <v/>
      </c>
      <c r="K15" s="39" t="str">
        <f t="shared" si="6"/>
        <v/>
      </c>
      <c r="L15" s="39" t="str">
        <f t="shared" si="7"/>
        <v/>
      </c>
      <c r="M15" s="39" t="str">
        <f t="shared" si="8"/>
        <v/>
      </c>
      <c r="N15" s="39" t="str">
        <f t="shared" si="9"/>
        <v/>
      </c>
      <c r="O15" s="39" t="str">
        <f t="shared" si="10"/>
        <v/>
      </c>
      <c r="P15" s="9"/>
    </row>
    <row r="16" spans="1:16" ht="28.5" x14ac:dyDescent="0.45">
      <c r="A16" s="264">
        <v>3.3</v>
      </c>
      <c r="B16" s="264" t="s">
        <v>553</v>
      </c>
      <c r="C16" s="270">
        <v>43697</v>
      </c>
      <c r="D16" s="270">
        <v>43699</v>
      </c>
      <c r="E16" s="266">
        <v>199.92</v>
      </c>
      <c r="F16" s="39" t="str">
        <f t="shared" si="1"/>
        <v/>
      </c>
      <c r="G16" s="39" t="str">
        <f t="shared" si="2"/>
        <v/>
      </c>
      <c r="H16" s="39" t="str">
        <f t="shared" si="3"/>
        <v/>
      </c>
      <c r="I16" s="39">
        <f t="shared" si="4"/>
        <v>199.92</v>
      </c>
      <c r="J16" s="39" t="str">
        <f t="shared" si="5"/>
        <v/>
      </c>
      <c r="K16" s="39" t="str">
        <f t="shared" si="6"/>
        <v/>
      </c>
      <c r="L16" s="39" t="str">
        <f t="shared" si="7"/>
        <v/>
      </c>
      <c r="M16" s="39" t="str">
        <f t="shared" si="8"/>
        <v/>
      </c>
      <c r="N16" s="39" t="str">
        <f t="shared" si="9"/>
        <v/>
      </c>
      <c r="O16" s="39" t="str">
        <f t="shared" si="10"/>
        <v/>
      </c>
      <c r="P16" s="9"/>
    </row>
    <row r="17" spans="1:16" ht="28.5" x14ac:dyDescent="0.45">
      <c r="A17" s="264">
        <v>3.6</v>
      </c>
      <c r="B17" s="264" t="s">
        <v>560</v>
      </c>
      <c r="C17" s="270">
        <v>43703</v>
      </c>
      <c r="D17" s="270">
        <v>43704</v>
      </c>
      <c r="E17" s="266">
        <v>190.4</v>
      </c>
      <c r="F17" s="39" t="str">
        <f t="shared" si="1"/>
        <v/>
      </c>
      <c r="G17" s="39" t="str">
        <f t="shared" si="2"/>
        <v/>
      </c>
      <c r="H17" s="39" t="str">
        <f t="shared" si="3"/>
        <v/>
      </c>
      <c r="I17" s="39">
        <f t="shared" si="4"/>
        <v>190.4</v>
      </c>
      <c r="J17" s="39" t="str">
        <f t="shared" si="5"/>
        <v/>
      </c>
      <c r="K17" s="39" t="str">
        <f t="shared" si="6"/>
        <v/>
      </c>
      <c r="L17" s="39" t="str">
        <f t="shared" si="7"/>
        <v/>
      </c>
      <c r="M17" s="39" t="str">
        <f t="shared" si="8"/>
        <v/>
      </c>
      <c r="N17" s="39" t="str">
        <f t="shared" si="9"/>
        <v/>
      </c>
      <c r="O17" s="39" t="str">
        <f t="shared" si="10"/>
        <v/>
      </c>
      <c r="P17" s="9"/>
    </row>
    <row r="18" spans="1:16" ht="28.5" x14ac:dyDescent="0.45">
      <c r="A18" s="264">
        <v>3.6</v>
      </c>
      <c r="B18" s="264" t="s">
        <v>563</v>
      </c>
      <c r="C18" s="270">
        <v>43700</v>
      </c>
      <c r="D18" s="270">
        <v>43705</v>
      </c>
      <c r="E18" s="266">
        <v>361.76</v>
      </c>
      <c r="F18" s="39" t="str">
        <f t="shared" si="1"/>
        <v/>
      </c>
      <c r="G18" s="39" t="str">
        <f t="shared" si="2"/>
        <v/>
      </c>
      <c r="H18" s="39" t="str">
        <f t="shared" si="3"/>
        <v/>
      </c>
      <c r="I18" s="39">
        <f t="shared" si="4"/>
        <v>361.76</v>
      </c>
      <c r="J18" s="39" t="str">
        <f t="shared" si="5"/>
        <v/>
      </c>
      <c r="K18" s="39" t="str">
        <f t="shared" si="6"/>
        <v/>
      </c>
      <c r="L18" s="39" t="str">
        <f t="shared" si="7"/>
        <v/>
      </c>
      <c r="M18" s="39" t="str">
        <f t="shared" si="8"/>
        <v/>
      </c>
      <c r="N18" s="39" t="str">
        <f t="shared" si="9"/>
        <v/>
      </c>
      <c r="O18" s="39" t="str">
        <f t="shared" si="10"/>
        <v/>
      </c>
      <c r="P18" s="9"/>
    </row>
    <row r="19" spans="1:16" ht="28.5" x14ac:dyDescent="0.45">
      <c r="A19" s="264">
        <v>3.7</v>
      </c>
      <c r="B19" s="264" t="s">
        <v>574</v>
      </c>
      <c r="C19" s="270">
        <v>43704</v>
      </c>
      <c r="D19" s="270">
        <v>43705</v>
      </c>
      <c r="E19" s="266">
        <v>133.28</v>
      </c>
      <c r="F19" s="39" t="str">
        <f t="shared" si="1"/>
        <v/>
      </c>
      <c r="G19" s="39" t="str">
        <f t="shared" si="2"/>
        <v/>
      </c>
      <c r="H19" s="39" t="str">
        <f t="shared" si="3"/>
        <v/>
      </c>
      <c r="I19" s="39">
        <f t="shared" si="4"/>
        <v>133.28</v>
      </c>
      <c r="J19" s="39" t="str">
        <f t="shared" si="5"/>
        <v/>
      </c>
      <c r="K19" s="39" t="str">
        <f t="shared" si="6"/>
        <v/>
      </c>
      <c r="L19" s="39" t="str">
        <f t="shared" si="7"/>
        <v/>
      </c>
      <c r="M19" s="39" t="str">
        <f t="shared" si="8"/>
        <v/>
      </c>
      <c r="N19" s="39" t="str">
        <f t="shared" si="9"/>
        <v/>
      </c>
      <c r="O19" s="39" t="str">
        <f t="shared" si="10"/>
        <v/>
      </c>
      <c r="P19" s="9"/>
    </row>
    <row r="20" spans="1:16" ht="28.5" x14ac:dyDescent="0.45">
      <c r="A20" s="264">
        <v>3.8</v>
      </c>
      <c r="B20" s="264" t="s">
        <v>579</v>
      </c>
      <c r="C20" s="270">
        <v>43706</v>
      </c>
      <c r="D20" s="270">
        <v>43707</v>
      </c>
      <c r="E20" s="266">
        <v>456.96</v>
      </c>
      <c r="F20" s="39" t="str">
        <f t="shared" si="1"/>
        <v/>
      </c>
      <c r="G20" s="39" t="str">
        <f t="shared" si="2"/>
        <v/>
      </c>
      <c r="H20" s="39" t="str">
        <f t="shared" si="3"/>
        <v/>
      </c>
      <c r="I20" s="39">
        <f t="shared" si="4"/>
        <v>456.96</v>
      </c>
      <c r="J20" s="39" t="str">
        <f t="shared" si="5"/>
        <v/>
      </c>
      <c r="K20" s="39" t="str">
        <f t="shared" si="6"/>
        <v/>
      </c>
      <c r="L20" s="39" t="str">
        <f t="shared" si="7"/>
        <v/>
      </c>
      <c r="M20" s="39" t="str">
        <f t="shared" si="8"/>
        <v/>
      </c>
      <c r="N20" s="39" t="str">
        <f t="shared" si="9"/>
        <v/>
      </c>
      <c r="O20" s="39" t="str">
        <f t="shared" si="10"/>
        <v/>
      </c>
      <c r="P20" s="9"/>
    </row>
    <row r="21" spans="1:16" ht="28.5" x14ac:dyDescent="0.45">
      <c r="A21" s="264">
        <v>4.0999999999999996</v>
      </c>
      <c r="B21" s="264" t="s">
        <v>586</v>
      </c>
      <c r="C21" s="270">
        <v>43711</v>
      </c>
      <c r="D21" s="270">
        <v>43712</v>
      </c>
      <c r="E21" s="266">
        <v>456.96</v>
      </c>
      <c r="F21" s="39" t="str">
        <f t="shared" si="1"/>
        <v/>
      </c>
      <c r="G21" s="39" t="str">
        <f t="shared" si="2"/>
        <v/>
      </c>
      <c r="H21" s="39" t="str">
        <f t="shared" si="3"/>
        <v/>
      </c>
      <c r="I21" s="39">
        <f t="shared" si="4"/>
        <v>456.96</v>
      </c>
      <c r="J21" s="39" t="str">
        <f t="shared" si="5"/>
        <v/>
      </c>
      <c r="K21" s="39" t="str">
        <f t="shared" si="6"/>
        <v/>
      </c>
      <c r="L21" s="39" t="str">
        <f t="shared" si="7"/>
        <v/>
      </c>
      <c r="M21" s="39" t="str">
        <f t="shared" si="8"/>
        <v/>
      </c>
      <c r="N21" s="39" t="str">
        <f t="shared" si="9"/>
        <v/>
      </c>
      <c r="O21" s="39" t="str">
        <f t="shared" si="10"/>
        <v/>
      </c>
      <c r="P21" s="265"/>
    </row>
    <row r="22" spans="1:16" ht="28.5" x14ac:dyDescent="0.45">
      <c r="A22" s="264">
        <v>4.2</v>
      </c>
      <c r="B22" s="264" t="s">
        <v>590</v>
      </c>
      <c r="C22" s="270">
        <v>43713</v>
      </c>
      <c r="D22" s="270">
        <v>43725</v>
      </c>
      <c r="E22" s="266">
        <v>599.76</v>
      </c>
      <c r="F22" s="39" t="str">
        <f t="shared" si="1"/>
        <v/>
      </c>
      <c r="G22" s="39" t="str">
        <f t="shared" si="2"/>
        <v/>
      </c>
      <c r="H22" s="39" t="str">
        <f t="shared" si="3"/>
        <v/>
      </c>
      <c r="I22" s="39">
        <f t="shared" si="4"/>
        <v>599.76</v>
      </c>
      <c r="J22" s="39" t="str">
        <f t="shared" si="5"/>
        <v/>
      </c>
      <c r="K22" s="39" t="str">
        <f>IF(AND(FALSE, OR($C22&gt;=J$1,$D22&gt;=I$1), $D22&lt;=K$1, NOT(J22=$E22)), $E22, "")</f>
        <v/>
      </c>
      <c r="L22" s="39" t="str">
        <f t="shared" si="7"/>
        <v/>
      </c>
      <c r="M22" s="39" t="str">
        <f t="shared" si="8"/>
        <v/>
      </c>
      <c r="N22" s="39" t="str">
        <f t="shared" si="9"/>
        <v/>
      </c>
      <c r="O22" s="39" t="str">
        <f t="shared" si="10"/>
        <v/>
      </c>
      <c r="P22" s="9"/>
    </row>
    <row r="23" spans="1:16" x14ac:dyDescent="0.45">
      <c r="A23" s="264">
        <v>4.3</v>
      </c>
      <c r="B23" s="264" t="s">
        <v>597</v>
      </c>
      <c r="C23" s="270">
        <v>43726</v>
      </c>
      <c r="D23" s="270">
        <v>43738</v>
      </c>
      <c r="E23" s="266">
        <v>599.76</v>
      </c>
      <c r="F23" s="39" t="str">
        <f t="shared" si="1"/>
        <v/>
      </c>
      <c r="G23" s="39" t="str">
        <f t="shared" si="2"/>
        <v/>
      </c>
      <c r="H23" s="39" t="str">
        <f t="shared" si="3"/>
        <v/>
      </c>
      <c r="I23" s="39" t="str">
        <f t="shared" si="4"/>
        <v/>
      </c>
      <c r="J23" s="39">
        <f t="shared" si="5"/>
        <v>599.76</v>
      </c>
      <c r="K23" s="39" t="str">
        <f t="shared" si="6"/>
        <v/>
      </c>
      <c r="L23" s="39" t="str">
        <f t="shared" si="7"/>
        <v/>
      </c>
      <c r="M23" s="39" t="str">
        <f t="shared" si="8"/>
        <v/>
      </c>
      <c r="N23" s="39" t="str">
        <f t="shared" si="9"/>
        <v/>
      </c>
      <c r="O23" s="39" t="str">
        <f t="shared" si="10"/>
        <v/>
      </c>
      <c r="P23" s="9"/>
    </row>
    <row r="24" spans="1:16" ht="28.5" x14ac:dyDescent="0.45">
      <c r="A24" s="264">
        <v>4.4000000000000004</v>
      </c>
      <c r="B24" s="264" t="s">
        <v>604</v>
      </c>
      <c r="C24" s="270">
        <v>43727</v>
      </c>
      <c r="D24" s="270">
        <v>43738</v>
      </c>
      <c r="E24" s="266">
        <v>533.12</v>
      </c>
      <c r="F24" s="39" t="str">
        <f t="shared" si="1"/>
        <v/>
      </c>
      <c r="G24" s="39" t="str">
        <f t="shared" si="2"/>
        <v/>
      </c>
      <c r="H24" s="39" t="str">
        <f t="shared" si="3"/>
        <v/>
      </c>
      <c r="I24" s="39" t="str">
        <f t="shared" si="4"/>
        <v/>
      </c>
      <c r="J24" s="39">
        <f t="shared" si="5"/>
        <v>533.12</v>
      </c>
      <c r="K24" s="39" t="str">
        <f t="shared" si="6"/>
        <v/>
      </c>
      <c r="L24" s="39" t="str">
        <f t="shared" si="7"/>
        <v/>
      </c>
      <c r="M24" s="39" t="str">
        <f t="shared" si="8"/>
        <v/>
      </c>
      <c r="N24" s="39" t="str">
        <f t="shared" si="9"/>
        <v/>
      </c>
      <c r="O24" s="39" t="str">
        <f t="shared" si="10"/>
        <v/>
      </c>
      <c r="P24" s="9"/>
    </row>
    <row r="25" spans="1:16" ht="28.5" x14ac:dyDescent="0.45">
      <c r="A25" s="264">
        <v>4.5</v>
      </c>
      <c r="B25" s="264" t="s">
        <v>615</v>
      </c>
      <c r="C25" s="270">
        <v>43720</v>
      </c>
      <c r="D25" s="270">
        <v>43733</v>
      </c>
      <c r="E25" s="266">
        <v>952</v>
      </c>
      <c r="F25" s="39" t="str">
        <f t="shared" si="1"/>
        <v/>
      </c>
      <c r="G25" s="39" t="str">
        <f t="shared" si="2"/>
        <v/>
      </c>
      <c r="H25" s="39" t="str">
        <f t="shared" si="3"/>
        <v/>
      </c>
      <c r="I25" s="39" t="str">
        <f t="shared" si="4"/>
        <v/>
      </c>
      <c r="J25" s="39">
        <f t="shared" si="5"/>
        <v>952</v>
      </c>
      <c r="K25" s="39" t="str">
        <f t="shared" si="6"/>
        <v/>
      </c>
      <c r="L25" s="39" t="str">
        <f t="shared" si="7"/>
        <v/>
      </c>
      <c r="M25" s="39" t="str">
        <f t="shared" si="8"/>
        <v/>
      </c>
      <c r="N25" s="39" t="str">
        <f t="shared" si="9"/>
        <v/>
      </c>
      <c r="O25" s="39" t="str">
        <f t="shared" si="10"/>
        <v/>
      </c>
      <c r="P25" s="9"/>
    </row>
    <row r="26" spans="1:16" x14ac:dyDescent="0.45">
      <c r="A26" s="264">
        <v>4.5999999999999996</v>
      </c>
      <c r="B26" s="264" t="s">
        <v>621</v>
      </c>
      <c r="C26" s="270">
        <v>43734</v>
      </c>
      <c r="D26" s="270">
        <v>43738</v>
      </c>
      <c r="E26" s="266">
        <v>285.60000000000002</v>
      </c>
      <c r="F26" s="39" t="str">
        <f t="shared" si="1"/>
        <v/>
      </c>
      <c r="G26" s="39" t="str">
        <f t="shared" si="2"/>
        <v/>
      </c>
      <c r="H26" s="39" t="str">
        <f t="shared" si="3"/>
        <v/>
      </c>
      <c r="I26" s="39" t="str">
        <f t="shared" si="4"/>
        <v/>
      </c>
      <c r="J26" s="39">
        <f t="shared" si="5"/>
        <v>285.60000000000002</v>
      </c>
      <c r="K26" s="39" t="str">
        <f t="shared" si="6"/>
        <v/>
      </c>
      <c r="L26" s="39" t="str">
        <f t="shared" si="7"/>
        <v/>
      </c>
      <c r="M26" s="39" t="str">
        <f t="shared" si="8"/>
        <v/>
      </c>
      <c r="N26" s="39" t="str">
        <f t="shared" si="9"/>
        <v/>
      </c>
      <c r="O26" s="39" t="str">
        <f t="shared" si="10"/>
        <v/>
      </c>
      <c r="P26" s="9"/>
    </row>
    <row r="27" spans="1:16" ht="28.5" x14ac:dyDescent="0.45">
      <c r="A27" s="264">
        <v>4.7</v>
      </c>
      <c r="B27" s="264" t="s">
        <v>628</v>
      </c>
      <c r="C27" s="270">
        <v>43739</v>
      </c>
      <c r="D27" s="270">
        <v>43740</v>
      </c>
      <c r="E27" s="266">
        <v>456.96</v>
      </c>
      <c r="F27" s="39" t="str">
        <f t="shared" si="1"/>
        <v/>
      </c>
      <c r="G27" s="39" t="str">
        <f t="shared" si="2"/>
        <v/>
      </c>
      <c r="H27" s="39" t="str">
        <f t="shared" si="3"/>
        <v/>
      </c>
      <c r="I27" s="39" t="str">
        <f t="shared" si="4"/>
        <v/>
      </c>
      <c r="J27" s="39">
        <f t="shared" si="5"/>
        <v>456.96</v>
      </c>
      <c r="K27" s="39" t="str">
        <f t="shared" si="6"/>
        <v/>
      </c>
      <c r="L27" s="39" t="str">
        <f t="shared" si="7"/>
        <v/>
      </c>
      <c r="M27" s="39" t="str">
        <f t="shared" si="8"/>
        <v/>
      </c>
      <c r="N27" s="39" t="str">
        <f t="shared" si="9"/>
        <v/>
      </c>
      <c r="O27" s="39" t="str">
        <f t="shared" si="10"/>
        <v/>
      </c>
      <c r="P27" s="9"/>
    </row>
    <row r="28" spans="1:16" x14ac:dyDescent="0.45">
      <c r="A28" s="264">
        <v>5.0999999999999996</v>
      </c>
      <c r="B28" s="264" t="s">
        <v>634</v>
      </c>
      <c r="C28" s="270">
        <v>43742</v>
      </c>
      <c r="D28" s="270">
        <v>43745</v>
      </c>
      <c r="E28" s="266">
        <v>456.96</v>
      </c>
      <c r="F28" s="39" t="str">
        <f t="shared" si="1"/>
        <v/>
      </c>
      <c r="G28" s="39" t="str">
        <f t="shared" si="2"/>
        <v/>
      </c>
      <c r="H28" s="39" t="str">
        <f t="shared" si="3"/>
        <v/>
      </c>
      <c r="I28" s="39" t="str">
        <f t="shared" si="4"/>
        <v/>
      </c>
      <c r="J28" s="39">
        <f t="shared" si="5"/>
        <v>456.96</v>
      </c>
      <c r="K28" s="39" t="str">
        <f t="shared" si="6"/>
        <v/>
      </c>
      <c r="L28" s="39" t="str">
        <f t="shared" si="7"/>
        <v/>
      </c>
      <c r="M28" s="39" t="str">
        <f t="shared" si="8"/>
        <v/>
      </c>
      <c r="N28" s="39" t="str">
        <f t="shared" si="9"/>
        <v/>
      </c>
      <c r="O28" s="39" t="str">
        <f t="shared" si="10"/>
        <v/>
      </c>
      <c r="P28" s="265"/>
    </row>
    <row r="29" spans="1:16" ht="28.5" x14ac:dyDescent="0.45">
      <c r="A29" s="264">
        <v>5.2</v>
      </c>
      <c r="B29" s="264" t="s">
        <v>638</v>
      </c>
      <c r="C29" s="270">
        <v>43746</v>
      </c>
      <c r="D29" s="270">
        <v>43755</v>
      </c>
      <c r="E29" s="266">
        <v>932.96</v>
      </c>
      <c r="F29" s="39" t="str">
        <f t="shared" si="1"/>
        <v/>
      </c>
      <c r="G29" s="39" t="str">
        <f t="shared" si="2"/>
        <v/>
      </c>
      <c r="H29" s="39" t="str">
        <f t="shared" si="3"/>
        <v/>
      </c>
      <c r="I29" s="39" t="str">
        <f t="shared" si="4"/>
        <v/>
      </c>
      <c r="J29" s="39">
        <f t="shared" si="5"/>
        <v>932.96</v>
      </c>
      <c r="K29" s="39" t="str">
        <f t="shared" si="6"/>
        <v/>
      </c>
      <c r="L29" s="39" t="str">
        <f>IF(AND(FALSE, OR($C29&gt;=K$1,$D29&gt;=J$1), $D29&lt;=L$1, NOT(K29=$E29)), $E29, "")</f>
        <v/>
      </c>
      <c r="M29" s="39" t="str">
        <f t="shared" si="8"/>
        <v/>
      </c>
      <c r="N29" s="39" t="str">
        <f t="shared" si="9"/>
        <v/>
      </c>
      <c r="O29" s="39" t="str">
        <f t="shared" si="10"/>
        <v/>
      </c>
      <c r="P29" s="9"/>
    </row>
    <row r="30" spans="1:16" ht="28.5" x14ac:dyDescent="0.45">
      <c r="A30" s="264">
        <v>5.3</v>
      </c>
      <c r="B30" s="264" t="s">
        <v>643</v>
      </c>
      <c r="C30" s="270">
        <v>43789</v>
      </c>
      <c r="D30" s="270">
        <v>43838</v>
      </c>
      <c r="E30" s="266">
        <v>8595.31</v>
      </c>
      <c r="F30" s="39" t="str">
        <f t="shared" si="1"/>
        <v/>
      </c>
      <c r="G30" s="39" t="str">
        <f t="shared" si="2"/>
        <v/>
      </c>
      <c r="H30" s="39" t="str">
        <f t="shared" si="3"/>
        <v/>
      </c>
      <c r="I30" s="39" t="str">
        <f t="shared" si="4"/>
        <v/>
      </c>
      <c r="J30" s="39" t="str">
        <f t="shared" si="5"/>
        <v/>
      </c>
      <c r="K30" s="39" t="str">
        <f t="shared" si="6"/>
        <v/>
      </c>
      <c r="L30" s="39" t="str">
        <f t="shared" si="7"/>
        <v/>
      </c>
      <c r="M30" s="39">
        <f t="shared" si="8"/>
        <v>8595.31</v>
      </c>
      <c r="N30" s="39" t="str">
        <f t="shared" si="9"/>
        <v/>
      </c>
      <c r="O30" s="39" t="str">
        <f t="shared" si="10"/>
        <v/>
      </c>
      <c r="P30" s="9"/>
    </row>
    <row r="31" spans="1:16" ht="28.5" x14ac:dyDescent="0.45">
      <c r="A31" s="264" t="s">
        <v>673</v>
      </c>
      <c r="B31" s="264" t="s">
        <v>674</v>
      </c>
      <c r="C31" s="270">
        <v>43755</v>
      </c>
      <c r="D31" s="270">
        <v>43838</v>
      </c>
      <c r="E31" s="266">
        <v>4331.6000000000004</v>
      </c>
      <c r="F31" s="39" t="str">
        <f t="shared" si="1"/>
        <v/>
      </c>
      <c r="G31" s="39" t="str">
        <f t="shared" si="2"/>
        <v/>
      </c>
      <c r="H31" s="39" t="str">
        <f t="shared" si="3"/>
        <v/>
      </c>
      <c r="I31" s="39" t="str">
        <f t="shared" si="4"/>
        <v/>
      </c>
      <c r="J31" s="39" t="str">
        <f t="shared" si="5"/>
        <v/>
      </c>
      <c r="K31" s="39" t="str">
        <f t="shared" si="6"/>
        <v/>
      </c>
      <c r="L31" s="39" t="str">
        <f t="shared" si="7"/>
        <v/>
      </c>
      <c r="M31" s="39">
        <f t="shared" si="8"/>
        <v>4331.6000000000004</v>
      </c>
      <c r="N31" s="39" t="str">
        <f t="shared" si="9"/>
        <v/>
      </c>
      <c r="O31" s="39" t="str">
        <f t="shared" si="10"/>
        <v/>
      </c>
      <c r="P31" s="9"/>
    </row>
    <row r="32" spans="1:16" ht="28.5" x14ac:dyDescent="0.45">
      <c r="A32" s="264" t="s">
        <v>680</v>
      </c>
      <c r="B32" s="264" t="s">
        <v>681</v>
      </c>
      <c r="C32" s="270">
        <v>43755</v>
      </c>
      <c r="D32" s="270">
        <v>43838</v>
      </c>
      <c r="E32" s="266">
        <v>4331.6000000000004</v>
      </c>
      <c r="F32" s="39" t="str">
        <f t="shared" si="1"/>
        <v/>
      </c>
      <c r="G32" s="39" t="str">
        <f t="shared" si="2"/>
        <v/>
      </c>
      <c r="H32" s="39" t="str">
        <f t="shared" si="3"/>
        <v/>
      </c>
      <c r="I32" s="39" t="str">
        <f t="shared" si="4"/>
        <v/>
      </c>
      <c r="J32" s="39" t="str">
        <f t="shared" si="5"/>
        <v/>
      </c>
      <c r="K32" s="39" t="str">
        <f t="shared" si="6"/>
        <v/>
      </c>
      <c r="L32" s="39" t="str">
        <f t="shared" si="7"/>
        <v/>
      </c>
      <c r="M32" s="39">
        <f t="shared" si="8"/>
        <v>4331.6000000000004</v>
      </c>
      <c r="N32" s="39" t="str">
        <f t="shared" si="9"/>
        <v/>
      </c>
      <c r="O32" s="39" t="str">
        <f t="shared" si="10"/>
        <v/>
      </c>
      <c r="P32" s="9"/>
    </row>
    <row r="33" spans="1:16" x14ac:dyDescent="0.45">
      <c r="A33" s="264">
        <v>5.5</v>
      </c>
      <c r="B33" s="264" t="s">
        <v>686</v>
      </c>
      <c r="C33" s="270">
        <v>43822</v>
      </c>
      <c r="D33" s="270">
        <v>43833</v>
      </c>
      <c r="E33" s="266">
        <v>432992.94</v>
      </c>
      <c r="F33" s="39" t="str">
        <f t="shared" si="1"/>
        <v/>
      </c>
      <c r="G33" s="39" t="str">
        <f t="shared" si="2"/>
        <v/>
      </c>
      <c r="H33" s="39" t="str">
        <f t="shared" si="3"/>
        <v/>
      </c>
      <c r="I33" s="39" t="str">
        <f t="shared" si="4"/>
        <v/>
      </c>
      <c r="J33" s="39" t="str">
        <f t="shared" si="5"/>
        <v/>
      </c>
      <c r="K33" s="39" t="str">
        <f t="shared" si="6"/>
        <v/>
      </c>
      <c r="L33" s="39" t="str">
        <f t="shared" si="7"/>
        <v/>
      </c>
      <c r="M33" s="39">
        <f t="shared" si="8"/>
        <v>432992.94</v>
      </c>
      <c r="N33" s="39" t="str">
        <f t="shared" si="9"/>
        <v/>
      </c>
      <c r="O33" s="39" t="str">
        <f t="shared" si="10"/>
        <v/>
      </c>
      <c r="P33" s="9"/>
    </row>
    <row r="34" spans="1:16" x14ac:dyDescent="0.45">
      <c r="A34" s="264">
        <v>5.6</v>
      </c>
      <c r="B34" s="264" t="s">
        <v>699</v>
      </c>
      <c r="C34" s="270">
        <v>43833</v>
      </c>
      <c r="D34" s="270">
        <v>43838</v>
      </c>
      <c r="E34" s="266">
        <v>380.8</v>
      </c>
      <c r="F34" s="39" t="str">
        <f t="shared" si="1"/>
        <v/>
      </c>
      <c r="G34" s="39" t="str">
        <f t="shared" si="2"/>
        <v/>
      </c>
      <c r="H34" s="39" t="str">
        <f t="shared" si="3"/>
        <v/>
      </c>
      <c r="I34" s="39" t="str">
        <f t="shared" si="4"/>
        <v/>
      </c>
      <c r="J34" s="39" t="str">
        <f t="shared" si="5"/>
        <v/>
      </c>
      <c r="K34" s="39" t="str">
        <f t="shared" si="6"/>
        <v/>
      </c>
      <c r="L34" s="39" t="str">
        <f t="shared" si="7"/>
        <v/>
      </c>
      <c r="M34" s="39">
        <f t="shared" si="8"/>
        <v>380.8</v>
      </c>
      <c r="N34" s="39" t="str">
        <f t="shared" si="9"/>
        <v/>
      </c>
      <c r="O34" s="39" t="str">
        <f t="shared" si="10"/>
        <v/>
      </c>
      <c r="P34" s="9"/>
    </row>
    <row r="35" spans="1:16" ht="28.5" x14ac:dyDescent="0.45">
      <c r="A35" s="264">
        <v>5.7</v>
      </c>
      <c r="B35" s="264" t="s">
        <v>703</v>
      </c>
      <c r="C35" s="270">
        <v>43839</v>
      </c>
      <c r="D35" s="270">
        <v>43840</v>
      </c>
      <c r="E35" s="266">
        <v>456.96</v>
      </c>
      <c r="F35" s="39" t="str">
        <f t="shared" si="1"/>
        <v/>
      </c>
      <c r="G35" s="39" t="str">
        <f t="shared" si="2"/>
        <v/>
      </c>
      <c r="H35" s="39" t="str">
        <f t="shared" si="3"/>
        <v/>
      </c>
      <c r="I35" s="39" t="str">
        <f t="shared" si="4"/>
        <v/>
      </c>
      <c r="J35" s="39" t="str">
        <f t="shared" si="5"/>
        <v/>
      </c>
      <c r="K35" s="39" t="str">
        <f t="shared" si="6"/>
        <v/>
      </c>
      <c r="L35" s="39" t="str">
        <f t="shared" si="7"/>
        <v/>
      </c>
      <c r="M35" s="39">
        <f t="shared" si="8"/>
        <v>456.96</v>
      </c>
      <c r="N35" s="39" t="str">
        <f t="shared" si="9"/>
        <v/>
      </c>
      <c r="O35" s="39" t="str">
        <f t="shared" si="10"/>
        <v/>
      </c>
      <c r="P35" s="9"/>
    </row>
    <row r="36" spans="1:16" x14ac:dyDescent="0.45">
      <c r="A36" s="264">
        <v>6.1</v>
      </c>
      <c r="B36" s="264" t="s">
        <v>707</v>
      </c>
      <c r="C36" s="270">
        <v>43844</v>
      </c>
      <c r="D36" s="270">
        <v>43845</v>
      </c>
      <c r="E36" s="266">
        <v>456.96</v>
      </c>
      <c r="F36" s="39" t="str">
        <f t="shared" si="1"/>
        <v/>
      </c>
      <c r="G36" s="39" t="str">
        <f t="shared" si="2"/>
        <v/>
      </c>
      <c r="H36" s="39" t="str">
        <f t="shared" si="3"/>
        <v/>
      </c>
      <c r="I36" s="39" t="str">
        <f t="shared" si="4"/>
        <v/>
      </c>
      <c r="J36" s="39" t="str">
        <f t="shared" si="5"/>
        <v/>
      </c>
      <c r="K36" s="39" t="str">
        <f t="shared" si="6"/>
        <v/>
      </c>
      <c r="L36" s="39" t="str">
        <f t="shared" si="7"/>
        <v/>
      </c>
      <c r="M36" s="39">
        <f t="shared" si="8"/>
        <v>456.96</v>
      </c>
      <c r="N36" s="39" t="str">
        <f t="shared" si="9"/>
        <v/>
      </c>
      <c r="O36" s="39" t="str">
        <f t="shared" si="10"/>
        <v/>
      </c>
      <c r="P36" s="265"/>
    </row>
    <row r="37" spans="1:16" ht="28.5" x14ac:dyDescent="0.45">
      <c r="A37" s="264">
        <v>6.2</v>
      </c>
      <c r="B37" s="264" t="s">
        <v>711</v>
      </c>
      <c r="C37" s="270">
        <v>43846</v>
      </c>
      <c r="D37" s="270">
        <v>43852</v>
      </c>
      <c r="E37" s="266">
        <v>333.2</v>
      </c>
      <c r="F37" s="39" t="str">
        <f t="shared" si="1"/>
        <v/>
      </c>
      <c r="G37" s="39" t="str">
        <f t="shared" si="2"/>
        <v/>
      </c>
      <c r="H37" s="39" t="str">
        <f t="shared" si="3"/>
        <v/>
      </c>
      <c r="I37" s="39" t="str">
        <f t="shared" si="4"/>
        <v/>
      </c>
      <c r="J37" s="39" t="str">
        <f t="shared" si="5"/>
        <v/>
      </c>
      <c r="K37" s="39" t="str">
        <f t="shared" si="6"/>
        <v/>
      </c>
      <c r="L37" s="39" t="str">
        <f t="shared" si="7"/>
        <v/>
      </c>
      <c r="M37" s="39" t="str">
        <f t="shared" si="8"/>
        <v/>
      </c>
      <c r="N37" s="39">
        <f t="shared" si="9"/>
        <v>333.2</v>
      </c>
      <c r="O37" s="39" t="str">
        <f t="shared" si="10"/>
        <v/>
      </c>
      <c r="P37" s="9"/>
    </row>
    <row r="38" spans="1:16" ht="28.5" x14ac:dyDescent="0.45">
      <c r="A38" s="264">
        <v>6.3</v>
      </c>
      <c r="B38" s="264" t="s">
        <v>716</v>
      </c>
      <c r="C38" s="270">
        <v>43846</v>
      </c>
      <c r="D38" s="270">
        <v>43852</v>
      </c>
      <c r="E38" s="266">
        <v>333.2</v>
      </c>
      <c r="F38" s="39" t="str">
        <f t="shared" si="1"/>
        <v/>
      </c>
      <c r="G38" s="39" t="str">
        <f t="shared" si="2"/>
        <v/>
      </c>
      <c r="H38" s="39" t="str">
        <f t="shared" si="3"/>
        <v/>
      </c>
      <c r="I38" s="39" t="str">
        <f t="shared" si="4"/>
        <v/>
      </c>
      <c r="J38" s="39" t="str">
        <f t="shared" si="5"/>
        <v/>
      </c>
      <c r="K38" s="39" t="str">
        <f t="shared" si="6"/>
        <v/>
      </c>
      <c r="L38" s="39" t="str">
        <f t="shared" si="7"/>
        <v/>
      </c>
      <c r="M38" s="39" t="str">
        <f t="shared" si="8"/>
        <v/>
      </c>
      <c r="N38" s="39">
        <f t="shared" si="9"/>
        <v>333.2</v>
      </c>
      <c r="O38" s="39" t="str">
        <f t="shared" si="10"/>
        <v/>
      </c>
      <c r="P38" s="9"/>
    </row>
    <row r="39" spans="1:16" ht="28.5" x14ac:dyDescent="0.45">
      <c r="A39" s="264">
        <v>6.4</v>
      </c>
      <c r="B39" s="264" t="s">
        <v>721</v>
      </c>
      <c r="C39" s="270">
        <v>43857</v>
      </c>
      <c r="D39" s="270">
        <v>43861</v>
      </c>
      <c r="E39" s="266">
        <v>333.2</v>
      </c>
      <c r="F39" s="39" t="str">
        <f t="shared" si="1"/>
        <v/>
      </c>
      <c r="G39" s="39" t="str">
        <f t="shared" si="2"/>
        <v/>
      </c>
      <c r="H39" s="39" t="str">
        <f t="shared" si="3"/>
        <v/>
      </c>
      <c r="I39" s="39" t="str">
        <f t="shared" si="4"/>
        <v/>
      </c>
      <c r="J39" s="39" t="str">
        <f t="shared" si="5"/>
        <v/>
      </c>
      <c r="K39" s="39" t="str">
        <f t="shared" si="6"/>
        <v/>
      </c>
      <c r="L39" s="39" t="str">
        <f t="shared" si="7"/>
        <v/>
      </c>
      <c r="M39" s="39" t="str">
        <f t="shared" si="8"/>
        <v/>
      </c>
      <c r="N39" s="39">
        <f t="shared" si="9"/>
        <v>333.2</v>
      </c>
      <c r="O39" s="39" t="str">
        <f t="shared" si="10"/>
        <v/>
      </c>
      <c r="P39" s="9"/>
    </row>
    <row r="40" spans="1:16" x14ac:dyDescent="0.45">
      <c r="A40" s="264">
        <v>6.5</v>
      </c>
      <c r="B40" s="264" t="s">
        <v>726</v>
      </c>
      <c r="C40" s="270">
        <v>43853</v>
      </c>
      <c r="D40" s="270">
        <v>43868</v>
      </c>
      <c r="E40" s="266">
        <v>799.68</v>
      </c>
      <c r="F40" s="39" t="str">
        <f t="shared" si="1"/>
        <v/>
      </c>
      <c r="G40" s="39" t="str">
        <f t="shared" si="2"/>
        <v/>
      </c>
      <c r="H40" s="39" t="str">
        <f t="shared" si="3"/>
        <v/>
      </c>
      <c r="I40" s="39" t="str">
        <f t="shared" si="4"/>
        <v/>
      </c>
      <c r="J40" s="39" t="str">
        <f t="shared" si="5"/>
        <v/>
      </c>
      <c r="K40" s="39" t="str">
        <f t="shared" si="6"/>
        <v/>
      </c>
      <c r="L40" s="39" t="str">
        <f t="shared" si="7"/>
        <v/>
      </c>
      <c r="M40" s="39" t="str">
        <f t="shared" si="8"/>
        <v/>
      </c>
      <c r="N40" s="39">
        <f t="shared" si="9"/>
        <v>799.68</v>
      </c>
      <c r="O40" s="39" t="str">
        <f t="shared" si="10"/>
        <v/>
      </c>
      <c r="P40" s="9"/>
    </row>
    <row r="41" spans="1:16" x14ac:dyDescent="0.45">
      <c r="A41" s="264">
        <v>6.6</v>
      </c>
      <c r="B41" s="264" t="s">
        <v>738</v>
      </c>
      <c r="C41" s="270">
        <v>43864</v>
      </c>
      <c r="D41" s="270">
        <v>43868</v>
      </c>
      <c r="E41" s="266">
        <v>333.2</v>
      </c>
      <c r="F41" s="39" t="str">
        <f t="shared" si="1"/>
        <v/>
      </c>
      <c r="G41" s="39" t="str">
        <f t="shared" si="2"/>
        <v/>
      </c>
      <c r="H41" s="39" t="str">
        <f t="shared" si="3"/>
        <v/>
      </c>
      <c r="I41" s="39" t="str">
        <f t="shared" si="4"/>
        <v/>
      </c>
      <c r="J41" s="39" t="str">
        <f t="shared" si="5"/>
        <v/>
      </c>
      <c r="K41" s="39" t="str">
        <f t="shared" si="6"/>
        <v/>
      </c>
      <c r="L41" s="39" t="str">
        <f t="shared" si="7"/>
        <v/>
      </c>
      <c r="M41" s="39" t="str">
        <f t="shared" si="8"/>
        <v/>
      </c>
      <c r="N41" s="39">
        <f t="shared" si="9"/>
        <v>333.2</v>
      </c>
      <c r="O41" s="39" t="str">
        <f t="shared" si="10"/>
        <v/>
      </c>
      <c r="P41" s="9"/>
    </row>
    <row r="42" spans="1:16" ht="28.5" x14ac:dyDescent="0.45">
      <c r="A42" s="264">
        <v>6.7</v>
      </c>
      <c r="B42" s="264" t="s">
        <v>743</v>
      </c>
      <c r="C42" s="270">
        <v>43871</v>
      </c>
      <c r="D42" s="270">
        <v>43872</v>
      </c>
      <c r="E42" s="266">
        <v>456.96</v>
      </c>
      <c r="F42" s="39" t="str">
        <f t="shared" si="1"/>
        <v/>
      </c>
      <c r="G42" s="39" t="str">
        <f t="shared" si="2"/>
        <v/>
      </c>
      <c r="H42" s="39" t="str">
        <f t="shared" si="3"/>
        <v/>
      </c>
      <c r="I42" s="39" t="str">
        <f t="shared" si="4"/>
        <v/>
      </c>
      <c r="J42" s="39" t="str">
        <f t="shared" si="5"/>
        <v/>
      </c>
      <c r="K42" s="39" t="str">
        <f t="shared" si="6"/>
        <v/>
      </c>
      <c r="L42" s="39" t="str">
        <f t="shared" si="7"/>
        <v/>
      </c>
      <c r="M42" s="39" t="str">
        <f t="shared" si="8"/>
        <v/>
      </c>
      <c r="N42" s="39">
        <f t="shared" si="9"/>
        <v>456.96</v>
      </c>
      <c r="O42" s="39" t="str">
        <f t="shared" si="10"/>
        <v/>
      </c>
      <c r="P42" s="9"/>
    </row>
    <row r="43" spans="1:16" x14ac:dyDescent="0.45">
      <c r="A43" s="9"/>
      <c r="B43" s="9"/>
      <c r="C43" s="9"/>
      <c r="D43" s="9"/>
      <c r="E43" s="11" t="s">
        <v>56</v>
      </c>
      <c r="F43" s="274"/>
      <c r="G43" s="39">
        <f t="shared" ref="G43:O43" si="11">SUM(G2:G42)</f>
        <v>2056.3200000000002</v>
      </c>
      <c r="H43" s="39">
        <f t="shared" si="11"/>
        <v>6273.6800000000012</v>
      </c>
      <c r="I43" s="39">
        <f t="shared" si="11"/>
        <v>2865.5199999999995</v>
      </c>
      <c r="J43" s="39">
        <f t="shared" si="11"/>
        <v>4217.3600000000006</v>
      </c>
      <c r="K43" s="39">
        <f t="shared" si="11"/>
        <v>0</v>
      </c>
      <c r="L43" s="39">
        <f t="shared" si="11"/>
        <v>0</v>
      </c>
      <c r="M43" s="39">
        <f t="shared" si="11"/>
        <v>451546.17000000004</v>
      </c>
      <c r="N43" s="39">
        <f t="shared" si="11"/>
        <v>2589.4399999999996</v>
      </c>
      <c r="O43" s="39">
        <f t="shared" si="11"/>
        <v>5483.5199999999995</v>
      </c>
    </row>
    <row r="44" spans="1:16" x14ac:dyDescent="0.45">
      <c r="A44" s="9"/>
      <c r="B44" s="9"/>
      <c r="C44" s="9"/>
      <c r="D44" s="9"/>
      <c r="E44" s="9" t="s">
        <v>765</v>
      </c>
      <c r="F44" s="39"/>
      <c r="G44" s="39">
        <f>F44+G43</f>
        <v>2056.3200000000002</v>
      </c>
      <c r="H44" s="39">
        <f t="shared" ref="H44:N44" si="12">G44+H43</f>
        <v>8330.0000000000018</v>
      </c>
      <c r="I44" s="39">
        <f t="shared" si="12"/>
        <v>11195.52</v>
      </c>
      <c r="J44" s="39">
        <f t="shared" si="12"/>
        <v>15412.880000000001</v>
      </c>
      <c r="K44" s="39">
        <f t="shared" si="12"/>
        <v>15412.880000000001</v>
      </c>
      <c r="L44" s="39">
        <f t="shared" si="12"/>
        <v>15412.880000000001</v>
      </c>
      <c r="M44" s="39">
        <f t="shared" si="12"/>
        <v>466959.05000000005</v>
      </c>
      <c r="N44" s="39">
        <f t="shared" si="12"/>
        <v>469548.49000000005</v>
      </c>
      <c r="O44" s="39">
        <f>SUM(F43:O43)</f>
        <v>475032.01000000007</v>
      </c>
      <c r="P44" s="265"/>
    </row>
  </sheetData>
  <pageMargins left="0.25" right="0.25" top="0.75" bottom="0.75" header="0.3" footer="0.3"/>
  <pageSetup paperSize="9" scale="5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B1C5E-911E-4258-B561-9BB7A80D580B}">
  <sheetPr>
    <pageSetUpPr fitToPage="1"/>
  </sheetPr>
  <dimension ref="A1:C9"/>
  <sheetViews>
    <sheetView workbookViewId="0">
      <selection activeCell="F5" sqref="F5"/>
    </sheetView>
  </sheetViews>
  <sheetFormatPr defaultRowHeight="14.25" x14ac:dyDescent="0.45"/>
  <cols>
    <col min="1" max="1" width="26.53125" bestFit="1" customWidth="1"/>
    <col min="2" max="2" width="15.796875" customWidth="1"/>
    <col min="3" max="3" width="52.19921875" customWidth="1"/>
  </cols>
  <sheetData>
    <row r="1" spans="1:3" ht="14.65" thickBot="1" x14ac:dyDescent="0.5">
      <c r="A1" s="55" t="s">
        <v>340</v>
      </c>
      <c r="B1" s="220" t="s">
        <v>771</v>
      </c>
      <c r="C1" s="55" t="s">
        <v>772</v>
      </c>
    </row>
    <row r="2" spans="1:3" ht="42.75" x14ac:dyDescent="0.45">
      <c r="A2" s="279" t="s">
        <v>341</v>
      </c>
      <c r="B2" s="286">
        <v>43644</v>
      </c>
      <c r="C2" s="283" t="s">
        <v>773</v>
      </c>
    </row>
    <row r="3" spans="1:3" ht="42.75" x14ac:dyDescent="0.45">
      <c r="A3" s="257" t="s">
        <v>342</v>
      </c>
      <c r="B3" s="287">
        <v>43668</v>
      </c>
      <c r="C3" s="284" t="s">
        <v>774</v>
      </c>
    </row>
    <row r="4" spans="1:3" ht="71.25" x14ac:dyDescent="0.45">
      <c r="A4" s="257" t="s">
        <v>343</v>
      </c>
      <c r="B4" s="287">
        <v>43690</v>
      </c>
      <c r="C4" s="284" t="s">
        <v>775</v>
      </c>
    </row>
    <row r="5" spans="1:3" ht="71.25" x14ac:dyDescent="0.45">
      <c r="A5" s="257" t="s">
        <v>344</v>
      </c>
      <c r="B5" s="287">
        <v>43710</v>
      </c>
      <c r="C5" s="284" t="s">
        <v>776</v>
      </c>
    </row>
    <row r="6" spans="1:3" ht="71.25" x14ac:dyDescent="0.45">
      <c r="A6" s="257" t="s">
        <v>345</v>
      </c>
      <c r="B6" s="287">
        <v>43741</v>
      </c>
      <c r="C6" s="284" t="s">
        <v>777</v>
      </c>
    </row>
    <row r="7" spans="1:3" ht="85.5" x14ac:dyDescent="0.45">
      <c r="A7" s="257" t="s">
        <v>346</v>
      </c>
      <c r="B7" s="287">
        <v>43843</v>
      </c>
      <c r="C7" s="284" t="s">
        <v>778</v>
      </c>
    </row>
    <row r="8" spans="1:3" ht="71.650000000000006" thickBot="1" x14ac:dyDescent="0.5">
      <c r="A8" s="258" t="s">
        <v>347</v>
      </c>
      <c r="B8" s="288">
        <v>43873</v>
      </c>
      <c r="C8" s="285" t="s">
        <v>779</v>
      </c>
    </row>
    <row r="9" spans="1:3" ht="14.65" thickBot="1" x14ac:dyDescent="0.5">
      <c r="A9" s="291" t="s">
        <v>802</v>
      </c>
      <c r="B9" s="292">
        <v>43896</v>
      </c>
      <c r="C9" s="291" t="s">
        <v>803</v>
      </c>
    </row>
  </sheetData>
  <pageMargins left="1" right="1" top="1" bottom="1" header="0.5" footer="0.5"/>
  <pageSetup paperSize="9" scale="84"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CB9B-F60A-4707-BDD7-DA9AB7A5AC64}">
  <sheetPr>
    <pageSetUpPr fitToPage="1"/>
  </sheetPr>
  <dimension ref="A1:G14"/>
  <sheetViews>
    <sheetView workbookViewId="0">
      <selection activeCell="D5" sqref="D5"/>
    </sheetView>
  </sheetViews>
  <sheetFormatPr defaultRowHeight="14.25" x14ac:dyDescent="0.45"/>
  <cols>
    <col min="1" max="1" width="36.59765625" bestFit="1" customWidth="1"/>
    <col min="2" max="2" width="15.1328125" customWidth="1"/>
    <col min="3" max="3" width="26.86328125" bestFit="1" customWidth="1"/>
    <col min="4" max="4" width="49.9296875" bestFit="1" customWidth="1"/>
    <col min="5" max="5" width="15.46484375" bestFit="1" customWidth="1"/>
    <col min="6" max="7" width="13.86328125" bestFit="1" customWidth="1"/>
  </cols>
  <sheetData>
    <row r="1" spans="1:7" ht="14.65" thickBot="1" x14ac:dyDescent="0.5">
      <c r="A1" s="55" t="s">
        <v>348</v>
      </c>
      <c r="B1" s="220" t="s">
        <v>124</v>
      </c>
      <c r="C1" s="55" t="s">
        <v>785</v>
      </c>
      <c r="D1" s="220" t="s">
        <v>786</v>
      </c>
      <c r="E1" s="55" t="s">
        <v>787</v>
      </c>
      <c r="F1" s="220" t="s">
        <v>788</v>
      </c>
      <c r="G1" s="55" t="s">
        <v>789</v>
      </c>
    </row>
    <row r="2" spans="1:7" ht="55.9" customHeight="1" x14ac:dyDescent="0.45">
      <c r="A2" s="281" t="s">
        <v>132</v>
      </c>
      <c r="B2" s="282" t="s">
        <v>780</v>
      </c>
      <c r="C2" s="281" t="s">
        <v>781</v>
      </c>
      <c r="D2" s="282" t="s">
        <v>782</v>
      </c>
      <c r="E2" s="279" t="s">
        <v>783</v>
      </c>
      <c r="F2" s="259" t="s">
        <v>784</v>
      </c>
      <c r="G2" s="280">
        <v>1</v>
      </c>
    </row>
    <row r="3" spans="1:7" ht="41.65" customHeight="1" x14ac:dyDescent="0.45">
      <c r="A3" s="275"/>
      <c r="B3" s="277"/>
      <c r="C3" s="275"/>
      <c r="D3" s="277"/>
      <c r="E3" s="275"/>
      <c r="F3" s="277"/>
      <c r="G3" s="275"/>
    </row>
    <row r="4" spans="1:7" ht="41.65" customHeight="1" x14ac:dyDescent="0.45">
      <c r="A4" s="275"/>
      <c r="B4" s="277"/>
      <c r="C4" s="275"/>
      <c r="D4" s="277"/>
      <c r="E4" s="275"/>
      <c r="F4" s="277"/>
      <c r="G4" s="275"/>
    </row>
    <row r="5" spans="1:7" ht="42.75" customHeight="1" x14ac:dyDescent="0.45">
      <c r="A5" s="275"/>
      <c r="B5" s="277"/>
      <c r="C5" s="275"/>
      <c r="D5" s="277"/>
      <c r="E5" s="275"/>
      <c r="F5" s="277"/>
      <c r="G5" s="275"/>
    </row>
    <row r="6" spans="1:7" ht="43.15" customHeight="1" x14ac:dyDescent="0.45">
      <c r="A6" s="275"/>
      <c r="B6" s="277"/>
      <c r="C6" s="275"/>
      <c r="D6" s="277"/>
      <c r="E6" s="275"/>
      <c r="F6" s="277"/>
      <c r="G6" s="275"/>
    </row>
    <row r="7" spans="1:7" ht="43.5" customHeight="1" thickBot="1" x14ac:dyDescent="0.5">
      <c r="A7" s="276"/>
      <c r="B7" s="278"/>
      <c r="C7" s="276"/>
      <c r="D7" s="278"/>
      <c r="E7" s="276"/>
      <c r="F7" s="278"/>
      <c r="G7" s="276"/>
    </row>
    <row r="8" spans="1:7" x14ac:dyDescent="0.45">
      <c r="A8" s="9"/>
      <c r="B8" s="9"/>
      <c r="C8" s="9"/>
      <c r="D8" s="9"/>
      <c r="E8" s="9"/>
      <c r="F8" s="9"/>
      <c r="G8" s="9"/>
    </row>
    <row r="9" spans="1:7" x14ac:dyDescent="0.45">
      <c r="A9" s="9"/>
      <c r="B9" s="9"/>
      <c r="C9" s="9"/>
      <c r="D9" s="9"/>
      <c r="E9" s="9"/>
      <c r="F9" s="9"/>
      <c r="G9" s="9"/>
    </row>
    <row r="10" spans="1:7" x14ac:dyDescent="0.45">
      <c r="A10" s="9"/>
      <c r="B10" s="9"/>
      <c r="C10" s="9"/>
      <c r="D10" s="9"/>
      <c r="E10" s="9"/>
      <c r="F10" s="9"/>
      <c r="G10" s="9"/>
    </row>
    <row r="11" spans="1:7" x14ac:dyDescent="0.45">
      <c r="A11" s="9"/>
      <c r="B11" s="9"/>
      <c r="C11" s="9"/>
      <c r="D11" s="9"/>
      <c r="E11" s="9"/>
      <c r="F11" s="9"/>
      <c r="G11" s="9"/>
    </row>
    <row r="12" spans="1:7" x14ac:dyDescent="0.45">
      <c r="A12" s="9"/>
      <c r="B12" s="9"/>
      <c r="C12" s="9"/>
      <c r="D12" s="9"/>
      <c r="E12" s="9"/>
      <c r="F12" s="9"/>
      <c r="G12" s="9"/>
    </row>
    <row r="13" spans="1:7" x14ac:dyDescent="0.45">
      <c r="A13" s="9"/>
      <c r="B13" s="9"/>
      <c r="C13" s="9"/>
      <c r="D13" s="9"/>
      <c r="E13" s="9"/>
      <c r="F13" s="9"/>
      <c r="G13" s="9"/>
    </row>
    <row r="14" spans="1:7" x14ac:dyDescent="0.45">
      <c r="A14" s="9"/>
      <c r="B14" s="9"/>
      <c r="C14" s="9"/>
      <c r="D14" s="9"/>
      <c r="E14" s="9"/>
      <c r="F14" s="9"/>
      <c r="G14" s="9"/>
    </row>
  </sheetData>
  <pageMargins left="1" right="1" top="1" bottom="1" header="0.5" footer="0.5"/>
  <pageSetup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workbookViewId="0">
      <selection activeCell="S37" sqref="S37"/>
    </sheetView>
  </sheetViews>
  <sheetFormatPr defaultRowHeight="14.25" x14ac:dyDescent="0.45"/>
  <cols>
    <col min="1" max="1" width="24.265625" bestFit="1" customWidth="1"/>
    <col min="2" max="2" width="23.53125" bestFit="1" customWidth="1"/>
    <col min="3" max="3" width="9.53125" bestFit="1" customWidth="1"/>
    <col min="4" max="4" width="9.265625" bestFit="1" customWidth="1"/>
    <col min="5" max="5" width="9.53125" bestFit="1" customWidth="1"/>
    <col min="6" max="6" width="9.265625" bestFit="1" customWidth="1"/>
    <col min="7" max="7" width="9.53125" bestFit="1" customWidth="1"/>
    <col min="8" max="8" width="9.265625" bestFit="1" customWidth="1"/>
    <col min="9" max="9" width="9.53125" bestFit="1" customWidth="1"/>
    <col min="10" max="10" width="9.265625" bestFit="1" customWidth="1"/>
    <col min="11" max="11" width="9.53125" bestFit="1" customWidth="1"/>
  </cols>
  <sheetData>
    <row r="1" spans="1:11" x14ac:dyDescent="0.45">
      <c r="A1" s="3" t="s">
        <v>43</v>
      </c>
      <c r="B1" s="9"/>
      <c r="C1" s="9"/>
      <c r="D1" s="9"/>
      <c r="E1" s="9"/>
      <c r="F1" s="9"/>
      <c r="G1" s="9"/>
      <c r="H1" s="9"/>
      <c r="I1" s="9"/>
      <c r="J1" s="9"/>
      <c r="K1" s="9"/>
    </row>
    <row r="2" spans="1:11" x14ac:dyDescent="0.45">
      <c r="A2" s="47" t="s">
        <v>44</v>
      </c>
      <c r="B2" s="47" t="s">
        <v>45</v>
      </c>
      <c r="C2" s="41" t="s">
        <v>46</v>
      </c>
      <c r="D2" s="41"/>
      <c r="E2" s="41" t="s">
        <v>47</v>
      </c>
      <c r="F2" s="41"/>
      <c r="G2" s="41" t="s">
        <v>48</v>
      </c>
      <c r="H2" s="41"/>
      <c r="I2" s="41" t="s">
        <v>49</v>
      </c>
      <c r="J2" s="41"/>
      <c r="K2" s="46" t="s">
        <v>50</v>
      </c>
    </row>
    <row r="3" spans="1:11" x14ac:dyDescent="0.45">
      <c r="A3" s="47"/>
      <c r="B3" s="47"/>
      <c r="C3" s="11" t="s">
        <v>51</v>
      </c>
      <c r="D3" s="11" t="s">
        <v>52</v>
      </c>
      <c r="E3" s="11" t="s">
        <v>51</v>
      </c>
      <c r="F3" s="11" t="s">
        <v>52</v>
      </c>
      <c r="G3" s="11" t="s">
        <v>51</v>
      </c>
      <c r="H3" s="11" t="s">
        <v>52</v>
      </c>
      <c r="I3" s="11" t="s">
        <v>51</v>
      </c>
      <c r="J3" s="11" t="s">
        <v>52</v>
      </c>
      <c r="K3" s="46"/>
    </row>
    <row r="4" spans="1:11" x14ac:dyDescent="0.45">
      <c r="A4" s="10" t="s">
        <v>111</v>
      </c>
      <c r="B4" s="9">
        <v>1</v>
      </c>
      <c r="C4" s="9">
        <v>0</v>
      </c>
      <c r="D4" s="9">
        <v>0</v>
      </c>
      <c r="E4" s="9">
        <v>0</v>
      </c>
      <c r="F4" s="9">
        <v>0</v>
      </c>
      <c r="G4" s="9">
        <v>0</v>
      </c>
      <c r="H4" s="9">
        <f t="shared" ref="H4:H5" si="0">G4*B$6</f>
        <v>0</v>
      </c>
      <c r="I4" s="9">
        <f>30*20*2</f>
        <v>1200</v>
      </c>
      <c r="J4" s="9">
        <f>I4*B4</f>
        <v>1200</v>
      </c>
      <c r="K4" s="9">
        <f>D4+F4+H4+J4</f>
        <v>1200</v>
      </c>
    </row>
    <row r="5" spans="1:11" x14ac:dyDescent="0.45">
      <c r="A5" s="10" t="s">
        <v>112</v>
      </c>
      <c r="B5" s="9">
        <v>1</v>
      </c>
      <c r="C5" s="9">
        <v>0</v>
      </c>
      <c r="D5" s="9">
        <v>0</v>
      </c>
      <c r="E5" s="9">
        <v>0</v>
      </c>
      <c r="F5" s="9">
        <v>0</v>
      </c>
      <c r="G5" s="9">
        <v>0</v>
      </c>
      <c r="H5" s="9">
        <f t="shared" si="0"/>
        <v>0</v>
      </c>
      <c r="I5" s="9">
        <f>30*20*2</f>
        <v>1200</v>
      </c>
      <c r="J5" s="9">
        <f t="shared" ref="J5" si="1">I5*B5</f>
        <v>1200</v>
      </c>
      <c r="K5" s="9">
        <f t="shared" ref="K5" si="2">D5+F5+H5+J5</f>
        <v>1200</v>
      </c>
    </row>
    <row r="6" spans="1:11" s="9" customFormat="1" x14ac:dyDescent="0.45">
      <c r="A6" s="12" t="s">
        <v>53</v>
      </c>
      <c r="B6" s="9">
        <v>1</v>
      </c>
      <c r="C6" s="9">
        <v>0</v>
      </c>
      <c r="D6" s="9">
        <v>0</v>
      </c>
      <c r="E6" s="9">
        <v>0</v>
      </c>
      <c r="F6" s="9">
        <v>0</v>
      </c>
      <c r="G6" s="9">
        <v>0</v>
      </c>
      <c r="H6" s="9">
        <f t="shared" ref="H6" si="3">G6*B$6</f>
        <v>0</v>
      </c>
      <c r="I6" s="9">
        <f>30*20*2</f>
        <v>1200</v>
      </c>
      <c r="J6" s="9">
        <f t="shared" ref="J6" si="4">I6*B6</f>
        <v>1200</v>
      </c>
      <c r="K6" s="9">
        <f t="shared" ref="K6" si="5">D6+F6+H6+J6</f>
        <v>1200</v>
      </c>
    </row>
    <row r="7" spans="1:11" s="9" customFormat="1" ht="13.5" customHeight="1" x14ac:dyDescent="0.45">
      <c r="A7" s="12" t="s">
        <v>54</v>
      </c>
      <c r="B7" s="9">
        <v>1</v>
      </c>
      <c r="C7" s="9">
        <v>0</v>
      </c>
      <c r="D7" s="9">
        <v>0</v>
      </c>
      <c r="E7" s="9">
        <v>0</v>
      </c>
      <c r="F7" s="9">
        <v>0</v>
      </c>
      <c r="G7" s="9">
        <v>30</v>
      </c>
      <c r="H7" s="9">
        <f>G7*B$6</f>
        <v>30</v>
      </c>
      <c r="I7" s="9">
        <v>0</v>
      </c>
      <c r="J7" s="9">
        <f t="shared" ref="J7" si="6">I7*B7</f>
        <v>0</v>
      </c>
      <c r="K7" s="9">
        <f t="shared" ref="K7" si="7">D7+F7+H7+J7</f>
        <v>30</v>
      </c>
    </row>
    <row r="8" spans="1:11" x14ac:dyDescent="0.45">
      <c r="A8" s="9"/>
      <c r="B8" s="9"/>
      <c r="C8" s="9"/>
      <c r="D8" s="9"/>
      <c r="E8" s="9"/>
      <c r="F8" s="9"/>
      <c r="G8" s="9"/>
      <c r="H8" s="9"/>
      <c r="I8" s="9"/>
      <c r="J8" s="11" t="s">
        <v>56</v>
      </c>
      <c r="K8" s="11">
        <f>SUM(K4:K7)</f>
        <v>3630</v>
      </c>
    </row>
    <row r="10" spans="1:11" x14ac:dyDescent="0.45">
      <c r="A10" s="3" t="s">
        <v>57</v>
      </c>
      <c r="B10" s="9"/>
      <c r="C10" s="9"/>
      <c r="D10" s="9"/>
      <c r="E10" s="9"/>
      <c r="F10" s="9"/>
      <c r="G10" s="9"/>
      <c r="H10" s="9"/>
      <c r="I10" s="9"/>
      <c r="J10" s="9"/>
      <c r="K10" s="9"/>
    </row>
    <row r="11" spans="1:11" x14ac:dyDescent="0.45">
      <c r="A11" s="47" t="s">
        <v>44</v>
      </c>
      <c r="B11" s="47" t="s">
        <v>45</v>
      </c>
      <c r="C11" s="41" t="s">
        <v>46</v>
      </c>
      <c r="D11" s="41"/>
      <c r="E11" s="41" t="s">
        <v>47</v>
      </c>
      <c r="F11" s="41"/>
      <c r="G11" s="41" t="s">
        <v>48</v>
      </c>
      <c r="H11" s="41"/>
      <c r="I11" s="41" t="s">
        <v>49</v>
      </c>
      <c r="J11" s="41"/>
      <c r="K11" s="46" t="s">
        <v>50</v>
      </c>
    </row>
    <row r="12" spans="1:11" ht="14.55" customHeight="1" x14ac:dyDescent="0.45">
      <c r="A12" s="47"/>
      <c r="B12" s="47"/>
      <c r="C12" s="11" t="s">
        <v>51</v>
      </c>
      <c r="D12" s="11" t="s">
        <v>52</v>
      </c>
      <c r="E12" s="11" t="s">
        <v>51</v>
      </c>
      <c r="F12" s="11" t="s">
        <v>52</v>
      </c>
      <c r="G12" s="11" t="s">
        <v>51</v>
      </c>
      <c r="H12" s="11" t="s">
        <v>52</v>
      </c>
      <c r="I12" s="11" t="s">
        <v>51</v>
      </c>
      <c r="J12" s="11" t="s">
        <v>52</v>
      </c>
      <c r="K12" s="46"/>
    </row>
    <row r="13" spans="1:11" x14ac:dyDescent="0.45">
      <c r="A13" s="12" t="s">
        <v>111</v>
      </c>
      <c r="B13" s="9">
        <v>1</v>
      </c>
      <c r="C13" s="9">
        <v>0</v>
      </c>
      <c r="D13" s="9"/>
      <c r="E13" s="9">
        <v>0</v>
      </c>
      <c r="F13" s="9"/>
      <c r="G13" s="9">
        <f>20*90*8</f>
        <v>14400</v>
      </c>
      <c r="H13" s="9">
        <f t="shared" ref="H13:H15" si="8">B13*G13</f>
        <v>14400</v>
      </c>
      <c r="I13" s="9">
        <v>0</v>
      </c>
      <c r="J13" s="9"/>
      <c r="K13" s="9">
        <f>D13+F13+H13+J13</f>
        <v>14400</v>
      </c>
    </row>
    <row r="14" spans="1:11" x14ac:dyDescent="0.45">
      <c r="A14" s="12" t="s">
        <v>112</v>
      </c>
      <c r="B14" s="9">
        <v>1</v>
      </c>
      <c r="C14" s="9">
        <v>0</v>
      </c>
      <c r="D14" s="9"/>
      <c r="E14" s="9">
        <v>0</v>
      </c>
      <c r="F14" s="9"/>
      <c r="G14" s="9">
        <f>20*90*10</f>
        <v>18000</v>
      </c>
      <c r="H14" s="9">
        <f t="shared" si="8"/>
        <v>18000</v>
      </c>
      <c r="I14" s="9">
        <v>0</v>
      </c>
      <c r="J14" s="9"/>
      <c r="K14" s="9">
        <f t="shared" ref="K14:K16" si="9">D14+F14+H14+J14</f>
        <v>18000</v>
      </c>
    </row>
    <row r="15" spans="1:11" x14ac:dyDescent="0.45">
      <c r="A15" s="12" t="s">
        <v>53</v>
      </c>
      <c r="B15" s="9">
        <v>1</v>
      </c>
      <c r="C15" s="9">
        <v>0</v>
      </c>
      <c r="D15" s="9"/>
      <c r="E15" s="9">
        <v>0</v>
      </c>
      <c r="F15" s="9"/>
      <c r="G15" s="9">
        <f>20*50*6</f>
        <v>6000</v>
      </c>
      <c r="H15" s="9">
        <f t="shared" si="8"/>
        <v>6000</v>
      </c>
      <c r="I15" s="9">
        <v>0</v>
      </c>
      <c r="J15" s="9"/>
      <c r="K15" s="9">
        <f t="shared" si="9"/>
        <v>6000</v>
      </c>
    </row>
    <row r="16" spans="1:11" x14ac:dyDescent="0.45">
      <c r="A16" s="12" t="s">
        <v>54</v>
      </c>
      <c r="B16" s="9">
        <v>1</v>
      </c>
      <c r="C16" s="9">
        <v>30</v>
      </c>
      <c r="D16" s="9">
        <f>C16*$B16</f>
        <v>30</v>
      </c>
      <c r="E16" s="9">
        <v>30</v>
      </c>
      <c r="F16" s="9">
        <f>E16*$B16</f>
        <v>30</v>
      </c>
      <c r="G16" s="9">
        <v>30</v>
      </c>
      <c r="H16" s="9">
        <f>G16*$B16</f>
        <v>30</v>
      </c>
      <c r="I16" s="9">
        <v>30</v>
      </c>
      <c r="J16" s="9">
        <f t="shared" ref="J16" si="10">I16*B16</f>
        <v>30</v>
      </c>
      <c r="K16" s="9">
        <f t="shared" si="9"/>
        <v>120</v>
      </c>
    </row>
    <row r="17" spans="1:11" x14ac:dyDescent="0.45">
      <c r="A17" s="9"/>
      <c r="B17" s="9"/>
      <c r="C17" s="9"/>
      <c r="D17" s="9"/>
      <c r="E17" s="9"/>
      <c r="F17" s="9"/>
      <c r="G17" s="9"/>
      <c r="H17" s="9"/>
      <c r="I17" s="9"/>
      <c r="J17" s="11" t="s">
        <v>56</v>
      </c>
      <c r="K17" s="11">
        <f>SUM(K13:K16)</f>
        <v>38520</v>
      </c>
    </row>
    <row r="19" spans="1:11" x14ac:dyDescent="0.45">
      <c r="A19" s="3" t="s">
        <v>58</v>
      </c>
      <c r="B19" s="9"/>
      <c r="C19" s="9"/>
      <c r="D19" s="9"/>
      <c r="E19" s="9"/>
      <c r="F19" s="9"/>
      <c r="G19" s="9"/>
      <c r="H19" s="9"/>
      <c r="I19" s="9"/>
      <c r="J19" s="9"/>
      <c r="K19" s="9"/>
    </row>
    <row r="20" spans="1:11" x14ac:dyDescent="0.45">
      <c r="A20" s="47" t="s">
        <v>44</v>
      </c>
      <c r="B20" s="47" t="s">
        <v>45</v>
      </c>
      <c r="C20" s="41" t="s">
        <v>46</v>
      </c>
      <c r="D20" s="41"/>
      <c r="E20" s="41" t="s">
        <v>47</v>
      </c>
      <c r="F20" s="41"/>
      <c r="G20" s="41" t="s">
        <v>48</v>
      </c>
      <c r="H20" s="41"/>
      <c r="I20" s="41" t="s">
        <v>49</v>
      </c>
      <c r="J20" s="41"/>
      <c r="K20" s="46" t="s">
        <v>50</v>
      </c>
    </row>
    <row r="21" spans="1:11" ht="14.55" customHeight="1" x14ac:dyDescent="0.45">
      <c r="A21" s="47"/>
      <c r="B21" s="47"/>
      <c r="C21" s="11" t="s">
        <v>51</v>
      </c>
      <c r="D21" s="11" t="s">
        <v>52</v>
      </c>
      <c r="E21" s="11" t="s">
        <v>51</v>
      </c>
      <c r="F21" s="11" t="s">
        <v>52</v>
      </c>
      <c r="G21" s="11" t="s">
        <v>51</v>
      </c>
      <c r="H21" s="11" t="s">
        <v>52</v>
      </c>
      <c r="I21" s="11" t="s">
        <v>51</v>
      </c>
      <c r="J21" s="11" t="s">
        <v>52</v>
      </c>
      <c r="K21" s="46"/>
    </row>
    <row r="22" spans="1:11" x14ac:dyDescent="0.45">
      <c r="A22" s="12" t="s">
        <v>111</v>
      </c>
      <c r="B22" s="9">
        <v>1</v>
      </c>
      <c r="C22" s="9">
        <v>0</v>
      </c>
      <c r="D22" s="9"/>
      <c r="E22" s="9">
        <v>0</v>
      </c>
      <c r="F22" s="9"/>
      <c r="G22" s="9">
        <f>20*200*8</f>
        <v>32000</v>
      </c>
      <c r="H22" s="9">
        <f t="shared" ref="H22:H24" si="11">B22*G22</f>
        <v>32000</v>
      </c>
      <c r="I22" s="9">
        <v>0</v>
      </c>
      <c r="J22" s="9"/>
      <c r="K22" s="9">
        <f>D22+F22+H22+J22</f>
        <v>32000</v>
      </c>
    </row>
    <row r="23" spans="1:11" x14ac:dyDescent="0.45">
      <c r="A23" s="12" t="s">
        <v>112</v>
      </c>
      <c r="B23" s="9">
        <v>1</v>
      </c>
      <c r="C23" s="9">
        <v>0</v>
      </c>
      <c r="D23" s="9"/>
      <c r="E23" s="9">
        <v>0</v>
      </c>
      <c r="F23" s="9"/>
      <c r="G23" s="9">
        <f>20*200*10</f>
        <v>40000</v>
      </c>
      <c r="H23" s="9">
        <f t="shared" si="11"/>
        <v>40000</v>
      </c>
      <c r="I23" s="9">
        <v>0</v>
      </c>
      <c r="J23" s="9"/>
      <c r="K23" s="9">
        <f t="shared" ref="K23:K25" si="12">D23+F23+H23+J23</f>
        <v>40000</v>
      </c>
    </row>
    <row r="24" spans="1:11" x14ac:dyDescent="0.45">
      <c r="A24" s="12" t="s">
        <v>53</v>
      </c>
      <c r="B24" s="9">
        <v>1</v>
      </c>
      <c r="C24" s="9">
        <v>0</v>
      </c>
      <c r="D24" s="9"/>
      <c r="E24" s="9">
        <v>0</v>
      </c>
      <c r="F24" s="9"/>
      <c r="G24" s="9">
        <f>20*100*6</f>
        <v>12000</v>
      </c>
      <c r="H24" s="9">
        <f t="shared" si="11"/>
        <v>12000</v>
      </c>
      <c r="I24" s="9">
        <v>0</v>
      </c>
      <c r="J24" s="9"/>
      <c r="K24" s="9">
        <f t="shared" si="12"/>
        <v>12000</v>
      </c>
    </row>
    <row r="25" spans="1:11" x14ac:dyDescent="0.45">
      <c r="A25" s="12" t="s">
        <v>54</v>
      </c>
      <c r="B25" s="9">
        <v>1</v>
      </c>
      <c r="C25" s="9">
        <v>30</v>
      </c>
      <c r="D25" s="9">
        <f>C25*$B25</f>
        <v>30</v>
      </c>
      <c r="E25" s="9">
        <v>30</v>
      </c>
      <c r="F25" s="9">
        <f>E25*$B25</f>
        <v>30</v>
      </c>
      <c r="G25" s="9">
        <v>30</v>
      </c>
      <c r="H25" s="9">
        <f>G25*$B25</f>
        <v>30</v>
      </c>
      <c r="I25" s="9">
        <v>30</v>
      </c>
      <c r="J25" s="9">
        <f>I25*B25</f>
        <v>30</v>
      </c>
      <c r="K25" s="9">
        <f t="shared" si="12"/>
        <v>120</v>
      </c>
    </row>
    <row r="26" spans="1:11" x14ac:dyDescent="0.45">
      <c r="A26" s="9"/>
      <c r="B26" s="9"/>
      <c r="C26" s="9"/>
      <c r="D26" s="9"/>
      <c r="E26" s="9"/>
      <c r="F26" s="9"/>
      <c r="G26" s="9"/>
      <c r="H26" s="9"/>
      <c r="I26" s="9"/>
      <c r="J26" s="11" t="s">
        <v>56</v>
      </c>
      <c r="K26" s="11">
        <f>SUM(K22:K25)</f>
        <v>84120</v>
      </c>
    </row>
    <row r="28" spans="1:11" x14ac:dyDescent="0.45">
      <c r="A28" s="3" t="s">
        <v>110</v>
      </c>
      <c r="B28" s="9"/>
      <c r="C28" s="9"/>
      <c r="D28" s="9"/>
      <c r="E28" s="9"/>
      <c r="F28" s="9"/>
      <c r="G28" s="9"/>
      <c r="H28" s="9"/>
      <c r="I28" s="9"/>
      <c r="J28" s="9"/>
      <c r="K28" s="9"/>
    </row>
    <row r="29" spans="1:11" x14ac:dyDescent="0.45">
      <c r="A29" s="47" t="s">
        <v>44</v>
      </c>
      <c r="B29" s="47" t="s">
        <v>45</v>
      </c>
      <c r="C29" s="41" t="s">
        <v>46</v>
      </c>
      <c r="D29" s="41"/>
      <c r="E29" s="41" t="s">
        <v>47</v>
      </c>
      <c r="F29" s="41"/>
      <c r="G29" s="41" t="s">
        <v>48</v>
      </c>
      <c r="H29" s="41"/>
      <c r="I29" s="41" t="s">
        <v>49</v>
      </c>
      <c r="J29" s="41"/>
      <c r="K29" s="46" t="s">
        <v>50</v>
      </c>
    </row>
    <row r="30" spans="1:11" ht="14.55" customHeight="1" x14ac:dyDescent="0.45">
      <c r="A30" s="47"/>
      <c r="B30" s="47"/>
      <c r="C30" s="11" t="s">
        <v>51</v>
      </c>
      <c r="D30" s="11" t="s">
        <v>52</v>
      </c>
      <c r="E30" s="11" t="s">
        <v>51</v>
      </c>
      <c r="F30" s="11" t="s">
        <v>52</v>
      </c>
      <c r="G30" s="11" t="s">
        <v>51</v>
      </c>
      <c r="H30" s="11" t="s">
        <v>52</v>
      </c>
      <c r="I30" s="11" t="s">
        <v>51</v>
      </c>
      <c r="J30" s="11" t="s">
        <v>52</v>
      </c>
      <c r="K30" s="46"/>
    </row>
    <row r="31" spans="1:11" x14ac:dyDescent="0.45">
      <c r="A31" s="12" t="s">
        <v>111</v>
      </c>
      <c r="B31" s="9">
        <v>1</v>
      </c>
      <c r="C31" s="9">
        <v>0</v>
      </c>
      <c r="D31" s="9"/>
      <c r="E31" s="9">
        <v>0</v>
      </c>
      <c r="F31" s="9"/>
      <c r="G31" s="9">
        <f>20*300*10</f>
        <v>60000</v>
      </c>
      <c r="H31" s="9">
        <f t="shared" ref="H31:H33" si="13">B31*G31</f>
        <v>60000</v>
      </c>
      <c r="I31" s="9">
        <v>0</v>
      </c>
      <c r="J31" s="9"/>
      <c r="K31" s="9">
        <f>D31+F31+H31+J31</f>
        <v>60000</v>
      </c>
    </row>
    <row r="32" spans="1:11" x14ac:dyDescent="0.45">
      <c r="A32" s="12" t="s">
        <v>112</v>
      </c>
      <c r="B32" s="9">
        <v>1</v>
      </c>
      <c r="C32" s="9">
        <v>0</v>
      </c>
      <c r="D32" s="9"/>
      <c r="E32" s="9">
        <v>0</v>
      </c>
      <c r="F32" s="9"/>
      <c r="G32" s="9">
        <f>20*300*10</f>
        <v>60000</v>
      </c>
      <c r="H32" s="9">
        <f t="shared" si="13"/>
        <v>60000</v>
      </c>
      <c r="I32" s="9">
        <v>0</v>
      </c>
      <c r="J32" s="9"/>
      <c r="K32" s="9">
        <f t="shared" ref="K32:K34" si="14">D32+F32+H32+J32</f>
        <v>60000</v>
      </c>
    </row>
    <row r="33" spans="1:11" x14ac:dyDescent="0.45">
      <c r="A33" s="12" t="s">
        <v>53</v>
      </c>
      <c r="B33" s="9">
        <v>1</v>
      </c>
      <c r="C33" s="9">
        <v>0</v>
      </c>
      <c r="D33" s="9"/>
      <c r="E33" s="9">
        <v>0</v>
      </c>
      <c r="F33" s="9"/>
      <c r="G33" s="9">
        <f>20*150*10</f>
        <v>30000</v>
      </c>
      <c r="H33" s="9">
        <f t="shared" si="13"/>
        <v>30000</v>
      </c>
      <c r="I33" s="9">
        <v>0</v>
      </c>
      <c r="J33" s="9"/>
      <c r="K33" s="9">
        <f t="shared" si="14"/>
        <v>30000</v>
      </c>
    </row>
    <row r="34" spans="1:11" x14ac:dyDescent="0.45">
      <c r="A34" s="12" t="s">
        <v>54</v>
      </c>
      <c r="B34" s="9">
        <v>1</v>
      </c>
      <c r="C34" s="9">
        <v>30</v>
      </c>
      <c r="D34" s="9">
        <f>B34*C34</f>
        <v>30</v>
      </c>
      <c r="E34" s="9">
        <v>30</v>
      </c>
      <c r="F34" s="9">
        <f>B34*E34</f>
        <v>30</v>
      </c>
      <c r="G34" s="9">
        <v>30</v>
      </c>
      <c r="H34" s="9">
        <f>B34*G34</f>
        <v>30</v>
      </c>
      <c r="I34" s="9">
        <v>30</v>
      </c>
      <c r="J34" s="9">
        <f>I34*B34</f>
        <v>30</v>
      </c>
      <c r="K34" s="9">
        <f t="shared" si="14"/>
        <v>120</v>
      </c>
    </row>
    <row r="35" spans="1:11" x14ac:dyDescent="0.45">
      <c r="A35" s="9"/>
      <c r="B35" s="9"/>
      <c r="C35" s="9"/>
      <c r="D35" s="9"/>
      <c r="E35" s="9"/>
      <c r="F35" s="9"/>
      <c r="G35" s="9"/>
      <c r="H35" s="9"/>
      <c r="I35" s="9"/>
      <c r="J35" s="11" t="s">
        <v>56</v>
      </c>
      <c r="K35" s="11">
        <f>SUM(K31:K34)</f>
        <v>150120</v>
      </c>
    </row>
  </sheetData>
  <mergeCells count="28">
    <mergeCell ref="B11:B12"/>
    <mergeCell ref="A11:A12"/>
    <mergeCell ref="K11:K12"/>
    <mergeCell ref="I11:J11"/>
    <mergeCell ref="G11:H11"/>
    <mergeCell ref="E11:F11"/>
    <mergeCell ref="C11:D11"/>
    <mergeCell ref="G20:H20"/>
    <mergeCell ref="I20:J20"/>
    <mergeCell ref="K20:K21"/>
    <mergeCell ref="A29:A30"/>
    <mergeCell ref="B29:B30"/>
    <mergeCell ref="C29:D29"/>
    <mergeCell ref="E29:F29"/>
    <mergeCell ref="G29:H29"/>
    <mergeCell ref="I29:J29"/>
    <mergeCell ref="K29:K30"/>
    <mergeCell ref="A20:A21"/>
    <mergeCell ref="B20:B21"/>
    <mergeCell ref="C20:D20"/>
    <mergeCell ref="E20:F20"/>
    <mergeCell ref="K2:K3"/>
    <mergeCell ref="A2:A3"/>
    <mergeCell ref="B2:B3"/>
    <mergeCell ref="C2:D2"/>
    <mergeCell ref="E2:F2"/>
    <mergeCell ref="G2:H2"/>
    <mergeCell ref="I2:J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L12"/>
  <sheetViews>
    <sheetView workbookViewId="0">
      <selection activeCell="D32" sqref="D32"/>
    </sheetView>
  </sheetViews>
  <sheetFormatPr defaultRowHeight="14.25" x14ac:dyDescent="0.45"/>
  <cols>
    <col min="1" max="1" width="18.19921875" bestFit="1" customWidth="1"/>
    <col min="2" max="2" width="23.53125" bestFit="1" customWidth="1"/>
    <col min="3" max="3" width="9.53125" bestFit="1" customWidth="1"/>
    <col min="4" max="4" width="9.265625" bestFit="1" customWidth="1"/>
    <col min="5" max="5" width="9.53125" bestFit="1" customWidth="1"/>
    <col min="6" max="6" width="9.265625" bestFit="1" customWidth="1"/>
    <col min="7" max="7" width="9.53125" bestFit="1" customWidth="1"/>
    <col min="8" max="8" width="9.265625" bestFit="1" customWidth="1"/>
    <col min="9" max="9" width="9.53125" bestFit="1" customWidth="1"/>
    <col min="10" max="10" width="9.265625" bestFit="1" customWidth="1"/>
    <col min="11" max="11" width="9.53125" bestFit="1" customWidth="1"/>
  </cols>
  <sheetData>
    <row r="2" spans="1:12" x14ac:dyDescent="0.45">
      <c r="A2" s="46" t="s">
        <v>44</v>
      </c>
      <c r="B2" s="46" t="s">
        <v>45</v>
      </c>
      <c r="C2" s="41" t="s">
        <v>46</v>
      </c>
      <c r="D2" s="41"/>
      <c r="E2" s="41" t="s">
        <v>47</v>
      </c>
      <c r="F2" s="41"/>
      <c r="G2" s="41" t="s">
        <v>48</v>
      </c>
      <c r="H2" s="41"/>
      <c r="I2" s="41" t="s">
        <v>49</v>
      </c>
      <c r="J2" s="41"/>
      <c r="K2" s="46" t="s">
        <v>50</v>
      </c>
      <c r="L2" s="1"/>
    </row>
    <row r="3" spans="1:12" x14ac:dyDescent="0.45">
      <c r="A3" s="46"/>
      <c r="B3" s="46"/>
      <c r="C3" s="11" t="s">
        <v>51</v>
      </c>
      <c r="D3" s="11" t="s">
        <v>52</v>
      </c>
      <c r="E3" s="11" t="s">
        <v>51</v>
      </c>
      <c r="F3" s="11" t="s">
        <v>52</v>
      </c>
      <c r="G3" s="11" t="s">
        <v>51</v>
      </c>
      <c r="H3" s="11" t="s">
        <v>52</v>
      </c>
      <c r="I3" s="11" t="s">
        <v>51</v>
      </c>
      <c r="J3" s="11" t="s">
        <v>52</v>
      </c>
      <c r="K3" s="46"/>
      <c r="L3" s="1"/>
    </row>
    <row r="4" spans="1:12" x14ac:dyDescent="0.45">
      <c r="A4" s="10" t="s">
        <v>55</v>
      </c>
      <c r="B4" s="9">
        <v>50</v>
      </c>
      <c r="C4" s="9">
        <v>0</v>
      </c>
      <c r="D4" s="9">
        <v>0</v>
      </c>
      <c r="E4" s="9">
        <v>0</v>
      </c>
      <c r="F4" s="9">
        <v>0</v>
      </c>
      <c r="G4" s="9">
        <v>0</v>
      </c>
      <c r="H4" s="9">
        <v>0</v>
      </c>
      <c r="I4" s="9">
        <v>30</v>
      </c>
      <c r="J4" s="9">
        <f t="shared" ref="J4" si="0">I4*B4</f>
        <v>1500</v>
      </c>
      <c r="K4" s="9">
        <f t="shared" ref="K4" si="1">D4+F4+H4+J4</f>
        <v>1500</v>
      </c>
      <c r="L4" s="9"/>
    </row>
    <row r="5" spans="1:12" x14ac:dyDescent="0.45">
      <c r="A5" s="9"/>
      <c r="B5" s="9"/>
      <c r="C5" s="9"/>
      <c r="D5" s="9"/>
      <c r="E5" s="9"/>
      <c r="F5" s="9"/>
      <c r="G5" s="9"/>
      <c r="H5" s="9"/>
      <c r="I5" s="9"/>
      <c r="J5" s="9" t="s">
        <v>56</v>
      </c>
      <c r="K5" s="9">
        <f>SUM(K1:K4)</f>
        <v>1500</v>
      </c>
      <c r="L5" s="9"/>
    </row>
    <row r="8" spans="1:12" x14ac:dyDescent="0.45">
      <c r="A8" s="11" t="s">
        <v>59</v>
      </c>
      <c r="B8" s="9"/>
      <c r="C8" s="9"/>
      <c r="D8" s="9"/>
      <c r="E8" s="9"/>
      <c r="F8" s="9"/>
      <c r="G8" s="9"/>
      <c r="H8" s="9"/>
      <c r="I8" s="9"/>
      <c r="J8" s="9"/>
      <c r="K8" s="9"/>
      <c r="L8" s="9"/>
    </row>
    <row r="9" spans="1:12" x14ac:dyDescent="0.45">
      <c r="A9" s="46" t="s">
        <v>44</v>
      </c>
      <c r="B9" s="46" t="s">
        <v>45</v>
      </c>
      <c r="C9" s="41" t="s">
        <v>46</v>
      </c>
      <c r="D9" s="41"/>
      <c r="E9" s="41" t="s">
        <v>47</v>
      </c>
      <c r="F9" s="41"/>
      <c r="G9" s="41" t="s">
        <v>48</v>
      </c>
      <c r="H9" s="41"/>
      <c r="I9" s="41" t="s">
        <v>49</v>
      </c>
      <c r="J9" s="41"/>
      <c r="K9" s="46" t="s">
        <v>50</v>
      </c>
      <c r="L9" s="9"/>
    </row>
    <row r="10" spans="1:12" x14ac:dyDescent="0.45">
      <c r="A10" s="46"/>
      <c r="B10" s="46"/>
      <c r="C10" s="11" t="s">
        <v>51</v>
      </c>
      <c r="D10" s="11" t="s">
        <v>52</v>
      </c>
      <c r="E10" s="11" t="s">
        <v>51</v>
      </c>
      <c r="F10" s="11" t="s">
        <v>52</v>
      </c>
      <c r="G10" s="11" t="s">
        <v>51</v>
      </c>
      <c r="H10" s="11" t="s">
        <v>52</v>
      </c>
      <c r="I10" s="11" t="s">
        <v>51</v>
      </c>
      <c r="J10" s="11" t="s">
        <v>52</v>
      </c>
      <c r="K10" s="46"/>
      <c r="L10" s="9"/>
    </row>
    <row r="11" spans="1:12" x14ac:dyDescent="0.45">
      <c r="A11" s="10" t="s">
        <v>55</v>
      </c>
      <c r="B11" s="9">
        <v>50</v>
      </c>
      <c r="C11" s="9">
        <v>200</v>
      </c>
      <c r="D11" s="9">
        <f>B11*C11</f>
        <v>10000</v>
      </c>
      <c r="E11" s="9">
        <v>200</v>
      </c>
      <c r="F11" s="9">
        <f>B11*E11</f>
        <v>10000</v>
      </c>
      <c r="G11" s="9">
        <v>200</v>
      </c>
      <c r="H11" s="9">
        <f>B11*G11</f>
        <v>10000</v>
      </c>
      <c r="I11" s="9">
        <v>200</v>
      </c>
      <c r="J11" s="9">
        <f>I11*B11</f>
        <v>10000</v>
      </c>
      <c r="K11" s="9">
        <f t="shared" ref="K11" si="2">D11+F11+H11+J11</f>
        <v>40000</v>
      </c>
      <c r="L11" s="9"/>
    </row>
    <row r="12" spans="1:12" x14ac:dyDescent="0.45">
      <c r="A12" s="9"/>
      <c r="B12" s="9"/>
      <c r="C12" s="9"/>
      <c r="D12" s="9"/>
      <c r="E12" s="9"/>
      <c r="F12" s="9"/>
      <c r="G12" s="9"/>
      <c r="H12" s="9"/>
      <c r="I12" s="9"/>
      <c r="J12" s="9" t="s">
        <v>56</v>
      </c>
      <c r="K12" s="9">
        <f>SUM(K8:K11)</f>
        <v>40000</v>
      </c>
      <c r="L12" s="9"/>
    </row>
  </sheetData>
  <mergeCells count="14">
    <mergeCell ref="I2:J2"/>
    <mergeCell ref="K2:K3"/>
    <mergeCell ref="A2:A3"/>
    <mergeCell ref="B2:B3"/>
    <mergeCell ref="C2:D2"/>
    <mergeCell ref="E2:F2"/>
    <mergeCell ref="G2:H2"/>
    <mergeCell ref="K9:K10"/>
    <mergeCell ref="A9:A10"/>
    <mergeCell ref="B9:B10"/>
    <mergeCell ref="C9:D9"/>
    <mergeCell ref="E9:F9"/>
    <mergeCell ref="G9:H9"/>
    <mergeCell ref="I9:J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5"/>
  <sheetViews>
    <sheetView topLeftCell="A22" zoomScaleNormal="100" workbookViewId="0">
      <selection activeCell="E53" sqref="E53"/>
    </sheetView>
  </sheetViews>
  <sheetFormatPr defaultRowHeight="14.25" x14ac:dyDescent="0.45"/>
  <cols>
    <col min="1" max="1" width="44.53125" bestFit="1" customWidth="1"/>
    <col min="2" max="2" width="7.265625" bestFit="1" customWidth="1"/>
    <col min="3" max="3" width="8.46484375" bestFit="1" customWidth="1"/>
    <col min="4" max="4" width="7.46484375" bestFit="1" customWidth="1"/>
    <col min="5" max="5" width="8.73046875" bestFit="1" customWidth="1"/>
    <col min="6" max="6" width="9" bestFit="1" customWidth="1"/>
  </cols>
  <sheetData>
    <row r="1" spans="1:6" s="2" customFormat="1" ht="31.5" x14ac:dyDescent="0.45">
      <c r="A1" s="15" t="s">
        <v>0</v>
      </c>
      <c r="B1" s="15" t="s">
        <v>1</v>
      </c>
      <c r="C1" s="15" t="s">
        <v>2</v>
      </c>
      <c r="D1" s="15" t="s">
        <v>3</v>
      </c>
      <c r="E1" s="15" t="s">
        <v>4</v>
      </c>
      <c r="F1" s="15" t="s">
        <v>5</v>
      </c>
    </row>
    <row r="2" spans="1:6" x14ac:dyDescent="0.45">
      <c r="A2" s="16" t="s">
        <v>6</v>
      </c>
      <c r="B2" s="17"/>
      <c r="C2" s="17"/>
      <c r="D2" s="17"/>
      <c r="E2" s="17"/>
      <c r="F2" s="17"/>
    </row>
    <row r="3" spans="1:6" x14ac:dyDescent="0.45">
      <c r="A3" s="18" t="s">
        <v>7</v>
      </c>
      <c r="B3" s="17"/>
      <c r="C3" s="17"/>
      <c r="D3" s="17"/>
      <c r="E3" s="17"/>
      <c r="F3" s="17"/>
    </row>
    <row r="4" spans="1:6" x14ac:dyDescent="0.45">
      <c r="A4" s="17" t="s">
        <v>8</v>
      </c>
      <c r="B4" s="17" t="s">
        <v>9</v>
      </c>
      <c r="C4" s="17">
        <v>2000</v>
      </c>
      <c r="D4" s="17">
        <v>14.71</v>
      </c>
      <c r="E4" s="19">
        <f>C4*D4</f>
        <v>29420</v>
      </c>
      <c r="F4" s="19">
        <f>E4</f>
        <v>29420</v>
      </c>
    </row>
    <row r="5" spans="1:6" s="9" customFormat="1" x14ac:dyDescent="0.45">
      <c r="A5" s="17" t="s">
        <v>116</v>
      </c>
      <c r="B5" s="17" t="s">
        <v>9</v>
      </c>
      <c r="C5" s="17">
        <v>2000</v>
      </c>
      <c r="D5" s="17">
        <v>14.71</v>
      </c>
      <c r="E5" s="19">
        <f>C5*D5</f>
        <v>29420</v>
      </c>
      <c r="F5" s="19">
        <f>E5</f>
        <v>29420</v>
      </c>
    </row>
    <row r="6" spans="1:6" x14ac:dyDescent="0.45">
      <c r="A6" s="17" t="s">
        <v>117</v>
      </c>
      <c r="B6" s="17" t="s">
        <v>9</v>
      </c>
      <c r="C6" s="17">
        <v>1000</v>
      </c>
      <c r="D6" s="17">
        <v>14.71</v>
      </c>
      <c r="E6" s="19">
        <f>C6*D6</f>
        <v>14710</v>
      </c>
      <c r="F6" s="19">
        <f>E6</f>
        <v>14710</v>
      </c>
    </row>
    <row r="7" spans="1:6" x14ac:dyDescent="0.45">
      <c r="A7" s="20" t="s">
        <v>10</v>
      </c>
      <c r="B7" s="17"/>
      <c r="C7" s="17"/>
      <c r="D7" s="17"/>
      <c r="E7" s="19">
        <f>SUM(E4:E6)</f>
        <v>73550</v>
      </c>
      <c r="F7" s="19">
        <f>SUM(F4:F6)</f>
        <v>73550</v>
      </c>
    </row>
    <row r="8" spans="1:6" x14ac:dyDescent="0.45">
      <c r="A8" s="21" t="s">
        <v>11</v>
      </c>
      <c r="B8" s="17"/>
      <c r="C8" s="17"/>
      <c r="D8" s="17"/>
      <c r="E8" s="19">
        <f>E7*0.2409</f>
        <v>17718.195</v>
      </c>
      <c r="F8" s="19">
        <f>F7*0.2409</f>
        <v>17718.195</v>
      </c>
    </row>
    <row r="9" spans="1:6" x14ac:dyDescent="0.45">
      <c r="A9" s="20" t="s">
        <v>12</v>
      </c>
      <c r="B9" s="17"/>
      <c r="C9" s="17"/>
      <c r="D9" s="17"/>
      <c r="E9" s="19">
        <f>SUM(E7:E8)</f>
        <v>91268.195000000007</v>
      </c>
      <c r="F9" s="19">
        <f>SUM(F7:F8)</f>
        <v>91268.195000000007</v>
      </c>
    </row>
    <row r="10" spans="1:6" x14ac:dyDescent="0.45">
      <c r="A10" s="16" t="s">
        <v>13</v>
      </c>
      <c r="B10" s="17"/>
      <c r="C10" s="17"/>
      <c r="D10" s="17"/>
      <c r="E10" s="19"/>
      <c r="F10" s="19"/>
    </row>
    <row r="11" spans="1:6" x14ac:dyDescent="0.45">
      <c r="A11" s="17" t="s">
        <v>14</v>
      </c>
      <c r="B11" s="17" t="s">
        <v>9</v>
      </c>
      <c r="C11" s="17">
        <v>300</v>
      </c>
      <c r="D11" s="17">
        <v>14.71</v>
      </c>
      <c r="E11" s="19">
        <f>C11*D11</f>
        <v>4413</v>
      </c>
      <c r="F11" s="19">
        <f>E11</f>
        <v>4413</v>
      </c>
    </row>
    <row r="12" spans="1:6" x14ac:dyDescent="0.45">
      <c r="A12" s="17"/>
      <c r="B12" s="17"/>
      <c r="C12" s="17"/>
      <c r="D12" s="17"/>
      <c r="E12" s="19"/>
      <c r="F12" s="19"/>
    </row>
    <row r="13" spans="1:6" x14ac:dyDescent="0.45">
      <c r="A13" s="20" t="s">
        <v>15</v>
      </c>
      <c r="B13" s="17"/>
      <c r="C13" s="17"/>
      <c r="D13" s="17"/>
      <c r="E13" s="19">
        <f>SUM(E11:E12)</f>
        <v>4413</v>
      </c>
      <c r="F13" s="19">
        <f>SUM(F11:F12)</f>
        <v>4413</v>
      </c>
    </row>
    <row r="14" spans="1:6" x14ac:dyDescent="0.45">
      <c r="A14" s="21" t="s">
        <v>11</v>
      </c>
      <c r="B14" s="17"/>
      <c r="C14" s="17"/>
      <c r="D14" s="17"/>
      <c r="E14" s="19">
        <f>E13*0.2409</f>
        <v>1063.0916999999999</v>
      </c>
      <c r="F14" s="19">
        <f>F13*0.2409</f>
        <v>1063.0916999999999</v>
      </c>
    </row>
    <row r="15" spans="1:6" x14ac:dyDescent="0.45">
      <c r="A15" s="20" t="s">
        <v>12</v>
      </c>
      <c r="B15" s="17"/>
      <c r="C15" s="17"/>
      <c r="D15" s="17"/>
      <c r="E15" s="19">
        <f>SUM(E13:E14)</f>
        <v>5476.0916999999999</v>
      </c>
      <c r="F15" s="19">
        <f>SUM(F13:F14)</f>
        <v>5476.0916999999999</v>
      </c>
    </row>
    <row r="16" spans="1:6" x14ac:dyDescent="0.45">
      <c r="A16" s="22" t="s">
        <v>16</v>
      </c>
      <c r="B16" s="17"/>
      <c r="C16" s="17"/>
      <c r="D16" s="17"/>
      <c r="E16" s="19">
        <f>E15+E9</f>
        <v>96744.286700000011</v>
      </c>
      <c r="F16" s="19">
        <f>F15+F9</f>
        <v>96744.286700000011</v>
      </c>
    </row>
    <row r="17" spans="1:6" x14ac:dyDescent="0.45">
      <c r="A17" s="17"/>
      <c r="B17" s="17"/>
      <c r="C17" s="17"/>
      <c r="D17" s="17"/>
      <c r="E17" s="19"/>
      <c r="F17" s="19"/>
    </row>
    <row r="18" spans="1:6" x14ac:dyDescent="0.45">
      <c r="A18" s="23" t="s">
        <v>17</v>
      </c>
      <c r="B18" s="17"/>
      <c r="C18" s="17"/>
      <c r="D18" s="17"/>
      <c r="E18" s="19"/>
      <c r="F18" s="19"/>
    </row>
    <row r="19" spans="1:6" x14ac:dyDescent="0.45">
      <c r="A19" s="17" t="s">
        <v>18</v>
      </c>
      <c r="B19" s="17" t="s">
        <v>9</v>
      </c>
      <c r="C19" s="17">
        <v>100</v>
      </c>
      <c r="D19" s="17">
        <v>14.71</v>
      </c>
      <c r="E19" s="19">
        <f t="shared" ref="E19:E21" si="0">C19*D19</f>
        <v>1471</v>
      </c>
      <c r="F19" s="19">
        <f t="shared" ref="F19:F22" si="1">E19*1.21</f>
        <v>1779.9099999999999</v>
      </c>
    </row>
    <row r="20" spans="1:6" x14ac:dyDescent="0.45">
      <c r="A20" s="17" t="s">
        <v>19</v>
      </c>
      <c r="B20" s="17" t="s">
        <v>9</v>
      </c>
      <c r="C20" s="17">
        <v>20</v>
      </c>
      <c r="D20" s="17">
        <v>14.71</v>
      </c>
      <c r="E20" s="19">
        <f t="shared" si="0"/>
        <v>294.20000000000005</v>
      </c>
      <c r="F20" s="19">
        <f t="shared" si="1"/>
        <v>355.98200000000003</v>
      </c>
    </row>
    <row r="21" spans="1:6" x14ac:dyDescent="0.45">
      <c r="A21" s="17" t="s">
        <v>20</v>
      </c>
      <c r="B21" s="17" t="s">
        <v>9</v>
      </c>
      <c r="C21" s="17">
        <v>50</v>
      </c>
      <c r="D21" s="17">
        <v>14.71</v>
      </c>
      <c r="E21" s="19">
        <f t="shared" si="0"/>
        <v>735.5</v>
      </c>
      <c r="F21" s="19">
        <f t="shared" si="1"/>
        <v>889.95499999999993</v>
      </c>
    </row>
    <row r="22" spans="1:6" x14ac:dyDescent="0.45">
      <c r="A22" s="22" t="s">
        <v>21</v>
      </c>
      <c r="B22" s="17"/>
      <c r="C22" s="17"/>
      <c r="D22" s="17"/>
      <c r="E22" s="19">
        <f>SUM(E18:E21)</f>
        <v>2500.6999999999998</v>
      </c>
      <c r="F22" s="19">
        <f t="shared" si="1"/>
        <v>3025.8469999999998</v>
      </c>
    </row>
    <row r="23" spans="1:6" x14ac:dyDescent="0.45">
      <c r="A23" s="17"/>
      <c r="B23" s="17"/>
      <c r="C23" s="17"/>
      <c r="D23" s="17"/>
      <c r="E23" s="19"/>
      <c r="F23" s="19"/>
    </row>
    <row r="24" spans="1:6" x14ac:dyDescent="0.45">
      <c r="A24" s="24" t="s">
        <v>22</v>
      </c>
      <c r="B24" s="17"/>
      <c r="C24" s="17"/>
      <c r="D24" s="17"/>
      <c r="E24" s="19">
        <f>E16+E22</f>
        <v>99244.986700000009</v>
      </c>
      <c r="F24" s="19">
        <f>F16+F22</f>
        <v>99770.133700000006</v>
      </c>
    </row>
    <row r="25" spans="1:6" x14ac:dyDescent="0.45">
      <c r="A25" s="17"/>
      <c r="B25" s="17"/>
      <c r="C25" s="17"/>
      <c r="D25" s="17"/>
      <c r="E25" s="19"/>
      <c r="F25" s="19"/>
    </row>
    <row r="26" spans="1:6" x14ac:dyDescent="0.45">
      <c r="A26" s="16" t="s">
        <v>23</v>
      </c>
      <c r="B26" s="17"/>
      <c r="C26" s="17"/>
      <c r="D26" s="17"/>
      <c r="E26" s="19"/>
      <c r="F26" s="19"/>
    </row>
    <row r="27" spans="1:6" x14ac:dyDescent="0.45">
      <c r="A27" s="16" t="s">
        <v>24</v>
      </c>
      <c r="B27" s="17"/>
      <c r="C27" s="17"/>
      <c r="D27" s="17"/>
      <c r="E27" s="19"/>
      <c r="F27" s="19"/>
    </row>
    <row r="28" spans="1:6" s="9" customFormat="1" x14ac:dyDescent="0.45">
      <c r="A28" s="17" t="s">
        <v>118</v>
      </c>
      <c r="B28" s="17" t="s">
        <v>36</v>
      </c>
      <c r="C28" s="17">
        <v>400</v>
      </c>
      <c r="D28" s="17">
        <v>4</v>
      </c>
      <c r="E28" s="19">
        <f>C28*D28</f>
        <v>1600</v>
      </c>
      <c r="F28" s="19">
        <f>E28*1.21</f>
        <v>1936</v>
      </c>
    </row>
    <row r="29" spans="1:6" s="9" customFormat="1" x14ac:dyDescent="0.45">
      <c r="A29" s="17" t="s">
        <v>119</v>
      </c>
      <c r="B29" s="17" t="s">
        <v>36</v>
      </c>
      <c r="C29" s="17">
        <v>480</v>
      </c>
      <c r="D29" s="17">
        <v>5</v>
      </c>
      <c r="E29" s="19">
        <f>C29*D29</f>
        <v>2400</v>
      </c>
      <c r="F29" s="19">
        <f t="shared" ref="F29:F31" si="2">E29*1.21</f>
        <v>2904</v>
      </c>
    </row>
    <row r="30" spans="1:6" x14ac:dyDescent="0.45">
      <c r="A30" s="17" t="s">
        <v>120</v>
      </c>
      <c r="B30" s="17" t="s">
        <v>36</v>
      </c>
      <c r="C30" s="17">
        <v>500</v>
      </c>
      <c r="D30" s="17">
        <v>3</v>
      </c>
      <c r="E30" s="19">
        <f>C30*D30</f>
        <v>1500</v>
      </c>
      <c r="F30" s="19">
        <f t="shared" si="2"/>
        <v>1815</v>
      </c>
    </row>
    <row r="31" spans="1:6" x14ac:dyDescent="0.45">
      <c r="A31" s="17" t="s">
        <v>121</v>
      </c>
      <c r="B31" s="17" t="s">
        <v>122</v>
      </c>
      <c r="C31" s="17">
        <v>300</v>
      </c>
      <c r="D31" s="17">
        <f>8*12*15</f>
        <v>1440</v>
      </c>
      <c r="E31" s="19">
        <f t="shared" ref="E31:E36" si="3">C31*D31</f>
        <v>432000</v>
      </c>
      <c r="F31" s="19">
        <f t="shared" si="2"/>
        <v>522720</v>
      </c>
    </row>
    <row r="32" spans="1:6" x14ac:dyDescent="0.45">
      <c r="A32" s="17" t="s">
        <v>25</v>
      </c>
      <c r="B32" s="17" t="s">
        <v>9</v>
      </c>
      <c r="C32" s="17">
        <v>960</v>
      </c>
      <c r="D32" s="17">
        <v>2</v>
      </c>
      <c r="E32" s="19">
        <f t="shared" si="3"/>
        <v>1920</v>
      </c>
      <c r="F32" s="19">
        <f t="shared" ref="F32:F38" si="4">E32</f>
        <v>1920</v>
      </c>
    </row>
    <row r="33" spans="1:6" x14ac:dyDescent="0.45">
      <c r="A33" s="17" t="s">
        <v>26</v>
      </c>
      <c r="B33" s="17" t="s">
        <v>27</v>
      </c>
      <c r="C33" s="17">
        <v>1400</v>
      </c>
      <c r="D33" s="17">
        <v>2</v>
      </c>
      <c r="E33" s="19">
        <f t="shared" si="3"/>
        <v>2800</v>
      </c>
      <c r="F33" s="19">
        <f t="shared" si="4"/>
        <v>2800</v>
      </c>
    </row>
    <row r="34" spans="1:6" s="9" customFormat="1" x14ac:dyDescent="0.45">
      <c r="A34" s="17" t="s">
        <v>26</v>
      </c>
      <c r="B34" s="17" t="s">
        <v>9</v>
      </c>
      <c r="C34" s="17">
        <v>1000</v>
      </c>
      <c r="D34" s="17">
        <v>2</v>
      </c>
      <c r="E34" s="19">
        <f t="shared" si="3"/>
        <v>2000</v>
      </c>
      <c r="F34" s="19">
        <f t="shared" si="4"/>
        <v>2000</v>
      </c>
    </row>
    <row r="35" spans="1:6" x14ac:dyDescent="0.45">
      <c r="A35" s="17" t="s">
        <v>109</v>
      </c>
      <c r="B35" s="17" t="s">
        <v>9</v>
      </c>
      <c r="C35" s="17">
        <v>1000</v>
      </c>
      <c r="D35" s="17">
        <v>2</v>
      </c>
      <c r="E35" s="19">
        <f t="shared" si="3"/>
        <v>2000</v>
      </c>
      <c r="F35" s="19">
        <f t="shared" si="4"/>
        <v>2000</v>
      </c>
    </row>
    <row r="36" spans="1:6" x14ac:dyDescent="0.45">
      <c r="A36" s="17" t="s">
        <v>28</v>
      </c>
      <c r="B36" s="17" t="s">
        <v>9</v>
      </c>
      <c r="C36" s="17">
        <v>1400</v>
      </c>
      <c r="D36" s="17">
        <v>1</v>
      </c>
      <c r="E36" s="19">
        <f t="shared" si="3"/>
        <v>1400</v>
      </c>
      <c r="F36" s="19">
        <f t="shared" si="4"/>
        <v>1400</v>
      </c>
    </row>
    <row r="37" spans="1:6" x14ac:dyDescent="0.45">
      <c r="A37" s="20" t="s">
        <v>29</v>
      </c>
      <c r="B37" s="17"/>
      <c r="C37" s="17"/>
      <c r="D37" s="17"/>
      <c r="E37" s="19">
        <f>SUM(E32:E36)</f>
        <v>10120</v>
      </c>
      <c r="F37" s="19">
        <f>E37</f>
        <v>10120</v>
      </c>
    </row>
    <row r="38" spans="1:6" x14ac:dyDescent="0.45">
      <c r="A38" s="21" t="s">
        <v>30</v>
      </c>
      <c r="B38" s="17"/>
      <c r="C38" s="17"/>
      <c r="D38" s="17"/>
      <c r="E38" s="19">
        <f>E37*0.2409</f>
        <v>2437.9079999999999</v>
      </c>
      <c r="F38" s="19">
        <f t="shared" si="4"/>
        <v>2437.9079999999999</v>
      </c>
    </row>
    <row r="39" spans="1:6" x14ac:dyDescent="0.45">
      <c r="A39" s="20" t="s">
        <v>12</v>
      </c>
      <c r="B39" s="17"/>
      <c r="C39" s="17"/>
      <c r="D39" s="17"/>
      <c r="E39" s="19">
        <f>E37+E38</f>
        <v>12557.907999999999</v>
      </c>
      <c r="F39" s="19">
        <f>F37+F38</f>
        <v>12557.907999999999</v>
      </c>
    </row>
    <row r="40" spans="1:6" x14ac:dyDescent="0.45">
      <c r="A40" s="20" t="s">
        <v>222</v>
      </c>
      <c r="B40" s="17"/>
      <c r="C40" s="17"/>
      <c r="D40" s="17"/>
      <c r="E40" s="19">
        <f>SUM(E28:E31)</f>
        <v>437500</v>
      </c>
      <c r="F40" s="19">
        <f>SUM(F28:F31)</f>
        <v>529375</v>
      </c>
    </row>
    <row r="41" spans="1:6" s="9" customFormat="1" x14ac:dyDescent="0.45">
      <c r="A41" s="20" t="s">
        <v>217</v>
      </c>
      <c r="B41" s="17"/>
      <c r="C41" s="17"/>
      <c r="D41" s="17"/>
      <c r="E41" s="19">
        <f>E40*0.05</f>
        <v>21875</v>
      </c>
      <c r="F41" s="19">
        <f>E41</f>
        <v>21875</v>
      </c>
    </row>
    <row r="42" spans="1:6" s="9" customFormat="1" x14ac:dyDescent="0.45">
      <c r="A42" s="20" t="s">
        <v>223</v>
      </c>
      <c r="B42" s="17"/>
      <c r="C42" s="17"/>
      <c r="D42" s="17"/>
      <c r="E42" s="19">
        <f>SUM(E40:E41)</f>
        <v>459375</v>
      </c>
      <c r="F42" s="19">
        <f>SUM(F40:F41)</f>
        <v>551250</v>
      </c>
    </row>
    <row r="43" spans="1:6" x14ac:dyDescent="0.45">
      <c r="A43" s="16" t="s">
        <v>31</v>
      </c>
      <c r="B43" s="17"/>
      <c r="C43" s="17"/>
      <c r="D43" s="17"/>
      <c r="E43" s="17"/>
      <c r="F43" s="17"/>
    </row>
    <row r="44" spans="1:6" x14ac:dyDescent="0.45">
      <c r="A44" s="17" t="s">
        <v>32</v>
      </c>
      <c r="B44" s="17" t="s">
        <v>33</v>
      </c>
      <c r="C44" s="17">
        <v>5.24</v>
      </c>
      <c r="D44" s="17">
        <v>300</v>
      </c>
      <c r="E44" s="19">
        <f>C44*D44</f>
        <v>1572</v>
      </c>
      <c r="F44" s="19">
        <f>E44*1.21</f>
        <v>1902.12</v>
      </c>
    </row>
    <row r="45" spans="1:6" x14ac:dyDescent="0.45">
      <c r="A45" s="17" t="s">
        <v>34</v>
      </c>
      <c r="B45" s="17" t="s">
        <v>9</v>
      </c>
      <c r="C45" s="17">
        <v>50</v>
      </c>
      <c r="D45" s="17">
        <v>1</v>
      </c>
      <c r="E45" s="19">
        <f t="shared" ref="E45:E46" si="5">C45*D45</f>
        <v>50</v>
      </c>
      <c r="F45" s="19">
        <f t="shared" ref="F45:F47" si="6">E45*1.21</f>
        <v>60.5</v>
      </c>
    </row>
    <row r="46" spans="1:6" x14ac:dyDescent="0.45">
      <c r="A46" s="17" t="s">
        <v>35</v>
      </c>
      <c r="B46" s="17" t="s">
        <v>36</v>
      </c>
      <c r="C46" s="17">
        <v>5</v>
      </c>
      <c r="D46" s="17">
        <v>30</v>
      </c>
      <c r="E46" s="19">
        <f t="shared" si="5"/>
        <v>150</v>
      </c>
      <c r="F46" s="19">
        <f t="shared" si="6"/>
        <v>181.5</v>
      </c>
    </row>
    <row r="47" spans="1:6" x14ac:dyDescent="0.45">
      <c r="A47" s="22" t="s">
        <v>37</v>
      </c>
      <c r="B47" s="17"/>
      <c r="C47" s="17"/>
      <c r="D47" s="17"/>
      <c r="E47" s="19">
        <f>SUM(E44:E46)</f>
        <v>1772</v>
      </c>
      <c r="F47" s="19">
        <f t="shared" si="6"/>
        <v>2144.12</v>
      </c>
    </row>
    <row r="48" spans="1:6" x14ac:dyDescent="0.45">
      <c r="A48" s="17"/>
      <c r="B48" s="17"/>
      <c r="C48" s="17"/>
      <c r="D48" s="17"/>
      <c r="E48" s="19"/>
      <c r="F48" s="19"/>
    </row>
    <row r="49" spans="1:6" x14ac:dyDescent="0.45">
      <c r="A49" s="16" t="s">
        <v>38</v>
      </c>
      <c r="B49" s="17"/>
      <c r="C49" s="17"/>
      <c r="D49" s="17"/>
      <c r="E49" s="19"/>
      <c r="F49" s="19"/>
    </row>
    <row r="50" spans="1:6" x14ac:dyDescent="0.45">
      <c r="A50" s="17" t="s">
        <v>218</v>
      </c>
      <c r="B50" s="17" t="s">
        <v>9</v>
      </c>
      <c r="C50" s="17">
        <v>300</v>
      </c>
      <c r="D50" s="17">
        <v>2</v>
      </c>
      <c r="E50" s="19">
        <f>C50*D50</f>
        <v>600</v>
      </c>
      <c r="F50" s="19">
        <f>E50*1.21</f>
        <v>726</v>
      </c>
    </row>
    <row r="51" spans="1:6" x14ac:dyDescent="0.45">
      <c r="A51" s="22" t="s">
        <v>39</v>
      </c>
      <c r="B51" s="17"/>
      <c r="C51" s="17"/>
      <c r="D51" s="17"/>
      <c r="E51" s="19">
        <f>SUM(E50:E50)</f>
        <v>600</v>
      </c>
      <c r="F51" s="19">
        <f>E51*1.21</f>
        <v>726</v>
      </c>
    </row>
    <row r="52" spans="1:6" x14ac:dyDescent="0.45">
      <c r="A52" s="17"/>
      <c r="B52" s="17"/>
      <c r="C52" s="17"/>
      <c r="D52" s="17"/>
      <c r="E52" s="17"/>
      <c r="F52" s="17"/>
    </row>
    <row r="53" spans="1:6" x14ac:dyDescent="0.45">
      <c r="A53" s="25" t="s">
        <v>40</v>
      </c>
      <c r="B53" s="17"/>
      <c r="C53" s="17"/>
      <c r="D53" s="17"/>
      <c r="E53" s="26">
        <f>E39+E47+E51+E24+E42</f>
        <v>573549.89470000006</v>
      </c>
      <c r="F53" s="26">
        <f>F39+F47+F51+F24+F42</f>
        <v>666448.16170000006</v>
      </c>
    </row>
    <row r="54" spans="1:6" x14ac:dyDescent="0.45">
      <c r="A54" s="27" t="s">
        <v>41</v>
      </c>
      <c r="B54" s="17"/>
      <c r="C54" s="17"/>
      <c r="D54" s="17"/>
      <c r="E54" s="26">
        <f>E53*0.1</f>
        <v>57354.989470000008</v>
      </c>
      <c r="F54" s="26">
        <f>F53*0.1</f>
        <v>66644.816170000006</v>
      </c>
    </row>
    <row r="55" spans="1:6" x14ac:dyDescent="0.45">
      <c r="A55" s="27" t="s">
        <v>42</v>
      </c>
      <c r="B55" s="17"/>
      <c r="C55" s="17"/>
      <c r="D55" s="17"/>
      <c r="E55" s="28">
        <f>E53+E54</f>
        <v>630904.88417000009</v>
      </c>
      <c r="F55" s="28">
        <f>F53+F54</f>
        <v>733092.97787000006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3"/>
  <sheetViews>
    <sheetView zoomScaleNormal="100" workbookViewId="0">
      <selection activeCell="I33" sqref="I33"/>
    </sheetView>
  </sheetViews>
  <sheetFormatPr defaultColWidth="8.73046875" defaultRowHeight="14.25" x14ac:dyDescent="0.45"/>
  <cols>
    <col min="1" max="1" width="44.53125" style="9" bestFit="1" customWidth="1"/>
    <col min="2" max="2" width="7.265625" style="9" bestFit="1" customWidth="1"/>
    <col min="3" max="3" width="8.46484375" style="9" bestFit="1" customWidth="1"/>
    <col min="4" max="4" width="7.46484375" style="9" bestFit="1" customWidth="1"/>
    <col min="5" max="5" width="8.73046875" style="9" bestFit="1" customWidth="1"/>
    <col min="6" max="6" width="9" style="9" bestFit="1" customWidth="1"/>
    <col min="7" max="16384" width="8.73046875" style="9"/>
  </cols>
  <sheetData>
    <row r="1" spans="1:6" s="14" customFormat="1" ht="31.5" x14ac:dyDescent="0.45">
      <c r="A1" s="15" t="s">
        <v>0</v>
      </c>
      <c r="B1" s="15" t="s">
        <v>1</v>
      </c>
      <c r="C1" s="15" t="s">
        <v>2</v>
      </c>
      <c r="D1" s="15" t="s">
        <v>3</v>
      </c>
      <c r="E1" s="15" t="s">
        <v>4</v>
      </c>
      <c r="F1" s="15" t="s">
        <v>5</v>
      </c>
    </row>
    <row r="2" spans="1:6" x14ac:dyDescent="0.45">
      <c r="A2" s="16" t="s">
        <v>6</v>
      </c>
      <c r="B2" s="17"/>
      <c r="C2" s="17"/>
      <c r="D2" s="17"/>
      <c r="E2" s="17"/>
      <c r="F2" s="17"/>
    </row>
    <row r="3" spans="1:6" x14ac:dyDescent="0.45">
      <c r="A3" s="18" t="s">
        <v>7</v>
      </c>
      <c r="B3" s="17"/>
      <c r="C3" s="17"/>
      <c r="D3" s="17"/>
      <c r="E3" s="17"/>
      <c r="F3" s="17"/>
    </row>
    <row r="4" spans="1:6" x14ac:dyDescent="0.45">
      <c r="A4" s="17" t="s">
        <v>8</v>
      </c>
      <c r="B4" s="17" t="s">
        <v>9</v>
      </c>
      <c r="C4" s="17">
        <v>2000</v>
      </c>
      <c r="D4" s="48">
        <f>'C darbu saraksts'!$C$87</f>
        <v>15.19047619047619</v>
      </c>
      <c r="E4" s="19">
        <f>C4*D4</f>
        <v>30380.952380952378</v>
      </c>
      <c r="F4" s="19">
        <f>E4</f>
        <v>30380.952380952378</v>
      </c>
    </row>
    <row r="5" spans="1:6" x14ac:dyDescent="0.45">
      <c r="A5" s="17" t="s">
        <v>116</v>
      </c>
      <c r="B5" s="17" t="s">
        <v>9</v>
      </c>
      <c r="C5" s="17">
        <v>2000</v>
      </c>
      <c r="D5" s="48">
        <f>'C darbu saraksts'!$C$87</f>
        <v>15.19047619047619</v>
      </c>
      <c r="E5" s="19">
        <f>C5*D5</f>
        <v>30380.952380952378</v>
      </c>
      <c r="F5" s="19">
        <f>E5</f>
        <v>30380.952380952378</v>
      </c>
    </row>
    <row r="6" spans="1:6" x14ac:dyDescent="0.45">
      <c r="A6" s="17" t="s">
        <v>117</v>
      </c>
      <c r="B6" s="17" t="s">
        <v>9</v>
      </c>
      <c r="C6" s="17">
        <v>1000</v>
      </c>
      <c r="D6" s="48">
        <f>'C darbu saraksts'!$C$87</f>
        <v>15.19047619047619</v>
      </c>
      <c r="E6" s="19">
        <f>C6*D6</f>
        <v>15190.476190476189</v>
      </c>
      <c r="F6" s="19">
        <f>E6</f>
        <v>15190.476190476189</v>
      </c>
    </row>
    <row r="7" spans="1:6" x14ac:dyDescent="0.45">
      <c r="A7" s="20" t="s">
        <v>10</v>
      </c>
      <c r="B7" s="17"/>
      <c r="C7" s="17"/>
      <c r="D7" s="17"/>
      <c r="E7" s="19">
        <f>SUM(E4:E6)</f>
        <v>75952.380952380947</v>
      </c>
      <c r="F7" s="19">
        <f>SUM(F4:F6)</f>
        <v>75952.380952380947</v>
      </c>
    </row>
    <row r="8" spans="1:6" x14ac:dyDescent="0.45">
      <c r="A8" s="21" t="s">
        <v>11</v>
      </c>
      <c r="B8" s="17"/>
      <c r="C8" s="17"/>
      <c r="D8" s="17"/>
      <c r="E8" s="19">
        <f>E7*0.2409</f>
        <v>18296.928571428569</v>
      </c>
      <c r="F8" s="19">
        <f>F7*0.2409</f>
        <v>18296.928571428569</v>
      </c>
    </row>
    <row r="9" spans="1:6" x14ac:dyDescent="0.45">
      <c r="A9" s="20" t="s">
        <v>12</v>
      </c>
      <c r="B9" s="17"/>
      <c r="C9" s="17"/>
      <c r="D9" s="17"/>
      <c r="E9" s="19">
        <f>SUM(E7:E8)</f>
        <v>94249.309523809512</v>
      </c>
      <c r="F9" s="19">
        <f>SUM(F7:F8)</f>
        <v>94249.309523809512</v>
      </c>
    </row>
    <row r="10" spans="1:6" x14ac:dyDescent="0.45">
      <c r="A10" s="16" t="s">
        <v>13</v>
      </c>
      <c r="B10" s="17"/>
      <c r="C10" s="17"/>
      <c r="D10" s="17"/>
      <c r="E10" s="19"/>
      <c r="F10" s="19"/>
    </row>
    <row r="11" spans="1:6" x14ac:dyDescent="0.45">
      <c r="A11" s="17" t="s">
        <v>14</v>
      </c>
      <c r="B11" s="17" t="s">
        <v>9</v>
      </c>
      <c r="C11" s="17">
        <v>300</v>
      </c>
      <c r="D11" s="48">
        <f>'C darbu saraksts'!$C$87</f>
        <v>15.19047619047619</v>
      </c>
      <c r="E11" s="19">
        <f>C11*D11</f>
        <v>4557.1428571428569</v>
      </c>
      <c r="F11" s="19">
        <f>E11</f>
        <v>4557.1428571428569</v>
      </c>
    </row>
    <row r="12" spans="1:6" x14ac:dyDescent="0.45">
      <c r="A12" s="17"/>
      <c r="B12" s="17"/>
      <c r="C12" s="17"/>
      <c r="D12" s="17"/>
      <c r="E12" s="19"/>
      <c r="F12" s="19"/>
    </row>
    <row r="13" spans="1:6" x14ac:dyDescent="0.45">
      <c r="A13" s="20" t="s">
        <v>15</v>
      </c>
      <c r="B13" s="17"/>
      <c r="C13" s="17"/>
      <c r="D13" s="17"/>
      <c r="E13" s="19">
        <f>SUM(E11:E12)</f>
        <v>4557.1428571428569</v>
      </c>
      <c r="F13" s="19">
        <f>SUM(F11:F12)</f>
        <v>4557.1428571428569</v>
      </c>
    </row>
    <row r="14" spans="1:6" x14ac:dyDescent="0.45">
      <c r="A14" s="21" t="s">
        <v>11</v>
      </c>
      <c r="B14" s="17"/>
      <c r="C14" s="17"/>
      <c r="D14" s="17"/>
      <c r="E14" s="19">
        <f>E13*0.2409</f>
        <v>1097.8157142857142</v>
      </c>
      <c r="F14" s="19">
        <f>F13*0.2409</f>
        <v>1097.8157142857142</v>
      </c>
    </row>
    <row r="15" spans="1:6" x14ac:dyDescent="0.45">
      <c r="A15" s="20" t="s">
        <v>12</v>
      </c>
      <c r="B15" s="17"/>
      <c r="C15" s="17"/>
      <c r="D15" s="17"/>
      <c r="E15" s="19">
        <f>SUM(E13:E14)</f>
        <v>5654.9585714285713</v>
      </c>
      <c r="F15" s="19">
        <f>SUM(F13:F14)</f>
        <v>5654.9585714285713</v>
      </c>
    </row>
    <row r="16" spans="1:6" x14ac:dyDescent="0.45">
      <c r="A16" s="22" t="s">
        <v>16</v>
      </c>
      <c r="B16" s="17"/>
      <c r="C16" s="17"/>
      <c r="D16" s="17"/>
      <c r="E16" s="19">
        <f>E15+E9</f>
        <v>99904.268095238076</v>
      </c>
      <c r="F16" s="19">
        <f>F15+F9</f>
        <v>99904.268095238076</v>
      </c>
    </row>
    <row r="17" spans="1:6" x14ac:dyDescent="0.45">
      <c r="A17" s="17"/>
      <c r="B17" s="17"/>
      <c r="C17" s="17"/>
      <c r="D17" s="17"/>
      <c r="E17" s="19"/>
      <c r="F17" s="19"/>
    </row>
    <row r="18" spans="1:6" x14ac:dyDescent="0.45">
      <c r="A18" s="23" t="s">
        <v>17</v>
      </c>
      <c r="B18" s="17"/>
      <c r="C18" s="17"/>
      <c r="D18" s="17"/>
      <c r="E18" s="19"/>
      <c r="F18" s="19"/>
    </row>
    <row r="19" spans="1:6" x14ac:dyDescent="0.45">
      <c r="A19" s="17" t="s">
        <v>18</v>
      </c>
      <c r="B19" s="17" t="s">
        <v>9</v>
      </c>
      <c r="C19" s="17">
        <v>100</v>
      </c>
      <c r="D19" s="48">
        <f>'C darbu saraksts'!$C$87</f>
        <v>15.19047619047619</v>
      </c>
      <c r="E19" s="19">
        <f t="shared" ref="E19:E21" si="0">C19*D19</f>
        <v>1519.047619047619</v>
      </c>
      <c r="F19" s="19">
        <f t="shared" ref="F19:F22" si="1">E19*1.21</f>
        <v>1838.047619047619</v>
      </c>
    </row>
    <row r="20" spans="1:6" x14ac:dyDescent="0.45">
      <c r="A20" s="17" t="s">
        <v>19</v>
      </c>
      <c r="B20" s="17" t="s">
        <v>9</v>
      </c>
      <c r="C20" s="17">
        <v>20</v>
      </c>
      <c r="D20" s="48">
        <f>'C darbu saraksts'!$C$87</f>
        <v>15.19047619047619</v>
      </c>
      <c r="E20" s="19">
        <f t="shared" si="0"/>
        <v>303.8095238095238</v>
      </c>
      <c r="F20" s="19">
        <f t="shared" si="1"/>
        <v>367.60952380952381</v>
      </c>
    </row>
    <row r="21" spans="1:6" x14ac:dyDescent="0.45">
      <c r="A21" s="17" t="s">
        <v>20</v>
      </c>
      <c r="B21" s="17" t="s">
        <v>9</v>
      </c>
      <c r="C21" s="17">
        <v>50</v>
      </c>
      <c r="D21" s="48">
        <f>'C darbu saraksts'!$C$87</f>
        <v>15.19047619047619</v>
      </c>
      <c r="E21" s="19">
        <f t="shared" si="0"/>
        <v>759.52380952380952</v>
      </c>
      <c r="F21" s="19">
        <f t="shared" si="1"/>
        <v>919.02380952380952</v>
      </c>
    </row>
    <row r="22" spans="1:6" x14ac:dyDescent="0.45">
      <c r="A22" s="22" t="s">
        <v>21</v>
      </c>
      <c r="B22" s="17"/>
      <c r="C22" s="17"/>
      <c r="D22" s="17"/>
      <c r="E22" s="19">
        <f>SUM(E18:E21)</f>
        <v>2582.3809523809523</v>
      </c>
      <c r="F22" s="19">
        <f t="shared" si="1"/>
        <v>3124.680952380952</v>
      </c>
    </row>
    <row r="23" spans="1:6" x14ac:dyDescent="0.45">
      <c r="A23" s="17"/>
      <c r="B23" s="17"/>
      <c r="C23" s="17"/>
      <c r="D23" s="17"/>
      <c r="E23" s="19"/>
      <c r="F23" s="19"/>
    </row>
    <row r="24" spans="1:6" x14ac:dyDescent="0.45">
      <c r="A24" s="24" t="s">
        <v>22</v>
      </c>
      <c r="B24" s="17"/>
      <c r="C24" s="17"/>
      <c r="D24" s="17"/>
      <c r="E24" s="19">
        <f>E16+E22</f>
        <v>102486.64904761902</v>
      </c>
      <c r="F24" s="19">
        <f>F16+F22</f>
        <v>103028.94904761903</v>
      </c>
    </row>
    <row r="25" spans="1:6" x14ac:dyDescent="0.45">
      <c r="A25" s="16" t="s">
        <v>23</v>
      </c>
      <c r="B25" s="17"/>
      <c r="C25" s="17"/>
      <c r="D25" s="17"/>
      <c r="E25" s="19"/>
      <c r="F25" s="19"/>
    </row>
    <row r="26" spans="1:6" x14ac:dyDescent="0.45">
      <c r="A26" s="16" t="s">
        <v>24</v>
      </c>
      <c r="B26" s="17"/>
      <c r="C26" s="17"/>
      <c r="D26" s="17"/>
      <c r="E26" s="19"/>
      <c r="F26" s="19"/>
    </row>
    <row r="27" spans="1:6" x14ac:dyDescent="0.45">
      <c r="A27" s="17" t="s">
        <v>220</v>
      </c>
      <c r="B27" s="17" t="s">
        <v>36</v>
      </c>
      <c r="C27" s="17">
        <v>1600</v>
      </c>
      <c r="D27" s="17">
        <v>1</v>
      </c>
      <c r="E27" s="19">
        <f>C27*D27</f>
        <v>1600</v>
      </c>
      <c r="F27" s="19">
        <f>E27*1.21</f>
        <v>1936</v>
      </c>
    </row>
    <row r="28" spans="1:6" x14ac:dyDescent="0.45">
      <c r="A28" s="17" t="s">
        <v>219</v>
      </c>
      <c r="B28" s="17" t="s">
        <v>36</v>
      </c>
      <c r="C28" s="17">
        <v>2400</v>
      </c>
      <c r="D28" s="17">
        <v>1</v>
      </c>
      <c r="E28" s="19">
        <f>C28*D28</f>
        <v>2400</v>
      </c>
      <c r="F28" s="19">
        <f t="shared" ref="F28:F30" si="2">E28*1.21</f>
        <v>2904</v>
      </c>
    </row>
    <row r="29" spans="1:6" x14ac:dyDescent="0.45">
      <c r="A29" s="17" t="s">
        <v>221</v>
      </c>
      <c r="B29" s="17" t="s">
        <v>36</v>
      </c>
      <c r="C29" s="17">
        <v>1500</v>
      </c>
      <c r="D29" s="17">
        <v>1</v>
      </c>
      <c r="E29" s="19">
        <f>C29*D29</f>
        <v>1500</v>
      </c>
      <c r="F29" s="19">
        <f t="shared" si="2"/>
        <v>1815</v>
      </c>
    </row>
    <row r="30" spans="1:6" x14ac:dyDescent="0.45">
      <c r="A30" s="17" t="s">
        <v>121</v>
      </c>
      <c r="B30" s="17" t="s">
        <v>122</v>
      </c>
      <c r="C30" s="17">
        <v>300</v>
      </c>
      <c r="D30" s="17">
        <f>16*7*15</f>
        <v>1680</v>
      </c>
      <c r="E30" s="19">
        <f t="shared" ref="E30:E34" si="3">C30*D30</f>
        <v>504000</v>
      </c>
      <c r="F30" s="19">
        <f t="shared" si="2"/>
        <v>609840</v>
      </c>
    </row>
    <row r="31" spans="1:6" x14ac:dyDescent="0.45">
      <c r="A31" s="17" t="s">
        <v>25</v>
      </c>
      <c r="B31" s="17" t="s">
        <v>9</v>
      </c>
      <c r="C31" s="17">
        <v>960</v>
      </c>
      <c r="D31" s="17">
        <v>2</v>
      </c>
      <c r="E31" s="19">
        <f t="shared" si="3"/>
        <v>1920</v>
      </c>
      <c r="F31" s="19">
        <f t="shared" ref="F31:F34" si="4">E31</f>
        <v>1920</v>
      </c>
    </row>
    <row r="32" spans="1:6" x14ac:dyDescent="0.45">
      <c r="A32" s="17" t="s">
        <v>26</v>
      </c>
      <c r="B32" s="17" t="s">
        <v>27</v>
      </c>
      <c r="C32" s="17">
        <v>1400</v>
      </c>
      <c r="D32" s="17">
        <v>2</v>
      </c>
      <c r="E32" s="19">
        <f t="shared" si="3"/>
        <v>2800</v>
      </c>
      <c r="F32" s="19">
        <f t="shared" si="4"/>
        <v>2800</v>
      </c>
    </row>
    <row r="33" spans="1:6" x14ac:dyDescent="0.45">
      <c r="A33" s="17" t="s">
        <v>26</v>
      </c>
      <c r="B33" s="17" t="s">
        <v>9</v>
      </c>
      <c r="C33" s="17">
        <v>1000</v>
      </c>
      <c r="D33" s="17">
        <v>2</v>
      </c>
      <c r="E33" s="19">
        <f t="shared" si="3"/>
        <v>2000</v>
      </c>
      <c r="F33" s="19">
        <f t="shared" si="4"/>
        <v>2000</v>
      </c>
    </row>
    <row r="34" spans="1:6" x14ac:dyDescent="0.45">
      <c r="A34" s="17" t="s">
        <v>109</v>
      </c>
      <c r="B34" s="17" t="s">
        <v>9</v>
      </c>
      <c r="C34" s="17">
        <v>1000</v>
      </c>
      <c r="D34" s="17">
        <v>2</v>
      </c>
      <c r="E34" s="19">
        <f t="shared" si="3"/>
        <v>2000</v>
      </c>
      <c r="F34" s="19">
        <f t="shared" si="4"/>
        <v>2000</v>
      </c>
    </row>
    <row r="35" spans="1:6" x14ac:dyDescent="0.45">
      <c r="A35" s="20" t="s">
        <v>222</v>
      </c>
      <c r="B35" s="17"/>
      <c r="C35" s="17"/>
      <c r="D35" s="17"/>
      <c r="E35" s="19">
        <f>SUM(E27:E30)</f>
        <v>509500</v>
      </c>
      <c r="F35" s="19">
        <f>SUM(F27:F30)</f>
        <v>616495</v>
      </c>
    </row>
    <row r="36" spans="1:6" x14ac:dyDescent="0.45">
      <c r="A36" s="20" t="s">
        <v>217</v>
      </c>
      <c r="B36" s="17"/>
      <c r="C36" s="17"/>
      <c r="D36" s="17"/>
      <c r="E36" s="19">
        <f>SUM(E27:E30)*0.05</f>
        <v>25475</v>
      </c>
      <c r="F36" s="19">
        <f>E36*1.21</f>
        <v>30824.75</v>
      </c>
    </row>
    <row r="37" spans="1:6" x14ac:dyDescent="0.45">
      <c r="A37" s="20" t="s">
        <v>223</v>
      </c>
      <c r="B37" s="17"/>
      <c r="C37" s="17"/>
      <c r="D37" s="17"/>
      <c r="E37" s="19">
        <f>SUM(E35:E36)</f>
        <v>534975</v>
      </c>
      <c r="F37" s="19">
        <f>SUM(F35:F36)</f>
        <v>647319.75</v>
      </c>
    </row>
    <row r="38" spans="1:6" x14ac:dyDescent="0.45">
      <c r="A38" s="16" t="s">
        <v>38</v>
      </c>
      <c r="B38" s="17"/>
      <c r="C38" s="17"/>
      <c r="D38" s="17"/>
      <c r="E38" s="19"/>
      <c r="F38" s="19"/>
    </row>
    <row r="39" spans="1:6" x14ac:dyDescent="0.45">
      <c r="A39" s="17" t="s">
        <v>218</v>
      </c>
      <c r="B39" s="17" t="s">
        <v>9</v>
      </c>
      <c r="C39" s="17">
        <v>300</v>
      </c>
      <c r="D39" s="17">
        <v>2</v>
      </c>
      <c r="E39" s="19">
        <f>C39*D39</f>
        <v>600</v>
      </c>
      <c r="F39" s="19">
        <f>E39*1.21</f>
        <v>726</v>
      </c>
    </row>
    <row r="40" spans="1:6" x14ac:dyDescent="0.45">
      <c r="A40" s="22" t="s">
        <v>39</v>
      </c>
      <c r="B40" s="17"/>
      <c r="C40" s="17"/>
      <c r="D40" s="17"/>
      <c r="E40" s="19">
        <f>SUM(E39:E39)</f>
        <v>600</v>
      </c>
      <c r="F40" s="19">
        <f>E40*1.21</f>
        <v>726</v>
      </c>
    </row>
    <row r="41" spans="1:6" x14ac:dyDescent="0.45">
      <c r="A41" s="25" t="s">
        <v>40</v>
      </c>
      <c r="B41" s="17"/>
      <c r="C41" s="17"/>
      <c r="D41" s="17"/>
      <c r="E41" s="26">
        <f>E40+E$24+E$37</f>
        <v>638061.64904761896</v>
      </c>
      <c r="F41" s="26">
        <f>F40+F$24+F$37</f>
        <v>751074.69904761901</v>
      </c>
    </row>
    <row r="42" spans="1:6" x14ac:dyDescent="0.45">
      <c r="A42" s="27" t="s">
        <v>41</v>
      </c>
      <c r="B42" s="17"/>
      <c r="C42" s="17"/>
      <c r="D42" s="17"/>
      <c r="E42" s="26">
        <f>E41*0.1</f>
        <v>63806.164904761899</v>
      </c>
      <c r="F42" s="26">
        <f>F41*0.1</f>
        <v>75107.469904761907</v>
      </c>
    </row>
    <row r="43" spans="1:6" x14ac:dyDescent="0.45">
      <c r="A43" s="27" t="s">
        <v>42</v>
      </c>
      <c r="B43" s="17"/>
      <c r="C43" s="17"/>
      <c r="D43" s="17"/>
      <c r="E43" s="28">
        <f>E41+E42</f>
        <v>701867.81395238091</v>
      </c>
      <c r="F43" s="28">
        <f>F41+F42</f>
        <v>826182.16895238089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
  <sheetViews>
    <sheetView workbookViewId="0">
      <selection activeCell="H4" sqref="A1:H4"/>
    </sheetView>
  </sheetViews>
  <sheetFormatPr defaultRowHeight="14.25" x14ac:dyDescent="0.45"/>
  <cols>
    <col min="1" max="1" width="4.86328125" customWidth="1"/>
    <col min="2" max="7" width="10.6640625" customWidth="1"/>
    <col min="8" max="8" width="12.33203125" customWidth="1"/>
    <col min="11" max="11" width="53.46484375" customWidth="1"/>
    <col min="12" max="12" width="20.59765625" customWidth="1"/>
    <col min="13" max="13" width="17.73046875" customWidth="1"/>
    <col min="14" max="14" width="21.46484375" customWidth="1"/>
  </cols>
  <sheetData>
    <row r="1" spans="1:13" ht="14.65" thickBot="1" x14ac:dyDescent="0.5">
      <c r="A1" s="56"/>
      <c r="B1" s="57" t="s">
        <v>113</v>
      </c>
      <c r="C1" s="58" t="s">
        <v>226</v>
      </c>
      <c r="D1" s="58" t="s">
        <v>227</v>
      </c>
      <c r="E1" s="58" t="s">
        <v>228</v>
      </c>
      <c r="F1" s="58" t="s">
        <v>229</v>
      </c>
      <c r="G1" s="59" t="s">
        <v>230</v>
      </c>
      <c r="H1" s="56" t="s">
        <v>56</v>
      </c>
    </row>
    <row r="2" spans="1:13" x14ac:dyDescent="0.45">
      <c r="A2" s="60" t="s">
        <v>224</v>
      </c>
      <c r="B2" s="62">
        <f>$L10*0.001/4</f>
        <v>2425.0372425</v>
      </c>
      <c r="C2" s="63">
        <f>$L10*0.004</f>
        <v>38800.595880000001</v>
      </c>
      <c r="D2" s="63">
        <f>$L10*0.006</f>
        <v>58200.893820000005</v>
      </c>
      <c r="E2" s="63">
        <f>$L10*0.008</f>
        <v>77601.191760000002</v>
      </c>
      <c r="F2" s="63">
        <f>$L10*0.01</f>
        <v>97001.489700000006</v>
      </c>
      <c r="G2" s="64">
        <f>$L10*0.01</f>
        <v>97001.489700000006</v>
      </c>
      <c r="H2" s="65">
        <f>SUM(B2:G2)</f>
        <v>371030.69810250006</v>
      </c>
    </row>
    <row r="3" spans="1:13" ht="14.65" thickBot="1" x14ac:dyDescent="0.5">
      <c r="A3" s="61" t="s">
        <v>225</v>
      </c>
      <c r="B3" s="66">
        <f>$M9*0.001/4</f>
        <v>15476.189615000001</v>
      </c>
      <c r="C3" s="67">
        <f>$M9*0.004</f>
        <v>247619.03384000002</v>
      </c>
      <c r="D3" s="67">
        <f>$M9*0.006</f>
        <v>371428.55076000001</v>
      </c>
      <c r="E3" s="67">
        <f>$M9*0.008</f>
        <v>495238.06768000004</v>
      </c>
      <c r="F3" s="67">
        <f>$M9*0.01</f>
        <v>619047.58460000006</v>
      </c>
      <c r="G3" s="68">
        <f>$M9*0.01</f>
        <v>619047.58460000006</v>
      </c>
      <c r="H3" s="69">
        <f>SUM(B3:G3)</f>
        <v>2367857.0110950004</v>
      </c>
      <c r="K3" t="s">
        <v>231</v>
      </c>
    </row>
    <row r="4" spans="1:13" ht="14.55" customHeight="1" thickBot="1" x14ac:dyDescent="0.5">
      <c r="A4" s="55" t="s">
        <v>56</v>
      </c>
      <c r="B4" s="70">
        <f>SUM(B2:B3)</f>
        <v>17901.226857500002</v>
      </c>
      <c r="C4" s="71">
        <f t="shared" ref="C4:G4" si="0">SUM(C2:C3)</f>
        <v>286419.62972000003</v>
      </c>
      <c r="D4" s="71">
        <f t="shared" si="0"/>
        <v>429629.44458000001</v>
      </c>
      <c r="E4" s="71">
        <f t="shared" si="0"/>
        <v>572839.25944000005</v>
      </c>
      <c r="F4" s="71">
        <f t="shared" si="0"/>
        <v>716049.07430000009</v>
      </c>
      <c r="G4" s="72">
        <f t="shared" si="0"/>
        <v>716049.07430000009</v>
      </c>
      <c r="H4" s="73">
        <f>SUM(H2:H3)</f>
        <v>2738887.7091975007</v>
      </c>
      <c r="L4" s="44" t="s">
        <v>235</v>
      </c>
      <c r="M4" s="42" t="s">
        <v>236</v>
      </c>
    </row>
    <row r="5" spans="1:13" x14ac:dyDescent="0.45">
      <c r="L5" s="44"/>
      <c r="M5" s="43"/>
    </row>
    <row r="6" spans="1:13" x14ac:dyDescent="0.45">
      <c r="K6" s="34" t="s">
        <v>234</v>
      </c>
      <c r="L6" s="38">
        <v>23256011.75</v>
      </c>
      <c r="M6" s="33">
        <v>49125376.789999999</v>
      </c>
    </row>
    <row r="7" spans="1:13" x14ac:dyDescent="0.45">
      <c r="K7" s="34" t="s">
        <v>233</v>
      </c>
      <c r="L7" s="38">
        <v>7020023.9500000002</v>
      </c>
      <c r="M7" s="33">
        <v>20567689.510000002</v>
      </c>
    </row>
    <row r="8" spans="1:13" ht="26.25" x14ac:dyDescent="0.45">
      <c r="K8" s="34" t="s">
        <v>232</v>
      </c>
      <c r="L8" s="38">
        <v>2680125.02</v>
      </c>
      <c r="M8" s="33">
        <v>1024017.55</v>
      </c>
    </row>
    <row r="9" spans="1:13" x14ac:dyDescent="0.45">
      <c r="K9" s="36" t="s">
        <v>237</v>
      </c>
      <c r="L9" s="37">
        <v>11379.059410000009</v>
      </c>
      <c r="M9" s="33">
        <v>61904758.460000001</v>
      </c>
    </row>
    <row r="10" spans="1:13" x14ac:dyDescent="0.45">
      <c r="L10" s="35">
        <f>SUM(L7:L8)</f>
        <v>9700148.9700000007</v>
      </c>
    </row>
    <row r="11" spans="1:13" x14ac:dyDescent="0.45">
      <c r="J11" s="33">
        <f>SUM(E4:G4)/3</f>
        <v>668312.46934666671</v>
      </c>
    </row>
  </sheetData>
  <mergeCells count="2">
    <mergeCell ref="M4:M5"/>
    <mergeCell ref="L4:L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4"/>
  <sheetViews>
    <sheetView workbookViewId="0">
      <selection activeCell="I13" sqref="I13"/>
    </sheetView>
  </sheetViews>
  <sheetFormatPr defaultRowHeight="14.25" x14ac:dyDescent="0.45"/>
  <cols>
    <col min="2" max="7" width="10.6640625" customWidth="1"/>
    <col min="8" max="8" width="13.33203125" customWidth="1"/>
    <col min="11" max="11" width="63" customWidth="1"/>
    <col min="12" max="12" width="25.46484375" customWidth="1"/>
    <col min="13" max="13" width="24.73046875" customWidth="1"/>
  </cols>
  <sheetData>
    <row r="1" spans="1:13" ht="14.65" thickBot="1" x14ac:dyDescent="0.5">
      <c r="A1" s="56"/>
      <c r="B1" s="57" t="s">
        <v>113</v>
      </c>
      <c r="C1" s="58" t="s">
        <v>226</v>
      </c>
      <c r="D1" s="58" t="s">
        <v>227</v>
      </c>
      <c r="E1" s="58" t="s">
        <v>228</v>
      </c>
      <c r="F1" s="58" t="s">
        <v>229</v>
      </c>
      <c r="G1" s="59" t="s">
        <v>230</v>
      </c>
      <c r="H1" s="56" t="s">
        <v>56</v>
      </c>
      <c r="I1" s="9"/>
      <c r="J1" s="9"/>
      <c r="K1" s="9"/>
      <c r="L1" s="9"/>
      <c r="M1" s="9"/>
    </row>
    <row r="2" spans="1:13" x14ac:dyDescent="0.45">
      <c r="A2" s="60" t="s">
        <v>224</v>
      </c>
      <c r="B2" s="62">
        <f>$L10*0.001/4</f>
        <v>2425.0372425</v>
      </c>
      <c r="C2" s="63">
        <f>$L10*0.002</f>
        <v>19400.29794</v>
      </c>
      <c r="D2" s="63">
        <f>$L10*0.004</f>
        <v>38800.595880000001</v>
      </c>
      <c r="E2" s="63">
        <f>$L10*0.01</f>
        <v>97001.489700000006</v>
      </c>
      <c r="F2" s="63">
        <f>$L10*0.01</f>
        <v>97001.489700000006</v>
      </c>
      <c r="G2" s="64">
        <f>$L10*0.01</f>
        <v>97001.489700000006</v>
      </c>
      <c r="H2" s="78">
        <f>SUM(B2:G2)</f>
        <v>351630.40016249998</v>
      </c>
      <c r="I2" s="9"/>
      <c r="J2" s="9"/>
      <c r="K2" s="9"/>
      <c r="L2" s="9"/>
      <c r="M2" s="9"/>
    </row>
    <row r="3" spans="1:13" ht="14.65" thickBot="1" x14ac:dyDescent="0.5">
      <c r="A3" s="61" t="s">
        <v>225</v>
      </c>
      <c r="B3" s="66">
        <f>$M9*0.001/4</f>
        <v>15476.189615000001</v>
      </c>
      <c r="C3" s="67">
        <f>$M9*0.002</f>
        <v>123809.51692000001</v>
      </c>
      <c r="D3" s="67">
        <f>$M9*0.004</f>
        <v>247619.03384000002</v>
      </c>
      <c r="E3" s="67">
        <f>$M9*0.01</f>
        <v>619047.58460000006</v>
      </c>
      <c r="F3" s="67">
        <f>$M9*0.01</f>
        <v>619047.58460000006</v>
      </c>
      <c r="G3" s="68">
        <f>$M9*0.01</f>
        <v>619047.58460000006</v>
      </c>
      <c r="H3" s="78">
        <f>SUM(B3:G3)</f>
        <v>2244047.4941750001</v>
      </c>
      <c r="I3" s="9"/>
      <c r="J3" s="9"/>
      <c r="K3" s="9" t="s">
        <v>231</v>
      </c>
      <c r="L3" s="9"/>
      <c r="M3" s="9"/>
    </row>
    <row r="4" spans="1:13" ht="14.65" thickBot="1" x14ac:dyDescent="0.5">
      <c r="A4" s="77" t="s">
        <v>56</v>
      </c>
      <c r="B4" s="79">
        <f>SUM(B2:B3)</f>
        <v>17901.226857500002</v>
      </c>
      <c r="C4" s="79">
        <f t="shared" ref="C4:G4" si="0">SUM(C2:C3)</f>
        <v>143209.81486000001</v>
      </c>
      <c r="D4" s="79">
        <f t="shared" si="0"/>
        <v>286419.62972000003</v>
      </c>
      <c r="E4" s="79">
        <f t="shared" si="0"/>
        <v>716049.07430000009</v>
      </c>
      <c r="F4" s="79">
        <f t="shared" si="0"/>
        <v>716049.07430000009</v>
      </c>
      <c r="G4" s="79">
        <f t="shared" si="0"/>
        <v>716049.07430000009</v>
      </c>
      <c r="H4" s="80">
        <f>SUM(H2:H3)</f>
        <v>2595677.8943375</v>
      </c>
      <c r="I4" s="9"/>
      <c r="J4" s="9"/>
      <c r="K4" s="9"/>
      <c r="L4" s="44" t="s">
        <v>235</v>
      </c>
      <c r="M4" s="42" t="s">
        <v>236</v>
      </c>
    </row>
    <row r="5" spans="1:13" x14ac:dyDescent="0.45">
      <c r="A5" s="9"/>
      <c r="B5" s="9"/>
      <c r="C5" s="9"/>
      <c r="D5" s="9"/>
      <c r="E5" s="9"/>
      <c r="F5" s="9"/>
      <c r="G5" s="9"/>
      <c r="H5" s="9"/>
      <c r="I5" s="9"/>
      <c r="J5" s="9"/>
      <c r="K5" s="9"/>
      <c r="L5" s="44"/>
      <c r="M5" s="43"/>
    </row>
    <row r="6" spans="1:13" x14ac:dyDescent="0.45">
      <c r="A6" s="9"/>
      <c r="B6" s="9"/>
      <c r="C6" s="9"/>
      <c r="D6" s="9"/>
      <c r="E6" s="9"/>
      <c r="F6" s="9"/>
      <c r="H6" s="9"/>
      <c r="I6" s="9"/>
      <c r="J6" s="9"/>
      <c r="K6" s="34" t="s">
        <v>234</v>
      </c>
      <c r="L6" s="38">
        <v>23256011.75</v>
      </c>
      <c r="M6" s="33">
        <v>49125376.789999999</v>
      </c>
    </row>
    <row r="7" spans="1:13" x14ac:dyDescent="0.45">
      <c r="A7" s="9"/>
      <c r="B7" s="9"/>
      <c r="C7" s="9"/>
      <c r="D7" s="9"/>
      <c r="E7" s="9"/>
      <c r="F7" s="9"/>
      <c r="G7" s="9"/>
      <c r="H7" s="9"/>
      <c r="I7" s="9"/>
      <c r="J7" s="9"/>
      <c r="K7" s="34" t="s">
        <v>233</v>
      </c>
      <c r="L7" s="38">
        <v>7020023.9500000002</v>
      </c>
      <c r="M7" s="33">
        <v>20567689.510000002</v>
      </c>
    </row>
    <row r="8" spans="1:13" x14ac:dyDescent="0.45">
      <c r="A8" s="9"/>
      <c r="B8" s="9"/>
      <c r="C8" s="9"/>
      <c r="D8" s="9"/>
      <c r="E8" s="9"/>
      <c r="F8" s="9"/>
      <c r="G8" s="9"/>
      <c r="H8" s="9"/>
      <c r="I8" s="9"/>
      <c r="J8" s="9"/>
      <c r="K8" s="34" t="s">
        <v>232</v>
      </c>
      <c r="L8" s="38">
        <v>2680125.02</v>
      </c>
      <c r="M8" s="33">
        <v>1024017.55</v>
      </c>
    </row>
    <row r="9" spans="1:13" x14ac:dyDescent="0.45">
      <c r="A9" s="9"/>
      <c r="B9" s="9"/>
      <c r="C9" s="9"/>
      <c r="D9" s="9"/>
      <c r="E9" s="9"/>
      <c r="F9" s="9"/>
      <c r="G9" s="9"/>
      <c r="H9" s="9"/>
      <c r="I9" s="9"/>
      <c r="J9" s="9"/>
      <c r="K9" s="36" t="s">
        <v>237</v>
      </c>
      <c r="L9" s="37">
        <v>11379.059410000009</v>
      </c>
      <c r="M9" s="33">
        <v>61904758.460000001</v>
      </c>
    </row>
    <row r="10" spans="1:13" x14ac:dyDescent="0.45">
      <c r="A10" s="9"/>
      <c r="B10" s="9"/>
      <c r="C10" s="9"/>
      <c r="D10" s="9"/>
      <c r="E10" s="9"/>
      <c r="F10" s="9"/>
      <c r="G10" s="9"/>
      <c r="H10" s="9"/>
      <c r="I10" s="9"/>
      <c r="J10" s="9"/>
      <c r="K10" s="9"/>
      <c r="L10" s="35">
        <f>SUM(L7:L8)</f>
        <v>9700148.9700000007</v>
      </c>
      <c r="M10" s="9"/>
    </row>
    <row r="11" spans="1:13" x14ac:dyDescent="0.45">
      <c r="A11" s="9"/>
      <c r="B11" s="9"/>
      <c r="C11" s="9"/>
      <c r="D11" s="9"/>
      <c r="E11" s="9"/>
      <c r="F11" s="9"/>
      <c r="G11" s="9"/>
      <c r="H11" s="9"/>
      <c r="I11" s="9"/>
      <c r="J11" s="9"/>
      <c r="K11" s="9"/>
      <c r="L11" s="9"/>
      <c r="M11" s="9"/>
    </row>
    <row r="12" spans="1:13" x14ac:dyDescent="0.45">
      <c r="A12" s="9"/>
      <c r="B12" s="9"/>
      <c r="C12" s="9"/>
      <c r="D12" s="9"/>
      <c r="E12" s="9"/>
      <c r="F12" s="9"/>
      <c r="G12" s="9"/>
      <c r="H12" s="9"/>
      <c r="K12" s="33">
        <f>SUM(E4:G4)/3</f>
        <v>716049.07430000009</v>
      </c>
    </row>
    <row r="13" spans="1:13" x14ac:dyDescent="0.45">
      <c r="A13" s="9"/>
      <c r="B13" s="9"/>
      <c r="C13" s="9"/>
      <c r="D13" s="9"/>
      <c r="E13" s="9"/>
      <c r="F13" s="9"/>
      <c r="G13" s="9"/>
      <c r="H13" s="9"/>
    </row>
    <row r="14" spans="1:13" x14ac:dyDescent="0.45">
      <c r="A14" s="9"/>
      <c r="B14" s="9"/>
      <c r="C14" s="9"/>
      <c r="D14" s="9"/>
      <c r="E14" s="9"/>
      <c r="F14" s="9"/>
      <c r="G14" s="9"/>
      <c r="H14" s="9"/>
    </row>
  </sheetData>
  <mergeCells count="2">
    <mergeCell ref="L4:L5"/>
    <mergeCell ref="M4:M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3"/>
  <sheetViews>
    <sheetView workbookViewId="0">
      <selection activeCell="B14" sqref="B14"/>
    </sheetView>
  </sheetViews>
  <sheetFormatPr defaultRowHeight="14.25" x14ac:dyDescent="0.45"/>
  <cols>
    <col min="1" max="1" width="24.46484375" bestFit="1" customWidth="1"/>
    <col min="2" max="2" width="9.46484375" customWidth="1"/>
    <col min="3" max="12" width="9.46484375" bestFit="1" customWidth="1"/>
    <col min="13" max="13" width="10.796875" bestFit="1" customWidth="1"/>
  </cols>
  <sheetData>
    <row r="1" spans="1:13" ht="14.65" thickBot="1" x14ac:dyDescent="0.5">
      <c r="A1" s="9" t="s">
        <v>349</v>
      </c>
      <c r="B1" s="9"/>
      <c r="C1" s="9"/>
      <c r="D1" s="9"/>
      <c r="E1" s="9"/>
      <c r="F1" s="9"/>
      <c r="G1" s="9"/>
      <c r="H1" s="9"/>
      <c r="I1" s="9"/>
      <c r="J1" s="9"/>
      <c r="K1" s="9"/>
      <c r="L1" s="9"/>
      <c r="M1" s="9"/>
    </row>
    <row r="2" spans="1:13" ht="14.65" thickBot="1" x14ac:dyDescent="0.5">
      <c r="A2" s="96" t="s">
        <v>60</v>
      </c>
      <c r="B2" s="82" t="s">
        <v>61</v>
      </c>
      <c r="C2" s="82" t="s">
        <v>62</v>
      </c>
      <c r="D2" s="82" t="s">
        <v>63</v>
      </c>
      <c r="E2" s="82" t="s">
        <v>64</v>
      </c>
      <c r="F2" s="82" t="s">
        <v>65</v>
      </c>
      <c r="G2" s="82" t="s">
        <v>66</v>
      </c>
      <c r="H2" s="82" t="s">
        <v>67</v>
      </c>
      <c r="I2" s="82" t="s">
        <v>68</v>
      </c>
      <c r="J2" s="82" t="s">
        <v>69</v>
      </c>
      <c r="K2" s="82" t="s">
        <v>70</v>
      </c>
      <c r="L2" s="82" t="s">
        <v>71</v>
      </c>
      <c r="M2" s="83" t="s">
        <v>72</v>
      </c>
    </row>
    <row r="3" spans="1:13" ht="14.65" thickBot="1" x14ac:dyDescent="0.5">
      <c r="A3" s="104" t="s">
        <v>73</v>
      </c>
      <c r="B3" s="105"/>
      <c r="C3" s="105"/>
      <c r="D3" s="105"/>
      <c r="E3" s="105"/>
      <c r="F3" s="105"/>
      <c r="G3" s="105"/>
      <c r="H3" s="105"/>
      <c r="I3" s="105"/>
      <c r="J3" s="105"/>
      <c r="K3" s="105"/>
      <c r="L3" s="105"/>
      <c r="M3" s="106"/>
    </row>
    <row r="4" spans="1:13" x14ac:dyDescent="0.45">
      <c r="A4" s="98" t="s">
        <v>74</v>
      </c>
      <c r="B4" s="94">
        <v>300</v>
      </c>
      <c r="C4" s="94">
        <v>300</v>
      </c>
      <c r="D4" s="94">
        <v>300</v>
      </c>
      <c r="E4" s="94">
        <v>300</v>
      </c>
      <c r="F4" s="94">
        <v>300</v>
      </c>
      <c r="G4" s="94">
        <v>300</v>
      </c>
      <c r="H4" s="94">
        <v>300</v>
      </c>
      <c r="I4" s="94">
        <v>300</v>
      </c>
      <c r="J4" s="94">
        <v>300</v>
      </c>
      <c r="K4" s="94">
        <v>300</v>
      </c>
      <c r="L4" s="94">
        <v>300</v>
      </c>
      <c r="M4" s="91">
        <v>300</v>
      </c>
    </row>
    <row r="5" spans="1:13" ht="14.65" thickBot="1" x14ac:dyDescent="0.5">
      <c r="A5" s="99" t="s">
        <v>75</v>
      </c>
      <c r="B5" s="90">
        <v>300</v>
      </c>
      <c r="C5" s="90">
        <v>300</v>
      </c>
      <c r="D5" s="90">
        <v>300</v>
      </c>
      <c r="E5" s="90">
        <v>300</v>
      </c>
      <c r="F5" s="90">
        <v>300</v>
      </c>
      <c r="G5" s="90">
        <v>300</v>
      </c>
      <c r="H5" s="90">
        <v>300</v>
      </c>
      <c r="I5" s="90">
        <v>300</v>
      </c>
      <c r="J5" s="90">
        <v>300</v>
      </c>
      <c r="K5" s="90">
        <v>300</v>
      </c>
      <c r="L5" s="90">
        <v>300</v>
      </c>
      <c r="M5" s="95">
        <v>300</v>
      </c>
    </row>
    <row r="6" spans="1:13" ht="14.65" thickBot="1" x14ac:dyDescent="0.5">
      <c r="A6" s="104" t="s">
        <v>76</v>
      </c>
      <c r="B6" s="105"/>
      <c r="C6" s="105"/>
      <c r="D6" s="105"/>
      <c r="E6" s="105"/>
      <c r="F6" s="105"/>
      <c r="G6" s="105"/>
      <c r="H6" s="105"/>
      <c r="I6" s="105"/>
      <c r="J6" s="105"/>
      <c r="K6" s="105"/>
      <c r="L6" s="105"/>
      <c r="M6" s="106"/>
    </row>
    <row r="7" spans="1:13" x14ac:dyDescent="0.45">
      <c r="A7" s="98" t="s">
        <v>26</v>
      </c>
      <c r="B7" s="94">
        <v>900</v>
      </c>
      <c r="C7" s="94">
        <v>900</v>
      </c>
      <c r="D7" s="94">
        <v>900</v>
      </c>
      <c r="E7" s="94">
        <v>900</v>
      </c>
      <c r="F7" s="94">
        <v>900</v>
      </c>
      <c r="G7" s="94">
        <v>900</v>
      </c>
      <c r="H7" s="94">
        <v>900</v>
      </c>
      <c r="I7" s="94">
        <v>900</v>
      </c>
      <c r="J7" s="94">
        <v>900</v>
      </c>
      <c r="K7" s="94">
        <v>900</v>
      </c>
      <c r="L7" s="94">
        <v>900</v>
      </c>
      <c r="M7" s="91">
        <v>900</v>
      </c>
    </row>
    <row r="8" spans="1:13" x14ac:dyDescent="0.45">
      <c r="A8" s="100" t="s">
        <v>77</v>
      </c>
      <c r="B8" s="87">
        <v>600</v>
      </c>
      <c r="C8" s="87">
        <v>600</v>
      </c>
      <c r="D8" s="87">
        <v>600</v>
      </c>
      <c r="E8" s="87">
        <v>600</v>
      </c>
      <c r="F8" s="87">
        <v>600</v>
      </c>
      <c r="G8" s="87">
        <v>600</v>
      </c>
      <c r="H8" s="87">
        <v>600</v>
      </c>
      <c r="I8" s="87">
        <v>600</v>
      </c>
      <c r="J8" s="87">
        <v>600</v>
      </c>
      <c r="K8" s="87">
        <v>600</v>
      </c>
      <c r="L8" s="87">
        <v>600</v>
      </c>
      <c r="M8" s="92">
        <v>600</v>
      </c>
    </row>
    <row r="9" spans="1:13" x14ac:dyDescent="0.45">
      <c r="A9" s="100" t="s">
        <v>28</v>
      </c>
      <c r="B9" s="87">
        <v>1400</v>
      </c>
      <c r="C9" s="87">
        <v>0</v>
      </c>
      <c r="D9" s="87">
        <v>0</v>
      </c>
      <c r="E9" s="87">
        <v>1400</v>
      </c>
      <c r="F9" s="87">
        <v>0</v>
      </c>
      <c r="G9" s="87">
        <v>1400</v>
      </c>
      <c r="H9" s="87">
        <v>0</v>
      </c>
      <c r="I9" s="87">
        <v>0</v>
      </c>
      <c r="J9" s="87">
        <v>0</v>
      </c>
      <c r="K9" s="87">
        <v>1400</v>
      </c>
      <c r="L9" s="87">
        <v>0</v>
      </c>
      <c r="M9" s="92">
        <v>0</v>
      </c>
    </row>
    <row r="10" spans="1:13" x14ac:dyDescent="0.45">
      <c r="A10" s="100" t="s">
        <v>78</v>
      </c>
      <c r="B10" s="87">
        <f>SUM(B7:B9)*0.2409</f>
        <v>698.61</v>
      </c>
      <c r="C10" s="87">
        <f t="shared" ref="C10:M10" si="0">SUM(C7:C9)*0.2409</f>
        <v>361.35</v>
      </c>
      <c r="D10" s="87">
        <f t="shared" si="0"/>
        <v>361.35</v>
      </c>
      <c r="E10" s="87">
        <f t="shared" si="0"/>
        <v>698.61</v>
      </c>
      <c r="F10" s="87">
        <f t="shared" si="0"/>
        <v>361.35</v>
      </c>
      <c r="G10" s="87">
        <f t="shared" si="0"/>
        <v>698.61</v>
      </c>
      <c r="H10" s="87">
        <f t="shared" si="0"/>
        <v>361.35</v>
      </c>
      <c r="I10" s="87">
        <f t="shared" si="0"/>
        <v>361.35</v>
      </c>
      <c r="J10" s="87">
        <f t="shared" si="0"/>
        <v>361.35</v>
      </c>
      <c r="K10" s="87">
        <f t="shared" si="0"/>
        <v>698.61</v>
      </c>
      <c r="L10" s="87">
        <f t="shared" si="0"/>
        <v>361.35</v>
      </c>
      <c r="M10" s="92">
        <f t="shared" si="0"/>
        <v>361.35</v>
      </c>
    </row>
    <row r="11" spans="1:13" ht="14.65" thickBot="1" x14ac:dyDescent="0.5">
      <c r="A11" s="99" t="s">
        <v>79</v>
      </c>
      <c r="B11" s="90">
        <v>400</v>
      </c>
      <c r="C11" s="90">
        <v>0</v>
      </c>
      <c r="D11" s="90">
        <v>0</v>
      </c>
      <c r="E11" s="90">
        <v>400</v>
      </c>
      <c r="F11" s="90">
        <v>0</v>
      </c>
      <c r="G11" s="90">
        <v>1600</v>
      </c>
      <c r="H11" s="90">
        <v>0</v>
      </c>
      <c r="I11" s="90">
        <v>0</v>
      </c>
      <c r="J11" s="90">
        <v>0</v>
      </c>
      <c r="K11" s="90">
        <v>400</v>
      </c>
      <c r="L11" s="90">
        <v>0</v>
      </c>
      <c r="M11" s="95">
        <v>0</v>
      </c>
    </row>
    <row r="12" spans="1:13" ht="14.65" thickBot="1" x14ac:dyDescent="0.5">
      <c r="A12" s="55" t="s">
        <v>80</v>
      </c>
      <c r="B12" s="102">
        <f>SUM(B4:B11)</f>
        <v>4598.6099999999997</v>
      </c>
      <c r="C12" s="102">
        <f>SUM(C4:C11)</f>
        <v>2461.35</v>
      </c>
      <c r="D12" s="102">
        <f t="shared" ref="D12:M12" si="1">SUM(D4:D11)</f>
        <v>2461.35</v>
      </c>
      <c r="E12" s="102">
        <f t="shared" si="1"/>
        <v>4598.6099999999997</v>
      </c>
      <c r="F12" s="102">
        <f t="shared" si="1"/>
        <v>2461.35</v>
      </c>
      <c r="G12" s="102">
        <f t="shared" si="1"/>
        <v>5798.61</v>
      </c>
      <c r="H12" s="102">
        <f t="shared" si="1"/>
        <v>2461.35</v>
      </c>
      <c r="I12" s="102">
        <f t="shared" si="1"/>
        <v>2461.35</v>
      </c>
      <c r="J12" s="102">
        <f t="shared" si="1"/>
        <v>2461.35</v>
      </c>
      <c r="K12" s="102">
        <f t="shared" si="1"/>
        <v>4598.6099999999997</v>
      </c>
      <c r="L12" s="102">
        <f t="shared" si="1"/>
        <v>2461.35</v>
      </c>
      <c r="M12" s="103">
        <f t="shared" si="1"/>
        <v>2461.35</v>
      </c>
    </row>
    <row r="13" spans="1:13" ht="14.65" thickBot="1" x14ac:dyDescent="0.5">
      <c r="A13" s="101" t="s">
        <v>81</v>
      </c>
      <c r="B13" s="90"/>
      <c r="C13" s="90"/>
      <c r="D13" s="90"/>
      <c r="E13" s="90"/>
      <c r="F13" s="90"/>
      <c r="G13" s="90"/>
      <c r="H13" s="90"/>
      <c r="I13" s="90"/>
      <c r="J13" s="90"/>
      <c r="K13" s="90"/>
      <c r="L13" s="90"/>
      <c r="M13" s="93">
        <f>SUM(B12:M12)</f>
        <v>39285.239999999991</v>
      </c>
    </row>
  </sheetData>
  <mergeCells count="2">
    <mergeCell ref="A6:M6"/>
    <mergeCell ref="A3:M3"/>
  </mergeCells>
  <pageMargins left="1" right="1" top="1" bottom="1" header="0.5" footer="0.5"/>
  <pageSetup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11"/>
  <sheetViews>
    <sheetView workbookViewId="0">
      <selection activeCell="F14" sqref="F14"/>
    </sheetView>
  </sheetViews>
  <sheetFormatPr defaultRowHeight="14.25" x14ac:dyDescent="0.45"/>
  <cols>
    <col min="1" max="1" width="24.46484375" bestFit="1" customWidth="1"/>
    <col min="2" max="12" width="9.1328125" bestFit="1" customWidth="1"/>
    <col min="13" max="13" width="10.19921875" bestFit="1" customWidth="1"/>
  </cols>
  <sheetData>
    <row r="1" spans="1:13" ht="14.65" thickBot="1" x14ac:dyDescent="0.5">
      <c r="A1" s="9" t="s">
        <v>350</v>
      </c>
      <c r="B1" s="9"/>
      <c r="C1" s="9"/>
      <c r="D1" s="9"/>
      <c r="E1" s="9"/>
      <c r="F1" s="9"/>
      <c r="G1" s="9"/>
      <c r="H1" s="9"/>
      <c r="I1" s="9"/>
      <c r="J1" s="9"/>
      <c r="K1" s="9"/>
      <c r="L1" s="9"/>
      <c r="M1" s="9"/>
    </row>
    <row r="2" spans="1:13" ht="14.65" thickBot="1" x14ac:dyDescent="0.5">
      <c r="A2" s="107" t="s">
        <v>60</v>
      </c>
      <c r="B2" s="108" t="s">
        <v>61</v>
      </c>
      <c r="C2" s="108" t="s">
        <v>62</v>
      </c>
      <c r="D2" s="108" t="s">
        <v>63</v>
      </c>
      <c r="E2" s="108" t="s">
        <v>64</v>
      </c>
      <c r="F2" s="108" t="s">
        <v>65</v>
      </c>
      <c r="G2" s="108" t="s">
        <v>66</v>
      </c>
      <c r="H2" s="108" t="s">
        <v>67</v>
      </c>
      <c r="I2" s="108" t="s">
        <v>68</v>
      </c>
      <c r="J2" s="108" t="s">
        <v>69</v>
      </c>
      <c r="K2" s="108" t="s">
        <v>70</v>
      </c>
      <c r="L2" s="108" t="s">
        <v>71</v>
      </c>
      <c r="M2" s="109" t="s">
        <v>72</v>
      </c>
    </row>
    <row r="3" spans="1:13" ht="14.65" thickBot="1" x14ac:dyDescent="0.5">
      <c r="A3" s="104" t="s">
        <v>73</v>
      </c>
      <c r="B3" s="105"/>
      <c r="C3" s="105"/>
      <c r="D3" s="105"/>
      <c r="E3" s="105"/>
      <c r="F3" s="105"/>
      <c r="G3" s="105"/>
      <c r="H3" s="105"/>
      <c r="I3" s="105"/>
      <c r="J3" s="105"/>
      <c r="K3" s="105"/>
      <c r="L3" s="105"/>
      <c r="M3" s="106"/>
    </row>
    <row r="4" spans="1:13" x14ac:dyDescent="0.45">
      <c r="A4" s="98" t="s">
        <v>74</v>
      </c>
      <c r="B4" s="39">
        <v>300</v>
      </c>
      <c r="C4" s="39">
        <v>300</v>
      </c>
      <c r="D4" s="39">
        <v>300</v>
      </c>
      <c r="E4" s="39">
        <v>300</v>
      </c>
      <c r="F4" s="39">
        <v>300</v>
      </c>
      <c r="G4" s="39">
        <v>300</v>
      </c>
      <c r="H4" s="39">
        <v>300</v>
      </c>
      <c r="I4" s="39">
        <v>300</v>
      </c>
      <c r="J4" s="39">
        <v>300</v>
      </c>
      <c r="K4" s="39">
        <v>300</v>
      </c>
      <c r="L4" s="39">
        <v>300</v>
      </c>
      <c r="M4" s="75">
        <v>300</v>
      </c>
    </row>
    <row r="5" spans="1:13" ht="14.65" thickBot="1" x14ac:dyDescent="0.5">
      <c r="A5" s="99" t="s">
        <v>75</v>
      </c>
      <c r="B5" s="39">
        <v>300</v>
      </c>
      <c r="C5" s="39">
        <v>300</v>
      </c>
      <c r="D5" s="39">
        <v>300</v>
      </c>
      <c r="E5" s="39">
        <v>300</v>
      </c>
      <c r="F5" s="39">
        <v>300</v>
      </c>
      <c r="G5" s="39">
        <v>300</v>
      </c>
      <c r="H5" s="39">
        <v>300</v>
      </c>
      <c r="I5" s="39">
        <v>300</v>
      </c>
      <c r="J5" s="39">
        <v>300</v>
      </c>
      <c r="K5" s="39">
        <v>300</v>
      </c>
      <c r="L5" s="39">
        <v>300</v>
      </c>
      <c r="M5" s="111">
        <v>300</v>
      </c>
    </row>
    <row r="6" spans="1:13" ht="14.65" thickBot="1" x14ac:dyDescent="0.5">
      <c r="A6" s="104" t="s">
        <v>76</v>
      </c>
      <c r="B6" s="105"/>
      <c r="C6" s="105"/>
      <c r="D6" s="105"/>
      <c r="E6" s="105"/>
      <c r="F6" s="105"/>
      <c r="G6" s="105"/>
      <c r="H6" s="105"/>
      <c r="I6" s="105"/>
      <c r="J6" s="105"/>
      <c r="K6" s="105"/>
      <c r="L6" s="105"/>
      <c r="M6" s="106"/>
    </row>
    <row r="7" spans="1:13" x14ac:dyDescent="0.45">
      <c r="A7" s="98" t="s">
        <v>26</v>
      </c>
      <c r="B7" s="39">
        <v>900</v>
      </c>
      <c r="C7" s="39">
        <v>900</v>
      </c>
      <c r="D7" s="39">
        <v>900</v>
      </c>
      <c r="E7" s="39">
        <v>900</v>
      </c>
      <c r="F7" s="39">
        <v>900</v>
      </c>
      <c r="G7" s="39">
        <v>900</v>
      </c>
      <c r="H7" s="39">
        <v>900</v>
      </c>
      <c r="I7" s="39">
        <v>900</v>
      </c>
      <c r="J7" s="39">
        <v>900</v>
      </c>
      <c r="K7" s="39">
        <v>900</v>
      </c>
      <c r="L7" s="39">
        <v>900</v>
      </c>
      <c r="M7" s="110">
        <v>900</v>
      </c>
    </row>
    <row r="8" spans="1:13" x14ac:dyDescent="0.45">
      <c r="A8" s="100" t="s">
        <v>77</v>
      </c>
      <c r="B8" s="39">
        <v>600</v>
      </c>
      <c r="C8" s="39">
        <v>600</v>
      </c>
      <c r="D8" s="39">
        <v>600</v>
      </c>
      <c r="E8" s="39">
        <v>600</v>
      </c>
      <c r="F8" s="39">
        <v>600</v>
      </c>
      <c r="G8" s="39">
        <v>600</v>
      </c>
      <c r="H8" s="39">
        <v>600</v>
      </c>
      <c r="I8" s="39">
        <v>600</v>
      </c>
      <c r="J8" s="39">
        <v>600</v>
      </c>
      <c r="K8" s="39">
        <v>600</v>
      </c>
      <c r="L8" s="39">
        <v>600</v>
      </c>
      <c r="M8" s="75">
        <v>600</v>
      </c>
    </row>
    <row r="9" spans="1:13" ht="14.65" thickBot="1" x14ac:dyDescent="0.5">
      <c r="A9" s="100" t="s">
        <v>78</v>
      </c>
      <c r="B9" s="39">
        <f>SUM(B6:B8)*0.2409</f>
        <v>361.35</v>
      </c>
      <c r="C9" s="39">
        <f t="shared" ref="C9:M9" si="0">SUM(C6:C8)*0.2409</f>
        <v>361.35</v>
      </c>
      <c r="D9" s="39">
        <f t="shared" si="0"/>
        <v>361.35</v>
      </c>
      <c r="E9" s="39">
        <f t="shared" si="0"/>
        <v>361.35</v>
      </c>
      <c r="F9" s="39">
        <f t="shared" si="0"/>
        <v>361.35</v>
      </c>
      <c r="G9" s="39">
        <f t="shared" si="0"/>
        <v>361.35</v>
      </c>
      <c r="H9" s="39">
        <f t="shared" si="0"/>
        <v>361.35</v>
      </c>
      <c r="I9" s="39">
        <f t="shared" si="0"/>
        <v>361.35</v>
      </c>
      <c r="J9" s="39">
        <f t="shared" si="0"/>
        <v>361.35</v>
      </c>
      <c r="K9" s="39">
        <f t="shared" si="0"/>
        <v>361.35</v>
      </c>
      <c r="L9" s="39">
        <f t="shared" si="0"/>
        <v>361.35</v>
      </c>
      <c r="M9" s="75">
        <f t="shared" si="0"/>
        <v>361.35</v>
      </c>
    </row>
    <row r="10" spans="1:13" ht="14.65" thickBot="1" x14ac:dyDescent="0.5">
      <c r="A10" s="55" t="s">
        <v>80</v>
      </c>
      <c r="B10" s="74">
        <f>SUM(B4:B9)</f>
        <v>2461.35</v>
      </c>
      <c r="C10" s="74">
        <f>SUM(C4:C9)</f>
        <v>2461.35</v>
      </c>
      <c r="D10" s="74">
        <f>SUM(D4:D9)</f>
        <v>2461.35</v>
      </c>
      <c r="E10" s="74">
        <f>SUM(E4:E9)</f>
        <v>2461.35</v>
      </c>
      <c r="F10" s="74">
        <f>SUM(F4:F9)</f>
        <v>2461.35</v>
      </c>
      <c r="G10" s="74">
        <f>SUM(G4:G9)</f>
        <v>2461.35</v>
      </c>
      <c r="H10" s="74">
        <f>SUM(H4:H9)</f>
        <v>2461.35</v>
      </c>
      <c r="I10" s="74">
        <f>SUM(I4:I9)</f>
        <v>2461.35</v>
      </c>
      <c r="J10" s="74">
        <f>SUM(J4:J9)</f>
        <v>2461.35</v>
      </c>
      <c r="K10" s="74">
        <f>SUM(K4:K9)</f>
        <v>2461.35</v>
      </c>
      <c r="L10" s="74">
        <f>SUM(L4:L9)</f>
        <v>2461.35</v>
      </c>
      <c r="M10" s="76">
        <f>SUM(M4:M9)</f>
        <v>2461.35</v>
      </c>
    </row>
    <row r="11" spans="1:13" ht="14.65" thickBot="1" x14ac:dyDescent="0.5">
      <c r="A11" s="55" t="s">
        <v>81</v>
      </c>
      <c r="B11" s="74"/>
      <c r="C11" s="74"/>
      <c r="D11" s="74"/>
      <c r="E11" s="74"/>
      <c r="F11" s="74"/>
      <c r="G11" s="74"/>
      <c r="H11" s="74"/>
      <c r="I11" s="74"/>
      <c r="J11" s="74"/>
      <c r="K11" s="74"/>
      <c r="L11" s="74"/>
      <c r="M11" s="112">
        <f>SUM(B10:M10)</f>
        <v>29536.199999999993</v>
      </c>
    </row>
  </sheetData>
  <mergeCells count="2">
    <mergeCell ref="A3:M3"/>
    <mergeCell ref="A6:M6"/>
  </mergeCells>
  <pageMargins left="1" right="1" top="1" bottom="1" header="0.5" footer="0.5"/>
  <pageSetup scale="8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26"/>
  <sheetViews>
    <sheetView workbookViewId="0">
      <selection activeCell="B6" sqref="B6:C6"/>
    </sheetView>
  </sheetViews>
  <sheetFormatPr defaultRowHeight="14.25" x14ac:dyDescent="0.45"/>
  <cols>
    <col min="1" max="1" width="8.73046875" style="9"/>
    <col min="2" max="2" width="9.19921875" customWidth="1"/>
    <col min="3" max="3" width="37.53125" customWidth="1"/>
    <col min="4" max="9" width="16.73046875" customWidth="1"/>
    <col min="10" max="14" width="15.53125" customWidth="1"/>
    <col min="15" max="15" width="11.796875" bestFit="1" customWidth="1"/>
  </cols>
  <sheetData>
    <row r="1" spans="2:15" ht="14.65" thickBot="1" x14ac:dyDescent="0.5"/>
    <row r="2" spans="2:15" ht="14.65" thickBot="1" x14ac:dyDescent="0.5">
      <c r="B2" s="143" t="s">
        <v>82</v>
      </c>
      <c r="C2" s="144"/>
      <c r="D2" s="108">
        <v>0</v>
      </c>
      <c r="E2" s="108">
        <v>1</v>
      </c>
      <c r="F2" s="108">
        <v>2</v>
      </c>
      <c r="G2" s="108">
        <v>3</v>
      </c>
      <c r="H2" s="108">
        <v>4</v>
      </c>
      <c r="I2" s="109">
        <v>5</v>
      </c>
      <c r="J2" s="9"/>
      <c r="K2" s="9"/>
      <c r="L2" s="9"/>
      <c r="M2" s="9"/>
      <c r="N2" s="9"/>
      <c r="O2" s="9"/>
    </row>
    <row r="3" spans="2:15" ht="14.65" thickBot="1" x14ac:dyDescent="0.5">
      <c r="B3" s="50" t="s">
        <v>83</v>
      </c>
      <c r="C3" s="51"/>
      <c r="D3" s="87"/>
      <c r="E3" s="87"/>
      <c r="F3" s="87"/>
      <c r="G3" s="87"/>
      <c r="H3" s="87"/>
      <c r="I3" s="88"/>
      <c r="J3" s="4"/>
      <c r="K3" s="4"/>
      <c r="L3" s="4"/>
      <c r="M3" s="4"/>
      <c r="N3" s="4"/>
      <c r="O3" s="9"/>
    </row>
    <row r="4" spans="2:15" x14ac:dyDescent="0.45">
      <c r="B4" s="113" t="s">
        <v>238</v>
      </c>
      <c r="C4" s="114"/>
      <c r="D4" s="123">
        <f>'B ieguvumi'!B4</f>
        <v>17901.226857500002</v>
      </c>
      <c r="E4" s="94">
        <f>'B ieguvumi'!C4</f>
        <v>286419.62972000003</v>
      </c>
      <c r="F4" s="94">
        <f>'B ieguvumi'!D4</f>
        <v>429629.44458000001</v>
      </c>
      <c r="G4" s="94">
        <f>'B ieguvumi'!E4</f>
        <v>572839.25944000005</v>
      </c>
      <c r="H4" s="94">
        <f>'B ieguvumi'!F4</f>
        <v>716049.07430000009</v>
      </c>
      <c r="I4" s="124">
        <f>'B ieguvumi'!G4</f>
        <v>716049.07430000009</v>
      </c>
      <c r="J4" s="4"/>
      <c r="K4" s="4"/>
      <c r="L4" s="4"/>
      <c r="M4" s="4"/>
      <c r="N4" s="4"/>
      <c r="O4" s="9"/>
    </row>
    <row r="5" spans="2:15" x14ac:dyDescent="0.45">
      <c r="B5" s="115" t="s">
        <v>84</v>
      </c>
      <c r="C5" s="116"/>
      <c r="D5" s="125"/>
      <c r="E5" s="87">
        <f>'B izdevumi'!$M$13</f>
        <v>39285.239999999991</v>
      </c>
      <c r="F5" s="87">
        <f>'B izdevumi'!$M$13</f>
        <v>39285.239999999991</v>
      </c>
      <c r="G5" s="87">
        <f>'B izdevumi'!$M$13</f>
        <v>39285.239999999991</v>
      </c>
      <c r="H5" s="87">
        <f>'B izdevumi'!$M$13</f>
        <v>39285.239999999991</v>
      </c>
      <c r="I5" s="88">
        <f>'B izdevumi'!$M$13</f>
        <v>39285.239999999991</v>
      </c>
      <c r="J5" s="4"/>
      <c r="K5" s="4"/>
      <c r="L5" s="4"/>
      <c r="M5" s="4"/>
      <c r="N5" s="4"/>
      <c r="O5" s="9"/>
    </row>
    <row r="6" spans="2:15" ht="14.65" thickBot="1" x14ac:dyDescent="0.5">
      <c r="B6" s="115" t="s">
        <v>85</v>
      </c>
      <c r="C6" s="116"/>
      <c r="D6" s="125">
        <f>D4-D5</f>
        <v>17901.226857500002</v>
      </c>
      <c r="E6" s="87">
        <f t="shared" ref="E6:I6" si="0">E4-E5</f>
        <v>247134.38972000004</v>
      </c>
      <c r="F6" s="87">
        <f t="shared" si="0"/>
        <v>390344.20458000002</v>
      </c>
      <c r="G6" s="87">
        <f t="shared" si="0"/>
        <v>533554.01944000006</v>
      </c>
      <c r="H6" s="87">
        <f t="shared" si="0"/>
        <v>676763.8343000001</v>
      </c>
      <c r="I6" s="88">
        <f t="shared" si="0"/>
        <v>676763.8343000001</v>
      </c>
      <c r="J6" s="4"/>
      <c r="K6" s="4"/>
      <c r="L6" s="4"/>
      <c r="M6" s="4"/>
      <c r="N6" s="4"/>
      <c r="O6" s="9"/>
    </row>
    <row r="7" spans="2:15" ht="14.65" thickBot="1" x14ac:dyDescent="0.5">
      <c r="B7" s="130" t="s">
        <v>86</v>
      </c>
      <c r="C7" s="131"/>
      <c r="D7" s="132">
        <f>D6-0</f>
        <v>17901.226857500002</v>
      </c>
      <c r="E7" s="133">
        <f t="shared" ref="E7:I7" si="1">E6-0</f>
        <v>247134.38972000004</v>
      </c>
      <c r="F7" s="133">
        <f t="shared" si="1"/>
        <v>390344.20458000002</v>
      </c>
      <c r="G7" s="133">
        <f t="shared" si="1"/>
        <v>533554.01944000006</v>
      </c>
      <c r="H7" s="133">
        <f t="shared" si="1"/>
        <v>676763.8343000001</v>
      </c>
      <c r="I7" s="134">
        <f t="shared" si="1"/>
        <v>676763.8343000001</v>
      </c>
      <c r="J7" s="5"/>
      <c r="K7" s="5"/>
      <c r="L7" s="5"/>
      <c r="M7" s="5"/>
      <c r="N7" s="5"/>
      <c r="O7" s="9"/>
    </row>
    <row r="8" spans="2:15" x14ac:dyDescent="0.45">
      <c r="B8" s="117" t="s">
        <v>87</v>
      </c>
      <c r="C8" s="118"/>
      <c r="D8" s="125">
        <f>D7</f>
        <v>17901.226857500002</v>
      </c>
      <c r="E8" s="87">
        <f t="shared" ref="E8:I8" si="2">E7</f>
        <v>247134.38972000004</v>
      </c>
      <c r="F8" s="87">
        <f t="shared" si="2"/>
        <v>390344.20458000002</v>
      </c>
      <c r="G8" s="87">
        <f t="shared" si="2"/>
        <v>533554.01944000006</v>
      </c>
      <c r="H8" s="87">
        <f t="shared" si="2"/>
        <v>676763.8343000001</v>
      </c>
      <c r="I8" s="88">
        <f t="shared" si="2"/>
        <v>676763.8343000001</v>
      </c>
      <c r="J8" s="4"/>
      <c r="K8" s="4"/>
      <c r="L8" s="4"/>
      <c r="M8" s="4"/>
      <c r="N8" s="4"/>
      <c r="O8" s="9"/>
    </row>
    <row r="9" spans="2:15" ht="14.65" thickBot="1" x14ac:dyDescent="0.5">
      <c r="B9" s="117" t="s">
        <v>88</v>
      </c>
      <c r="C9" s="118"/>
      <c r="D9" s="126">
        <f>'B izmaksas'!E55</f>
        <v>630904.88417000009</v>
      </c>
      <c r="E9" s="87"/>
      <c r="F9" s="87"/>
      <c r="G9" s="87"/>
      <c r="H9" s="87"/>
      <c r="I9" s="88"/>
      <c r="J9" s="4"/>
      <c r="K9" s="4"/>
      <c r="L9" s="4"/>
      <c r="M9" s="4"/>
      <c r="N9" s="4"/>
      <c r="O9" s="9"/>
    </row>
    <row r="10" spans="2:15" ht="14.65" thickBot="1" x14ac:dyDescent="0.5">
      <c r="B10" s="130" t="s">
        <v>89</v>
      </c>
      <c r="C10" s="131"/>
      <c r="D10" s="132">
        <f>D8-D9</f>
        <v>-613003.65731250006</v>
      </c>
      <c r="E10" s="133">
        <f>E8+D10</f>
        <v>-365869.26759250002</v>
      </c>
      <c r="F10" s="133">
        <f t="shared" ref="F10:I10" si="3">F8+E10</f>
        <v>24474.936987499997</v>
      </c>
      <c r="G10" s="133">
        <f t="shared" si="3"/>
        <v>558028.95642750012</v>
      </c>
      <c r="H10" s="133">
        <f t="shared" si="3"/>
        <v>1234792.7907275003</v>
      </c>
      <c r="I10" s="134">
        <f t="shared" si="3"/>
        <v>1911556.6250275006</v>
      </c>
      <c r="J10" s="5"/>
      <c r="K10" s="5"/>
      <c r="L10" s="5"/>
      <c r="M10" s="5"/>
      <c r="N10" s="5"/>
      <c r="O10" s="9"/>
    </row>
    <row r="11" spans="2:15" ht="14.65" thickBot="1" x14ac:dyDescent="0.5">
      <c r="B11" s="119"/>
      <c r="C11" s="120"/>
      <c r="D11" s="125"/>
      <c r="E11" s="87"/>
      <c r="F11" s="87"/>
      <c r="G11" s="87"/>
      <c r="H11" s="87"/>
      <c r="I11" s="88"/>
      <c r="J11" s="4"/>
      <c r="K11" s="4"/>
      <c r="L11" s="4"/>
      <c r="M11" s="4"/>
      <c r="N11" s="4"/>
      <c r="O11" s="9"/>
    </row>
    <row r="12" spans="2:15" x14ac:dyDescent="0.45">
      <c r="B12" s="135" t="str">
        <f>_xlfn.CONCAT("Diskonta faktors pie r=",F22)</f>
        <v>Diskonta faktors pie r=0.15</v>
      </c>
      <c r="C12" s="136"/>
      <c r="D12" s="137">
        <f>1/POWER((1+$F22),D2)</f>
        <v>1</v>
      </c>
      <c r="E12" s="138">
        <f>1/POWER((1+$F22),E2)</f>
        <v>0.86956521739130443</v>
      </c>
      <c r="F12" s="138">
        <f>1/POWER((1+$F22),F2)</f>
        <v>0.7561436672967865</v>
      </c>
      <c r="G12" s="138">
        <f>1/POWER((1+$F22),G2)</f>
        <v>0.65751623243198831</v>
      </c>
      <c r="H12" s="138">
        <f>1/POWER((1+$F22),H2)</f>
        <v>0.57175324559303342</v>
      </c>
      <c r="I12" s="139">
        <f>1/POWER((1+$F22),I2)</f>
        <v>0.49717673529828987</v>
      </c>
      <c r="J12" s="6"/>
      <c r="K12" s="6"/>
      <c r="L12" s="6"/>
      <c r="M12" s="6"/>
      <c r="N12" s="6"/>
      <c r="O12" s="6"/>
    </row>
    <row r="13" spans="2:15" x14ac:dyDescent="0.45">
      <c r="B13" s="117" t="s">
        <v>90</v>
      </c>
      <c r="C13" s="118"/>
      <c r="D13" s="125">
        <f>D7*D12</f>
        <v>17901.226857500002</v>
      </c>
      <c r="E13" s="87">
        <f t="shared" ref="E13:I13" si="4">E7*E12</f>
        <v>214899.46932173919</v>
      </c>
      <c r="F13" s="87">
        <f t="shared" si="4"/>
        <v>295156.29835916829</v>
      </c>
      <c r="G13" s="87">
        <f t="shared" si="4"/>
        <v>350820.4286611327</v>
      </c>
      <c r="H13" s="87">
        <f t="shared" si="4"/>
        <v>386941.91876101092</v>
      </c>
      <c r="I13" s="88">
        <f t="shared" si="4"/>
        <v>336471.23370522686</v>
      </c>
      <c r="J13" s="4"/>
      <c r="K13" s="4"/>
      <c r="L13" s="4"/>
      <c r="M13" s="4"/>
      <c r="N13" s="4"/>
      <c r="O13" s="9"/>
    </row>
    <row r="14" spans="2:15" x14ac:dyDescent="0.45">
      <c r="B14" s="117" t="s">
        <v>91</v>
      </c>
      <c r="C14" s="118"/>
      <c r="D14" s="125"/>
      <c r="E14" s="87"/>
      <c r="F14" s="87"/>
      <c r="G14" s="87"/>
      <c r="H14" s="87"/>
      <c r="I14" s="88">
        <f>SUM(D13:I13)</f>
        <v>1602190.575665778</v>
      </c>
      <c r="J14" s="4"/>
      <c r="K14" s="4"/>
      <c r="L14" s="4"/>
      <c r="M14" s="4"/>
      <c r="N14" s="4"/>
      <c r="O14" s="4"/>
    </row>
    <row r="15" spans="2:15" ht="14.65" thickBot="1" x14ac:dyDescent="0.5">
      <c r="B15" s="121" t="s">
        <v>92</v>
      </c>
      <c r="C15" s="122"/>
      <c r="D15" s="128"/>
      <c r="E15" s="90"/>
      <c r="F15" s="90"/>
      <c r="G15" s="90"/>
      <c r="H15" s="90"/>
      <c r="I15" s="129">
        <f>I14-D9</f>
        <v>971285.69149577792</v>
      </c>
      <c r="J15" s="4"/>
      <c r="K15" s="4"/>
      <c r="L15" s="4"/>
      <c r="M15" s="4"/>
      <c r="N15" s="4"/>
      <c r="O15" s="9"/>
    </row>
    <row r="16" spans="2:15" ht="14.65" thickBot="1" x14ac:dyDescent="0.5">
      <c r="B16" s="119"/>
      <c r="C16" s="120"/>
      <c r="D16" s="125"/>
      <c r="E16" s="87"/>
      <c r="F16" s="87"/>
      <c r="G16" s="87"/>
      <c r="H16" s="87"/>
      <c r="I16" s="88"/>
      <c r="J16" s="4"/>
      <c r="K16" s="4"/>
      <c r="L16" s="4"/>
      <c r="M16" s="4"/>
      <c r="N16" s="4"/>
      <c r="O16" s="9"/>
    </row>
    <row r="17" spans="2:15" x14ac:dyDescent="0.45">
      <c r="B17" s="135" t="str">
        <f>_xlfn.CONCAT("Diskonta faktors pie r=",F23)</f>
        <v>Diskonta faktors pie r=0.65</v>
      </c>
      <c r="C17" s="136"/>
      <c r="D17" s="140">
        <f>1/POWER(1+$F23,D2)</f>
        <v>1</v>
      </c>
      <c r="E17" s="141">
        <f>1/POWER(1+$F23,E2)</f>
        <v>0.60606060606060608</v>
      </c>
      <c r="F17" s="141">
        <f>1/POWER(1+$F23,F2)</f>
        <v>0.36730945821854916</v>
      </c>
      <c r="G17" s="141">
        <f>1/POWER(1+$F23,G2)</f>
        <v>0.22261179285972676</v>
      </c>
      <c r="H17" s="141">
        <f>1/POWER(1+$F23,H2)</f>
        <v>0.13491623809680411</v>
      </c>
      <c r="I17" s="142">
        <f>1/POWER(1+$F23,I2)</f>
        <v>8.1767417028366138E-2</v>
      </c>
      <c r="J17" s="7"/>
      <c r="K17" s="7"/>
      <c r="L17" s="7"/>
      <c r="M17" s="7"/>
      <c r="N17" s="7"/>
      <c r="O17" s="9"/>
    </row>
    <row r="18" spans="2:15" x14ac:dyDescent="0.45">
      <c r="B18" s="117" t="s">
        <v>90</v>
      </c>
      <c r="C18" s="118"/>
      <c r="D18" s="125">
        <f>D7*D17</f>
        <v>17901.226857500002</v>
      </c>
      <c r="E18" s="87">
        <f t="shared" ref="E18:I18" si="5">E7*E17</f>
        <v>149778.41801212123</v>
      </c>
      <c r="F18" s="87">
        <f t="shared" si="5"/>
        <v>143377.11830303032</v>
      </c>
      <c r="G18" s="87">
        <f t="shared" si="5"/>
        <v>118775.41685505192</v>
      </c>
      <c r="H18" s="87">
        <f t="shared" si="5"/>
        <v>91306.430603724904</v>
      </c>
      <c r="I18" s="88">
        <f t="shared" si="5"/>
        <v>55337.230668924189</v>
      </c>
      <c r="J18" s="4"/>
      <c r="K18" s="4"/>
      <c r="L18" s="4"/>
      <c r="M18" s="4"/>
      <c r="N18" s="4"/>
      <c r="O18" s="9"/>
    </row>
    <row r="19" spans="2:15" x14ac:dyDescent="0.45">
      <c r="B19" s="117" t="s">
        <v>91</v>
      </c>
      <c r="C19" s="118"/>
      <c r="D19" s="125"/>
      <c r="E19" s="87"/>
      <c r="F19" s="87"/>
      <c r="G19" s="87"/>
      <c r="H19" s="87"/>
      <c r="I19" s="88">
        <f>SUM(D18:I18)</f>
        <v>576475.84130035259</v>
      </c>
      <c r="J19" s="4"/>
      <c r="K19" s="4"/>
      <c r="L19" s="4"/>
      <c r="M19" s="4"/>
      <c r="N19" s="4"/>
      <c r="O19" s="9"/>
    </row>
    <row r="20" spans="2:15" ht="14.65" thickBot="1" x14ac:dyDescent="0.5">
      <c r="B20" s="121" t="s">
        <v>92</v>
      </c>
      <c r="C20" s="122"/>
      <c r="D20" s="128"/>
      <c r="E20" s="90"/>
      <c r="F20" s="90"/>
      <c r="G20" s="90"/>
      <c r="H20" s="90"/>
      <c r="I20" s="129">
        <f>I19-D9</f>
        <v>-54429.042869647499</v>
      </c>
      <c r="J20" s="4"/>
      <c r="K20" s="4"/>
      <c r="L20" s="4"/>
      <c r="M20" s="4"/>
      <c r="N20" s="4"/>
      <c r="O20" s="9"/>
    </row>
    <row r="21" spans="2:15" x14ac:dyDescent="0.45">
      <c r="B21" s="81" t="s">
        <v>93</v>
      </c>
      <c r="C21" s="146">
        <f>(F22+(F23-F22) * (I15/(I15-I20)))*100</f>
        <v>62.346774836800954</v>
      </c>
      <c r="E21" s="149" t="s">
        <v>96</v>
      </c>
      <c r="F21" s="151">
        <f>(SUM(D8:I8) - D9) / 5</f>
        <v>382311.32500550011</v>
      </c>
    </row>
    <row r="22" spans="2:15" x14ac:dyDescent="0.45">
      <c r="B22" s="84" t="s">
        <v>94</v>
      </c>
      <c r="C22" s="147">
        <f>F21/D9*100</f>
        <v>60.597299941409965</v>
      </c>
      <c r="D22" s="9"/>
      <c r="E22" s="9" t="s">
        <v>114</v>
      </c>
      <c r="F22" s="9">
        <v>0.15</v>
      </c>
      <c r="G22" s="9"/>
      <c r="H22" s="9"/>
      <c r="I22" s="9"/>
      <c r="J22" s="9"/>
      <c r="K22" s="9"/>
      <c r="L22" s="9"/>
      <c r="M22" s="9"/>
      <c r="N22" s="9"/>
      <c r="O22" s="9"/>
    </row>
    <row r="23" spans="2:15" ht="14.65" thickBot="1" x14ac:dyDescent="0.5">
      <c r="B23" s="89" t="s">
        <v>95</v>
      </c>
      <c r="C23" s="148">
        <f>I14/D9</f>
        <v>2.5395120815613477</v>
      </c>
      <c r="D23" s="9"/>
      <c r="E23" s="9" t="s">
        <v>115</v>
      </c>
      <c r="F23" s="9">
        <v>0.65</v>
      </c>
      <c r="G23" s="9"/>
      <c r="H23" s="9"/>
      <c r="I23" s="9"/>
      <c r="J23" s="9"/>
      <c r="K23" s="9"/>
      <c r="L23" s="9"/>
      <c r="M23" s="9"/>
      <c r="N23" s="9"/>
      <c r="O23" s="9"/>
    </row>
    <row r="24" spans="2:15" x14ac:dyDescent="0.45">
      <c r="D24" s="9"/>
      <c r="E24" s="9"/>
      <c r="F24" s="9"/>
      <c r="G24" s="9"/>
      <c r="H24" s="9"/>
      <c r="I24" s="9"/>
      <c r="J24" s="9"/>
      <c r="K24" s="9"/>
      <c r="L24" s="9"/>
      <c r="M24" s="9"/>
      <c r="N24" s="9"/>
      <c r="O24" s="9"/>
    </row>
    <row r="25" spans="2:15" x14ac:dyDescent="0.45">
      <c r="B25" s="11"/>
      <c r="C25" s="8"/>
      <c r="D25" s="9"/>
      <c r="E25" s="9"/>
      <c r="F25" s="9"/>
      <c r="G25" s="9"/>
      <c r="H25" s="9"/>
      <c r="I25" s="9"/>
      <c r="J25" s="9"/>
      <c r="K25" s="9"/>
      <c r="L25" s="9"/>
      <c r="M25" s="9"/>
      <c r="N25" s="9"/>
      <c r="O25" s="9"/>
    </row>
    <row r="26" spans="2:15" x14ac:dyDescent="0.45">
      <c r="D26" s="9"/>
      <c r="E26" s="9"/>
      <c r="F26" s="9"/>
      <c r="G26" s="9"/>
      <c r="H26" s="9"/>
      <c r="I26" s="9"/>
      <c r="J26" s="9"/>
      <c r="K26" s="9"/>
      <c r="L26" s="9"/>
      <c r="M26" s="9"/>
      <c r="N26" s="9"/>
      <c r="O26" s="9"/>
    </row>
  </sheetData>
  <mergeCells count="19">
    <mergeCell ref="B2:C2"/>
    <mergeCell ref="B11:C11"/>
    <mergeCell ref="B3:C3"/>
    <mergeCell ref="B4:C4"/>
    <mergeCell ref="B5:C5"/>
    <mergeCell ref="B6:C6"/>
    <mergeCell ref="B7:C7"/>
    <mergeCell ref="B8:C8"/>
    <mergeCell ref="B9:C9"/>
    <mergeCell ref="B10:C10"/>
    <mergeCell ref="B18:C18"/>
    <mergeCell ref="B19:C19"/>
    <mergeCell ref="B20:C20"/>
    <mergeCell ref="B12:C12"/>
    <mergeCell ref="B13:C13"/>
    <mergeCell ref="B14:C14"/>
    <mergeCell ref="B15:C15"/>
    <mergeCell ref="B16:C16"/>
    <mergeCell ref="B17:C17"/>
  </mergeCells>
  <pageMargins left="1" right="1" top="1" bottom="1" header="0.5" footer="0.5"/>
  <pageSetup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B darbu saraksts</vt:lpstr>
      <vt:lpstr>C darbu saraksts</vt:lpstr>
      <vt:lpstr>B izmaksas</vt:lpstr>
      <vt:lpstr>C izmaksas</vt:lpstr>
      <vt:lpstr>B ieguvumi</vt:lpstr>
      <vt:lpstr>C ieguvumi</vt:lpstr>
      <vt:lpstr>B izdevumi</vt:lpstr>
      <vt:lpstr>C izdevumi</vt:lpstr>
      <vt:lpstr>B vertejums</vt:lpstr>
      <vt:lpstr>C vertejums</vt:lpstr>
      <vt:lpstr>B vai C Izvērtējums </vt:lpstr>
      <vt:lpstr>B riski</vt:lpstr>
      <vt:lpstr>C riski</vt:lpstr>
      <vt:lpstr>Interesenti</vt:lpstr>
      <vt:lpstr>Risku analīze</vt:lpstr>
      <vt:lpstr>atbildības matrica</vt:lpstr>
      <vt:lpstr>Komunikācijas formas</vt:lpstr>
      <vt:lpstr>Darba paketes</vt:lpstr>
      <vt:lpstr>Resursu un izmaksas</vt:lpstr>
      <vt:lpstr>Grafiki</vt:lpstr>
      <vt:lpstr>Agrās izmaksas</vt:lpstr>
      <vt:lpstr>Vēlās izmaksas</vt:lpstr>
      <vt:lpstr>Projekta Kontrole</vt:lpstr>
      <vt:lpstr>Atskaites forma</vt:lpstr>
      <vt:lpstr>B ienemumi - deleted</vt:lpstr>
      <vt:lpstr>C ienemumi - deleted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2019-05-20T06:14:30Z</dcterms:modified>
</cp:coreProperties>
</file>