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AA0A11D-C797-4754-A3E4-AB8E22B818C2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B izmaksas" sheetId="1" r:id="rId1"/>
    <sheet name="C izmaksas" sheetId="2" r:id="rId2"/>
    <sheet name="B prog ienemumi" sheetId="3" r:id="rId3"/>
    <sheet name="C prog ienemumi" sheetId="4" r:id="rId4"/>
    <sheet name="B izdevumi" sheetId="5" r:id="rId5"/>
    <sheet name="C izdevumi" sheetId="6" r:id="rId6"/>
    <sheet name="B vertejums" sheetId="7" r:id="rId7"/>
    <sheet name="C vertejums" sheetId="8" r:id="rId8"/>
    <sheet name="B vai C Izvērtējums " sheetId="10" r:id="rId9"/>
    <sheet name="Skolēnu skait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3" l="1"/>
  <c r="H4" i="3"/>
  <c r="H5" i="3"/>
  <c r="G4" i="7"/>
  <c r="H4" i="7"/>
  <c r="I4" i="7"/>
  <c r="J4" i="7"/>
  <c r="K4" i="7"/>
  <c r="L4" i="7"/>
  <c r="M4" i="7"/>
  <c r="F4" i="7"/>
  <c r="G32" i="3"/>
  <c r="G31" i="3"/>
  <c r="H31" i="3" s="1"/>
  <c r="K31" i="3" s="1"/>
  <c r="G23" i="3"/>
  <c r="H23" i="3" s="1"/>
  <c r="K23" i="3" s="1"/>
  <c r="G22" i="3"/>
  <c r="G14" i="3"/>
  <c r="G13" i="3"/>
  <c r="J34" i="3"/>
  <c r="H34" i="3"/>
  <c r="F34" i="3"/>
  <c r="D34" i="3"/>
  <c r="H33" i="3"/>
  <c r="K33" i="3" s="1"/>
  <c r="H32" i="3"/>
  <c r="K32" i="3" s="1"/>
  <c r="J25" i="3"/>
  <c r="H25" i="3"/>
  <c r="F25" i="3"/>
  <c r="D25" i="3"/>
  <c r="H24" i="3"/>
  <c r="K24" i="3" s="1"/>
  <c r="H22" i="3"/>
  <c r="K22" i="3" s="1"/>
  <c r="E4" i="8"/>
  <c r="F4" i="8"/>
  <c r="G4" i="8"/>
  <c r="H4" i="8"/>
  <c r="I4" i="8"/>
  <c r="I6" i="8" s="1"/>
  <c r="J4" i="8"/>
  <c r="K4" i="8"/>
  <c r="L4" i="8"/>
  <c r="M4" i="8"/>
  <c r="M6" i="8" s="1"/>
  <c r="D4" i="8"/>
  <c r="D6" i="8" s="1"/>
  <c r="C4" i="8"/>
  <c r="C6" i="8" s="1"/>
  <c r="C8" i="8" s="1"/>
  <c r="C9" i="8" s="1"/>
  <c r="C12" i="7"/>
  <c r="E5" i="7"/>
  <c r="F5" i="7"/>
  <c r="G5" i="7"/>
  <c r="H5" i="7"/>
  <c r="I5" i="7"/>
  <c r="J5" i="7"/>
  <c r="K5" i="7"/>
  <c r="L5" i="7"/>
  <c r="M5" i="7"/>
  <c r="D5" i="7"/>
  <c r="F8" i="8"/>
  <c r="F9" i="8" s="1"/>
  <c r="J8" i="8"/>
  <c r="J9" i="8" s="1"/>
  <c r="E6" i="8"/>
  <c r="F6" i="8"/>
  <c r="F10" i="8" s="1"/>
  <c r="G6" i="8"/>
  <c r="G8" i="8" s="1"/>
  <c r="G9" i="8" s="1"/>
  <c r="G10" i="8" s="1"/>
  <c r="H6" i="8"/>
  <c r="H8" i="8" s="1"/>
  <c r="H9" i="8" s="1"/>
  <c r="H10" i="8" s="1"/>
  <c r="J6" i="8"/>
  <c r="J10" i="8" s="1"/>
  <c r="K6" i="8"/>
  <c r="L6" i="8"/>
  <c r="E5" i="8"/>
  <c r="F5" i="8"/>
  <c r="G5" i="8"/>
  <c r="H5" i="8"/>
  <c r="I5" i="8"/>
  <c r="J5" i="8"/>
  <c r="K5" i="8"/>
  <c r="L5" i="8"/>
  <c r="M5" i="8"/>
  <c r="D5" i="8"/>
  <c r="M20" i="8"/>
  <c r="L20" i="8"/>
  <c r="K20" i="8"/>
  <c r="J20" i="8"/>
  <c r="I20" i="8"/>
  <c r="H20" i="8"/>
  <c r="G20" i="8"/>
  <c r="F20" i="8"/>
  <c r="E20" i="8"/>
  <c r="D20" i="8"/>
  <c r="C20" i="8"/>
  <c r="M15" i="8"/>
  <c r="L15" i="8"/>
  <c r="K15" i="8"/>
  <c r="J15" i="8"/>
  <c r="I15" i="8"/>
  <c r="H15" i="8"/>
  <c r="G15" i="8"/>
  <c r="F15" i="8"/>
  <c r="E15" i="8"/>
  <c r="D15" i="8"/>
  <c r="C15" i="8"/>
  <c r="K34" i="3" l="1"/>
  <c r="K35" i="3"/>
  <c r="K25" i="3"/>
  <c r="K26" i="3" s="1"/>
  <c r="E4" i="7" s="1"/>
  <c r="H21" i="8"/>
  <c r="H16" i="8"/>
  <c r="H11" i="8"/>
  <c r="J16" i="8"/>
  <c r="J11" i="8"/>
  <c r="J21" i="8"/>
  <c r="G21" i="8"/>
  <c r="G16" i="8"/>
  <c r="G11" i="8"/>
  <c r="F16" i="8"/>
  <c r="F21" i="8"/>
  <c r="F11" i="8"/>
  <c r="I8" i="8"/>
  <c r="I9" i="8" s="1"/>
  <c r="I10" i="8" s="1"/>
  <c r="E10" i="8"/>
  <c r="L10" i="8"/>
  <c r="K10" i="8"/>
  <c r="M10" i="8"/>
  <c r="M8" i="8"/>
  <c r="M9" i="8" s="1"/>
  <c r="L8" i="8"/>
  <c r="L9" i="8" s="1"/>
  <c r="E8" i="8"/>
  <c r="E9" i="8" s="1"/>
  <c r="K8" i="8"/>
  <c r="K9" i="8" s="1"/>
  <c r="D8" i="8"/>
  <c r="D9" i="8" s="1"/>
  <c r="D10" i="8" s="1"/>
  <c r="C10" i="8"/>
  <c r="C16" i="8" s="1"/>
  <c r="C21" i="8"/>
  <c r="D20" i="7"/>
  <c r="E20" i="7"/>
  <c r="F20" i="7"/>
  <c r="G20" i="7"/>
  <c r="H20" i="7"/>
  <c r="I20" i="7"/>
  <c r="J20" i="7"/>
  <c r="K20" i="7"/>
  <c r="L20" i="7"/>
  <c r="M20" i="7"/>
  <c r="C20" i="7"/>
  <c r="D15" i="7"/>
  <c r="E15" i="7"/>
  <c r="F15" i="7"/>
  <c r="G15" i="7"/>
  <c r="H15" i="7"/>
  <c r="I15" i="7"/>
  <c r="J15" i="7"/>
  <c r="K15" i="7"/>
  <c r="L15" i="7"/>
  <c r="M15" i="7"/>
  <c r="C15" i="7"/>
  <c r="M12" i="6"/>
  <c r="C11" i="6"/>
  <c r="D11" i="6"/>
  <c r="E11" i="6"/>
  <c r="F11" i="6"/>
  <c r="G11" i="6"/>
  <c r="H11" i="6"/>
  <c r="I11" i="6"/>
  <c r="J11" i="6"/>
  <c r="K11" i="6"/>
  <c r="L11" i="6"/>
  <c r="M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15" i="5"/>
  <c r="C14" i="5"/>
  <c r="D14" i="5"/>
  <c r="E14" i="5"/>
  <c r="F14" i="5"/>
  <c r="G14" i="5"/>
  <c r="H14" i="5"/>
  <c r="I14" i="5"/>
  <c r="J14" i="5"/>
  <c r="K14" i="5"/>
  <c r="L14" i="5"/>
  <c r="M14" i="5"/>
  <c r="B14" i="5"/>
  <c r="C11" i="5"/>
  <c r="D11" i="5"/>
  <c r="E11" i="5"/>
  <c r="F11" i="5"/>
  <c r="G11" i="5"/>
  <c r="H11" i="5"/>
  <c r="I11" i="5"/>
  <c r="J11" i="5"/>
  <c r="K11" i="5"/>
  <c r="L11" i="5"/>
  <c r="M11" i="5"/>
  <c r="B11" i="5"/>
  <c r="J11" i="4"/>
  <c r="H11" i="4"/>
  <c r="F11" i="4"/>
  <c r="D11" i="4"/>
  <c r="J4" i="4"/>
  <c r="K4" i="4" s="1"/>
  <c r="K5" i="4" s="1"/>
  <c r="H13" i="3"/>
  <c r="K13" i="3" s="1"/>
  <c r="H14" i="3"/>
  <c r="K14" i="3" s="1"/>
  <c r="H15" i="3"/>
  <c r="K15" i="3" s="1"/>
  <c r="J16" i="3"/>
  <c r="H16" i="3"/>
  <c r="F16" i="3"/>
  <c r="D16" i="3"/>
  <c r="I5" i="3"/>
  <c r="J5" i="3" s="1"/>
  <c r="K5" i="3" s="1"/>
  <c r="I4" i="3"/>
  <c r="J4" i="3" s="1"/>
  <c r="K4" i="3" s="1"/>
  <c r="H6" i="3"/>
  <c r="J6" i="3"/>
  <c r="J7" i="3"/>
  <c r="K7" i="3" s="1"/>
  <c r="F52" i="1"/>
  <c r="E52" i="1"/>
  <c r="E44" i="2"/>
  <c r="F44" i="2"/>
  <c r="E41" i="2"/>
  <c r="F41" i="2" s="1"/>
  <c r="F40" i="2"/>
  <c r="E40" i="2"/>
  <c r="E34" i="2"/>
  <c r="F34" i="2" s="1"/>
  <c r="E33" i="2"/>
  <c r="F33" i="2" s="1"/>
  <c r="E32" i="2"/>
  <c r="F32" i="2" s="1"/>
  <c r="F31" i="2"/>
  <c r="E31" i="2"/>
  <c r="E30" i="2"/>
  <c r="F30" i="2" s="1"/>
  <c r="E29" i="2"/>
  <c r="F29" i="2" s="1"/>
  <c r="F28" i="2"/>
  <c r="E28" i="2"/>
  <c r="E35" i="2" s="1"/>
  <c r="E21" i="2"/>
  <c r="F21" i="2" s="1"/>
  <c r="F20" i="2"/>
  <c r="E20" i="2"/>
  <c r="F19" i="2"/>
  <c r="E19" i="2"/>
  <c r="E18" i="2"/>
  <c r="F18" i="2" s="1"/>
  <c r="E10" i="2"/>
  <c r="F10" i="2" s="1"/>
  <c r="F12" i="2" s="1"/>
  <c r="E5" i="2"/>
  <c r="E6" i="2" s="1"/>
  <c r="F4" i="2"/>
  <c r="E4" i="2"/>
  <c r="E54" i="1"/>
  <c r="E53" i="1"/>
  <c r="F50" i="1"/>
  <c r="E50" i="1"/>
  <c r="E49" i="1"/>
  <c r="F49" i="1" s="1"/>
  <c r="F48" i="1"/>
  <c r="E48" i="1"/>
  <c r="E45" i="1"/>
  <c r="F45" i="1"/>
  <c r="E42" i="1"/>
  <c r="F42" i="1"/>
  <c r="E43" i="1"/>
  <c r="F43" i="1"/>
  <c r="E44" i="1"/>
  <c r="F44" i="1" s="1"/>
  <c r="F41" i="1"/>
  <c r="E41" i="1"/>
  <c r="F38" i="1"/>
  <c r="E38" i="1"/>
  <c r="E37" i="1"/>
  <c r="F37" i="1"/>
  <c r="E36" i="1"/>
  <c r="F36" i="1"/>
  <c r="E29" i="1"/>
  <c r="F29" i="1" s="1"/>
  <c r="E30" i="1"/>
  <c r="F30" i="1"/>
  <c r="E31" i="1"/>
  <c r="F31" i="1"/>
  <c r="E32" i="1"/>
  <c r="F32" i="1"/>
  <c r="E33" i="1"/>
  <c r="F33" i="1"/>
  <c r="E34" i="1"/>
  <c r="F34" i="1"/>
  <c r="E35" i="1"/>
  <c r="F35" i="1"/>
  <c r="F28" i="1"/>
  <c r="E28" i="1"/>
  <c r="F24" i="1"/>
  <c r="E24" i="1"/>
  <c r="E22" i="1"/>
  <c r="F22" i="1" s="1"/>
  <c r="F18" i="1"/>
  <c r="F19" i="1"/>
  <c r="F21" i="1"/>
  <c r="E18" i="1"/>
  <c r="E19" i="1"/>
  <c r="E20" i="1"/>
  <c r="F20" i="1" s="1"/>
  <c r="E21" i="1"/>
  <c r="E10" i="1"/>
  <c r="F10" i="1" s="1"/>
  <c r="F12" i="1" s="1"/>
  <c r="E5" i="1"/>
  <c r="F5" i="1" s="1"/>
  <c r="E4" i="1"/>
  <c r="E6" i="1" s="1"/>
  <c r="K6" i="3" l="1"/>
  <c r="K8" i="3" s="1"/>
  <c r="C4" i="7" s="1"/>
  <c r="C6" i="7" s="1"/>
  <c r="C8" i="7" s="1"/>
  <c r="C9" i="7" s="1"/>
  <c r="C10" i="7" s="1"/>
  <c r="K16" i="3"/>
  <c r="K17" i="3" s="1"/>
  <c r="D4" i="7" s="1"/>
  <c r="I11" i="8"/>
  <c r="I16" i="8"/>
  <c r="I21" i="8"/>
  <c r="L21" i="8"/>
  <c r="L16" i="8"/>
  <c r="L11" i="8"/>
  <c r="M21" i="8"/>
  <c r="M11" i="8"/>
  <c r="M16" i="8"/>
  <c r="B27" i="8" s="1"/>
  <c r="K16" i="8"/>
  <c r="K11" i="8"/>
  <c r="K21" i="8"/>
  <c r="E11" i="8"/>
  <c r="E21" i="8"/>
  <c r="E16" i="8"/>
  <c r="M17" i="8" s="1"/>
  <c r="M18" i="8" s="1"/>
  <c r="D21" i="8"/>
  <c r="M22" i="8" s="1"/>
  <c r="M23" i="8" s="1"/>
  <c r="D16" i="8"/>
  <c r="D11" i="8"/>
  <c r="C11" i="8"/>
  <c r="K11" i="4"/>
  <c r="K12" i="4" s="1"/>
  <c r="F53" i="1"/>
  <c r="F54" i="1" s="1"/>
  <c r="E7" i="2"/>
  <c r="E8" i="2" s="1"/>
  <c r="F6" i="2"/>
  <c r="E36" i="2"/>
  <c r="F36" i="2" s="1"/>
  <c r="F35" i="2"/>
  <c r="F37" i="2" s="1"/>
  <c r="F13" i="2"/>
  <c r="F14" i="2"/>
  <c r="F5" i="2"/>
  <c r="E12" i="2"/>
  <c r="E22" i="2"/>
  <c r="F22" i="2" s="1"/>
  <c r="E42" i="2"/>
  <c r="F42" i="2" s="1"/>
  <c r="E7" i="1"/>
  <c r="E8" i="1"/>
  <c r="F13" i="1"/>
  <c r="F14" i="1"/>
  <c r="E12" i="1"/>
  <c r="F4" i="1"/>
  <c r="F6" i="1" s="1"/>
  <c r="L6" i="7" l="1"/>
  <c r="L8" i="7" s="1"/>
  <c r="L9" i="7" s="1"/>
  <c r="L10" i="7" s="1"/>
  <c r="E6" i="7"/>
  <c r="E8" i="7" s="1"/>
  <c r="E9" i="7" s="1"/>
  <c r="E10" i="7" s="1"/>
  <c r="M6" i="7"/>
  <c r="M8" i="7" s="1"/>
  <c r="M9" i="7" s="1"/>
  <c r="M10" i="7" s="1"/>
  <c r="H6" i="7"/>
  <c r="J6" i="7"/>
  <c r="J8" i="7" s="1"/>
  <c r="J9" i="7" s="1"/>
  <c r="J10" i="7" s="1"/>
  <c r="F6" i="7"/>
  <c r="F8" i="7" s="1"/>
  <c r="F9" i="7" s="1"/>
  <c r="F10" i="7" s="1"/>
  <c r="F11" i="7" s="1"/>
  <c r="G6" i="7"/>
  <c r="G8" i="7" s="1"/>
  <c r="G9" i="7" s="1"/>
  <c r="G10" i="7" s="1"/>
  <c r="D6" i="7"/>
  <c r="I6" i="7"/>
  <c r="K6" i="7"/>
  <c r="B25" i="8"/>
  <c r="C13" i="8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B29" i="8"/>
  <c r="B26" i="8" s="1"/>
  <c r="C21" i="7"/>
  <c r="C11" i="7"/>
  <c r="C13" i="7" s="1"/>
  <c r="C16" i="7"/>
  <c r="F45" i="2"/>
  <c r="F46" i="2" s="1"/>
  <c r="E37" i="2"/>
  <c r="E45" i="2" s="1"/>
  <c r="E46" i="2" s="1"/>
  <c r="F7" i="2"/>
  <c r="F8" i="2" s="1"/>
  <c r="F15" i="2" s="1"/>
  <c r="F24" i="2" s="1"/>
  <c r="E13" i="2"/>
  <c r="E14" i="2" s="1"/>
  <c r="E15" i="2" s="1"/>
  <c r="E24" i="2" s="1"/>
  <c r="F8" i="1"/>
  <c r="F15" i="1" s="1"/>
  <c r="F7" i="1"/>
  <c r="E13" i="1"/>
  <c r="E14" i="1" s="1"/>
  <c r="E15" i="1" s="1"/>
  <c r="G16" i="7" l="1"/>
  <c r="G11" i="7"/>
  <c r="G21" i="7"/>
  <c r="J16" i="7"/>
  <c r="J11" i="7"/>
  <c r="J21" i="7"/>
  <c r="F16" i="7"/>
  <c r="D8" i="7"/>
  <c r="D9" i="7" s="1"/>
  <c r="D10" i="7" s="1"/>
  <c r="F21" i="7"/>
  <c r="H8" i="7"/>
  <c r="H9" i="7" s="1"/>
  <c r="H10" i="7" s="1"/>
  <c r="M16" i="7"/>
  <c r="B27" i="7" s="1"/>
  <c r="M21" i="7"/>
  <c r="M11" i="7"/>
  <c r="K8" i="7"/>
  <c r="K9" i="7" s="1"/>
  <c r="K10" i="7" s="1"/>
  <c r="E16" i="7"/>
  <c r="E21" i="7"/>
  <c r="E11" i="7"/>
  <c r="I8" i="7"/>
  <c r="I9" i="7" s="1"/>
  <c r="I10" i="7" s="1"/>
  <c r="L21" i="7"/>
  <c r="L11" i="7"/>
  <c r="L16" i="7"/>
  <c r="K21" i="7" l="1"/>
  <c r="K16" i="7"/>
  <c r="K11" i="7"/>
  <c r="D11" i="7"/>
  <c r="D16" i="7"/>
  <c r="D21" i="7"/>
  <c r="H11" i="7"/>
  <c r="H16" i="7"/>
  <c r="H21" i="7"/>
  <c r="I11" i="7"/>
  <c r="I16" i="7"/>
  <c r="I21" i="7"/>
  <c r="M22" i="7" l="1"/>
  <c r="M23" i="7" s="1"/>
  <c r="M17" i="7"/>
  <c r="M18" i="7" s="1"/>
  <c r="D13" i="7"/>
  <c r="E13" i="7" s="1"/>
  <c r="F13" i="7" s="1"/>
  <c r="G13" i="7" s="1"/>
  <c r="H13" i="7" s="1"/>
  <c r="I13" i="7" s="1"/>
  <c r="J13" i="7" s="1"/>
  <c r="K13" i="7" s="1"/>
  <c r="L13" i="7" s="1"/>
  <c r="M13" i="7" s="1"/>
  <c r="B29" i="7"/>
  <c r="B26" i="7" s="1"/>
  <c r="B25" i="7" l="1"/>
</calcChain>
</file>

<file path=xl/sharedStrings.xml><?xml version="1.0" encoding="utf-8"?>
<sst xmlns="http://schemas.openxmlformats.org/spreadsheetml/2006/main" count="425" uniqueCount="169">
  <si>
    <t>Mērvienība</t>
  </si>
  <si>
    <t>Izmaksas pozīcija</t>
  </si>
  <si>
    <t>1 mēn. alga / vien. Cena EUR</t>
  </si>
  <si>
    <t>Mēn / vien. Skaits</t>
  </si>
  <si>
    <t>Kopā bez PVN</t>
  </si>
  <si>
    <t>Kopā ar PVN</t>
  </si>
  <si>
    <t>Projekta vadīšanas izmaksas</t>
  </si>
  <si>
    <t>Projekta komandas izmaksas</t>
  </si>
  <si>
    <t>Projekta vadītājs</t>
  </si>
  <si>
    <t>Projekta vadītāja asistens</t>
  </si>
  <si>
    <t>Kopā Projekta komandas darba samaksa:</t>
  </si>
  <si>
    <t>Valsts sociālās apdoršināšanas iemaksas (darba devēja soc.nod. 24,09%)</t>
  </si>
  <si>
    <t>Kopā darba samaksa un d.d.soc.nod.:</t>
  </si>
  <si>
    <t>Ārējā personāla darba samaksa</t>
  </si>
  <si>
    <t>Grāmatvedība</t>
  </si>
  <si>
    <t>Izglītības materiālu veidotājs</t>
  </si>
  <si>
    <t>Video Operators</t>
  </si>
  <si>
    <t>Video apstrāde</t>
  </si>
  <si>
    <t>Grafiskais dizaineris</t>
  </si>
  <si>
    <t>Programmētājs</t>
  </si>
  <si>
    <t>Prezentētājs / diktors</t>
  </si>
  <si>
    <t>Kopā ārējā personāla darba samaksa:</t>
  </si>
  <si>
    <t>Kopā projekta vadības darba samaksa:</t>
  </si>
  <si>
    <t>Projekta biroja uzturēšanas izdevumi:</t>
  </si>
  <si>
    <t>Sakaru pakalpojumi</t>
  </si>
  <si>
    <t>Kancelejas piederumi</t>
  </si>
  <si>
    <t>Programmatūras licenses</t>
  </si>
  <si>
    <t>Transporta izdevumi</t>
  </si>
  <si>
    <t>Kopā projekta biroja uzturēšanas izdevumi:</t>
  </si>
  <si>
    <t>Kopā</t>
  </si>
  <si>
    <t>Kopā projekta vadīšanas izmaksas:</t>
  </si>
  <si>
    <t>Projekta produkta izstrādes un ieviešanas izmaksas:</t>
  </si>
  <si>
    <t>Pieņemtie darbinieki</t>
  </si>
  <si>
    <t>Tehniskais aprīkojums</t>
  </si>
  <si>
    <t>Video tehnikas noma</t>
  </si>
  <si>
    <t>Mājaslapas uzturēšanas izmaksas</t>
  </si>
  <si>
    <t>Pieņemto darbinieku darba samaksa</t>
  </si>
  <si>
    <t>Valsts sociālās apdrošināšanas iemaksas (darba devēja soc.nod. 24,09%)</t>
  </si>
  <si>
    <t>Kopā produkta izstrādes un ieviešanas izmaksas</t>
  </si>
  <si>
    <t>Kopā projekta izmaksas (projekta budžets):</t>
  </si>
  <si>
    <t>Neparedzēties izdevumi (10%):</t>
  </si>
  <si>
    <t>Prod. / pakalp. Veidi</t>
  </si>
  <si>
    <t>Prod. Pakalp. Vid cena EUR</t>
  </si>
  <si>
    <t>1. cet</t>
  </si>
  <si>
    <t>2. cet</t>
  </si>
  <si>
    <t>3. cet</t>
  </si>
  <si>
    <t>4. cet</t>
  </si>
  <si>
    <t>Ieņēmumi</t>
  </si>
  <si>
    <t>Daudzums</t>
  </si>
  <si>
    <t>Kopā gadā</t>
  </si>
  <si>
    <t>3. - 10. gads</t>
  </si>
  <si>
    <t>Posteņi</t>
  </si>
  <si>
    <t>1. - 10. gads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</si>
  <si>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</si>
  <si>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</si>
  <si>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</si>
  <si>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</si>
  <si>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</si>
  <si>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</si>
  <si>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</si>
  <si>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</si>
  <si>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</si>
  <si>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</si>
  <si>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</si>
  <si>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</si>
  <si>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Fiksētās Izmaksas</t>
  </si>
  <si>
    <t>Mainīgās izmaksas</t>
  </si>
  <si>
    <t>Kopā mēnesī</t>
  </si>
  <si>
    <t>Kopā gadā bez PVN</t>
  </si>
  <si>
    <t>Gads</t>
  </si>
  <si>
    <t>Pozīcija</t>
  </si>
  <si>
    <t>Iēņēmumi</t>
  </si>
  <si>
    <t>Izdevumi</t>
  </si>
  <si>
    <t>Pirmsnodokļu ienākums</t>
  </si>
  <si>
    <t>Amortizācija</t>
  </si>
  <si>
    <t>Ar nodokli apliekamais ienākums</t>
  </si>
  <si>
    <t>Uzņēmuma ienākuma nodoklis 20%</t>
  </si>
  <si>
    <t>Tīra peļņa ROI aprēķ.</t>
  </si>
  <si>
    <t>Projekta investīcijas (IC)</t>
  </si>
  <si>
    <t>Tīrā naudas plūsma (CF)</t>
  </si>
  <si>
    <t>Uzkrājošā naudas plūsma (CCF)</t>
  </si>
  <si>
    <t>Diskonta faktors pie i=5%</t>
  </si>
  <si>
    <t>Diskontētā naudas plūsma</t>
  </si>
  <si>
    <t>Projekta kapitāla kopējā tagadnes vērtība (PV)</t>
  </si>
  <si>
    <t>Proejtka kapitāla tīrā tagadnes vērtība (NPV)</t>
  </si>
  <si>
    <t>Diskonta faktors pie i=10%</t>
  </si>
  <si>
    <t>IRR</t>
  </si>
  <si>
    <t>ROI</t>
  </si>
  <si>
    <t>PI</t>
  </si>
  <si>
    <t>GVI</t>
  </si>
  <si>
    <t>Kursu vadītājs</t>
  </si>
  <si>
    <t>Telpu īre</t>
  </si>
  <si>
    <t>Telpu īre apmācībām</t>
  </si>
  <si>
    <t>Kafija un uzkodas skolotājiem</t>
  </si>
  <si>
    <t>Skolotāju kursu apmācību nodrošinājums</t>
  </si>
  <si>
    <t>Kancelejas preces</t>
  </si>
  <si>
    <t>Simboliskās dāvanas</t>
  </si>
  <si>
    <t>mēn</t>
  </si>
  <si>
    <t>men</t>
  </si>
  <si>
    <t>m2 / mēn</t>
  </si>
  <si>
    <t>gab</t>
  </si>
  <si>
    <t>dien</t>
  </si>
  <si>
    <t>Kursu izmaksas kopā</t>
  </si>
  <si>
    <t>Tehniskā aprikojuma izmaksas kopā</t>
  </si>
  <si>
    <t>1. - 9. klases materiāli</t>
  </si>
  <si>
    <t>10. - 12. klases materiāli</t>
  </si>
  <si>
    <t>Izglītojošie kursi skolotājiem</t>
  </si>
  <si>
    <t>Tālākizglītības kursi</t>
  </si>
  <si>
    <t>Mākoņpakalpojumi</t>
  </si>
  <si>
    <t>VSAA</t>
  </si>
  <si>
    <t>Grāmatvedības pakalpojumi</t>
  </si>
  <si>
    <t>Satura konsultants</t>
  </si>
  <si>
    <t>Skolēnu skaits</t>
  </si>
  <si>
    <t>347 541</t>
  </si>
  <si>
    <t>354 474</t>
  </si>
  <si>
    <t>360 014</t>
  </si>
  <si>
    <t>361 722</t>
  </si>
  <si>
    <t>361 432</t>
  </si>
  <si>
    <t>359 818</t>
  </si>
  <si>
    <t>351 989</t>
  </si>
  <si>
    <t>340 308</t>
  </si>
  <si>
    <t>327 358</t>
  </si>
  <si>
    <t>315 633</t>
  </si>
  <si>
    <t>298 516</t>
  </si>
  <si>
    <t>279 872</t>
  </si>
  <si>
    <t>263 944</t>
  </si>
  <si>
    <t>249 446</t>
  </si>
  <si>
    <t>239 845</t>
  </si>
  <si>
    <t>229 039</t>
  </si>
  <si>
    <t>218 442</t>
  </si>
  <si>
    <t>212 433</t>
  </si>
  <si>
    <t>209 130</t>
  </si>
  <si>
    <t>209 686</t>
  </si>
  <si>
    <t>213 357</t>
  </si>
  <si>
    <t>214 965</t>
  </si>
  <si>
    <t>215 053</t>
  </si>
  <si>
    <t>Skolu skaits</t>
  </si>
  <si>
    <t>1 094</t>
  </si>
  <si>
    <t>1 112</t>
  </si>
  <si>
    <t>1 110</t>
  </si>
  <si>
    <t>1 111</t>
  </si>
  <si>
    <t>1 095</t>
  </si>
  <si>
    <t>1 074</t>
  </si>
  <si>
    <t>1 066</t>
  </si>
  <si>
    <t>1 052</t>
  </si>
  <si>
    <t>1 044</t>
  </si>
  <si>
    <t>1 026</t>
  </si>
  <si>
    <t>1 017</t>
  </si>
  <si>
    <t>1 008</t>
  </si>
  <si>
    <t>1. gads</t>
  </si>
  <si>
    <t>2. gads</t>
  </si>
  <si>
    <t>0. gads</t>
  </si>
  <si>
    <t>http://data.csb.gov.lv/pxweb/lv/sociala/sociala__izgl__visparigi/IZG010.px/table/tableViewLayout1/</t>
  </si>
  <si>
    <t>Alternatīvas</t>
  </si>
  <si>
    <t>Punkti</t>
  </si>
  <si>
    <t>Kritēriji</t>
  </si>
  <si>
    <t>B</t>
  </si>
  <si>
    <t>C</t>
  </si>
  <si>
    <t>Vai projekts nodrošina padziļināto prasmju attīstību pamatskolās?</t>
  </si>
  <si>
    <t>Vai projekts nodrošina padziļināto prasmju attīstību vidusskolās?</t>
  </si>
  <si>
    <t>Vai projekts nodrošina tālākizglītību padziļinātām datorprasmēm?</t>
  </si>
  <si>
    <t>X</t>
  </si>
  <si>
    <t>Vai projekts nodrošina fonda popularizēšanu valstī</t>
  </si>
  <si>
    <t>Vai projekts uzlabo DESI radītājus valstī?</t>
  </si>
  <si>
    <t>Vai projekts palielinās ITK sektorā strādājošo skaitu?</t>
  </si>
  <si>
    <t>Vai projekts ir pelnošs / izdevīgs</t>
  </si>
  <si>
    <t>Iegūtie punkti</t>
  </si>
  <si>
    <t>B:</t>
  </si>
  <si>
    <t>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</si>
</sst>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"/>
    <numFmt numFmtId="165" formatCode="#,##0.0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Alignment="1">
      <alignment horizontal="left"/>
    </xf>
    <xf numFmtId="164" fontId="1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data.csb.gov.lv/pxweb/lv/sociala/sociala__izgl__visparigi/IZG010.px/table/tableViewLayout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zoomScaleNormal="100" workbookViewId="0">
      <selection activeCell="E54" sqref="E54"/>
    </sheetView>
  </sheetViews>
  <sheetFormatPr defaultRowHeight="14.5" x14ac:dyDescent="0.35"/>
  <cols>
    <col min="1" max="1" width="69.7265625" customWidth="1"/>
    <col min="2" max="2" width="17.36328125" customWidth="1"/>
    <col min="5" max="5" width="14.26953125" customWidth="1"/>
    <col min="6" max="6" width="14.6328125" customWidth="1"/>
  </cols>
  <sheetData>
    <row r="1" spans="1:6" s="2" customFormat="1" ht="44" customHeigh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4" t="s">
        <v>6</v>
      </c>
    </row>
    <row r="3" spans="1:6" x14ac:dyDescent="0.35">
      <c r="A3" s="5" t="s">
        <v>7</v>
      </c>
    </row>
    <row r="4" spans="1:6" x14ac:dyDescent="0.35">
      <c r="A4" t="s">
        <v>8</v>
      </c>
      <c r="B4" t="s">
        <v>97</v>
      </c>
      <c r="C4">
        <v>2000</v>
      </c>
      <c r="D4">
        <v>6</v>
      </c>
      <c r="E4" s="15">
        <f>C4*D4</f>
        <v>12000</v>
      </c>
      <c r="F4" s="15">
        <f>E4</f>
        <v>12000</v>
      </c>
    </row>
    <row r="5" spans="1:6" x14ac:dyDescent="0.35">
      <c r="A5" t="s">
        <v>9</v>
      </c>
      <c r="B5" t="s">
        <v>97</v>
      </c>
      <c r="C5">
        <v>1000</v>
      </c>
      <c r="D5">
        <v>6</v>
      </c>
      <c r="E5" s="15">
        <f>C5*D5</f>
        <v>6000</v>
      </c>
      <c r="F5" s="15">
        <f>E5</f>
        <v>6000</v>
      </c>
    </row>
    <row r="6" spans="1:6" x14ac:dyDescent="0.35">
      <c r="A6" s="6" t="s">
        <v>10</v>
      </c>
      <c r="E6" s="15">
        <f>SUM(E4:E5)</f>
        <v>18000</v>
      </c>
      <c r="F6" s="15">
        <f>SUM(F4:F5)</f>
        <v>18000</v>
      </c>
    </row>
    <row r="7" spans="1:6" x14ac:dyDescent="0.35">
      <c r="A7" s="3" t="s">
        <v>11</v>
      </c>
      <c r="E7" s="15">
        <f>E6*0.2409</f>
        <v>4336.2</v>
      </c>
      <c r="F7" s="15">
        <f>F6*0.2409</f>
        <v>4336.2</v>
      </c>
    </row>
    <row r="8" spans="1:6" x14ac:dyDescent="0.35">
      <c r="A8" s="6" t="s">
        <v>12</v>
      </c>
      <c r="E8" s="15">
        <f>SUM(E6:E7)</f>
        <v>22336.2</v>
      </c>
      <c r="F8" s="15">
        <f>SUM(F6:F7)</f>
        <v>22336.2</v>
      </c>
    </row>
    <row r="9" spans="1:6" x14ac:dyDescent="0.35">
      <c r="A9" s="4" t="s">
        <v>13</v>
      </c>
      <c r="E9" s="15"/>
      <c r="F9" s="15"/>
    </row>
    <row r="10" spans="1:6" x14ac:dyDescent="0.35">
      <c r="A10" t="s">
        <v>14</v>
      </c>
      <c r="B10" t="s">
        <v>97</v>
      </c>
      <c r="C10">
        <v>300</v>
      </c>
      <c r="D10">
        <v>6</v>
      </c>
      <c r="E10" s="15">
        <f>C10*D10</f>
        <v>1800</v>
      </c>
      <c r="F10" s="15">
        <f>E10</f>
        <v>1800</v>
      </c>
    </row>
    <row r="11" spans="1:6" x14ac:dyDescent="0.35">
      <c r="E11" s="15"/>
      <c r="F11" s="15"/>
    </row>
    <row r="12" spans="1:6" x14ac:dyDescent="0.35">
      <c r="A12" s="6" t="s">
        <v>21</v>
      </c>
      <c r="E12" s="15">
        <f>SUM(E10:E11)</f>
        <v>1800</v>
      </c>
      <c r="F12" s="15">
        <f>SUM(F10:F11)</f>
        <v>1800</v>
      </c>
    </row>
    <row r="13" spans="1:6" x14ac:dyDescent="0.35">
      <c r="A13" s="3" t="s">
        <v>11</v>
      </c>
      <c r="E13" s="15">
        <f>E12*0.2409</f>
        <v>433.62</v>
      </c>
      <c r="F13" s="15">
        <f>F12*0.2409</f>
        <v>433.62</v>
      </c>
    </row>
    <row r="14" spans="1:6" x14ac:dyDescent="0.35">
      <c r="A14" s="6" t="s">
        <v>12</v>
      </c>
      <c r="E14" s="15">
        <f>SUM(E12:E13)</f>
        <v>2233.62</v>
      </c>
      <c r="F14" s="15">
        <f>SUM(F12:F13)</f>
        <v>2233.62</v>
      </c>
    </row>
    <row r="15" spans="1:6" x14ac:dyDescent="0.35">
      <c r="A15" s="7" t="s">
        <v>22</v>
      </c>
      <c r="E15" s="15">
        <f>E14+E8</f>
        <v>24569.82</v>
      </c>
      <c r="F15" s="15">
        <f>F14+F8</f>
        <v>24569.82</v>
      </c>
    </row>
    <row r="16" spans="1:6" x14ac:dyDescent="0.35">
      <c r="E16" s="15"/>
      <c r="F16" s="15"/>
    </row>
    <row r="17" spans="1:6" x14ac:dyDescent="0.35">
      <c r="A17" s="14" t="s">
        <v>23</v>
      </c>
      <c r="E17" s="15"/>
      <c r="F17" s="15"/>
    </row>
    <row r="18" spans="1:6" x14ac:dyDescent="0.35">
      <c r="A18" t="s">
        <v>24</v>
      </c>
      <c r="B18" t="s">
        <v>97</v>
      </c>
      <c r="C18">
        <v>100</v>
      </c>
      <c r="D18">
        <v>6</v>
      </c>
      <c r="E18" s="15">
        <f t="shared" ref="E18:E21" si="0">C18*D18</f>
        <v>600</v>
      </c>
      <c r="F18" s="15">
        <f t="shared" ref="F18:F22" si="1">E18*1.21</f>
        <v>726</v>
      </c>
    </row>
    <row r="19" spans="1:6" x14ac:dyDescent="0.35">
      <c r="A19" t="s">
        <v>25</v>
      </c>
      <c r="B19" t="s">
        <v>97</v>
      </c>
      <c r="C19">
        <v>20</v>
      </c>
      <c r="D19">
        <v>6</v>
      </c>
      <c r="E19" s="15">
        <f t="shared" si="0"/>
        <v>120</v>
      </c>
      <c r="F19" s="15">
        <f t="shared" si="1"/>
        <v>145.19999999999999</v>
      </c>
    </row>
    <row r="20" spans="1:6" x14ac:dyDescent="0.35">
      <c r="A20" t="s">
        <v>26</v>
      </c>
      <c r="B20" t="s">
        <v>97</v>
      </c>
      <c r="C20">
        <v>50</v>
      </c>
      <c r="D20">
        <v>6</v>
      </c>
      <c r="E20" s="15">
        <f t="shared" si="0"/>
        <v>300</v>
      </c>
      <c r="F20" s="15">
        <f t="shared" si="1"/>
        <v>363</v>
      </c>
    </row>
    <row r="21" spans="1:6" x14ac:dyDescent="0.35">
      <c r="A21" t="s">
        <v>27</v>
      </c>
      <c r="B21" t="s">
        <v>97</v>
      </c>
      <c r="C21">
        <v>20</v>
      </c>
      <c r="D21">
        <v>6</v>
      </c>
      <c r="E21" s="15">
        <f t="shared" si="0"/>
        <v>120</v>
      </c>
      <c r="F21" s="15">
        <f t="shared" si="1"/>
        <v>145.19999999999999</v>
      </c>
    </row>
    <row r="22" spans="1:6" x14ac:dyDescent="0.35">
      <c r="A22" s="7" t="s">
        <v>28</v>
      </c>
      <c r="E22" s="15">
        <f>SUM(E17:E21)</f>
        <v>1140</v>
      </c>
      <c r="F22" s="15">
        <f t="shared" si="1"/>
        <v>1379.3999999999999</v>
      </c>
    </row>
    <row r="23" spans="1:6" x14ac:dyDescent="0.35">
      <c r="E23" s="15"/>
      <c r="F23" s="15"/>
    </row>
    <row r="24" spans="1:6" x14ac:dyDescent="0.35">
      <c r="A24" s="9" t="s">
        <v>30</v>
      </c>
      <c r="E24" s="15">
        <f>E15+E22</f>
        <v>25709.82</v>
      </c>
      <c r="F24" s="15">
        <f>F15+F22</f>
        <v>25949.22</v>
      </c>
    </row>
    <row r="25" spans="1:6" x14ac:dyDescent="0.35">
      <c r="E25" s="15"/>
      <c r="F25" s="15"/>
    </row>
    <row r="26" spans="1:6" x14ac:dyDescent="0.35">
      <c r="A26" s="4" t="s">
        <v>31</v>
      </c>
      <c r="E26" s="15"/>
      <c r="F26" s="15"/>
    </row>
    <row r="27" spans="1:6" x14ac:dyDescent="0.35">
      <c r="A27" s="4" t="s">
        <v>32</v>
      </c>
      <c r="E27" s="15"/>
      <c r="F27" s="15"/>
    </row>
    <row r="28" spans="1:6" x14ac:dyDescent="0.35">
      <c r="A28" t="s">
        <v>15</v>
      </c>
      <c r="B28" t="s">
        <v>97</v>
      </c>
      <c r="C28">
        <v>2000</v>
      </c>
      <c r="D28">
        <v>1</v>
      </c>
      <c r="E28" s="15">
        <f>C28*D28</f>
        <v>2000</v>
      </c>
      <c r="F28" s="15">
        <f>E28</f>
        <v>2000</v>
      </c>
    </row>
    <row r="29" spans="1:6" x14ac:dyDescent="0.35">
      <c r="A29" t="s">
        <v>16</v>
      </c>
      <c r="B29" t="s">
        <v>97</v>
      </c>
      <c r="C29">
        <v>855</v>
      </c>
      <c r="D29">
        <v>1</v>
      </c>
      <c r="E29" s="15">
        <f t="shared" ref="E29:E35" si="2">C29*D29</f>
        <v>855</v>
      </c>
      <c r="F29" s="15">
        <f t="shared" ref="F29:F37" si="3">E29</f>
        <v>855</v>
      </c>
    </row>
    <row r="30" spans="1:6" x14ac:dyDescent="0.35">
      <c r="A30" t="s">
        <v>17</v>
      </c>
      <c r="B30" t="s">
        <v>97</v>
      </c>
      <c r="C30">
        <v>855</v>
      </c>
      <c r="D30">
        <v>2</v>
      </c>
      <c r="E30" s="15">
        <f t="shared" si="2"/>
        <v>1710</v>
      </c>
      <c r="F30" s="15">
        <f t="shared" si="3"/>
        <v>1710</v>
      </c>
    </row>
    <row r="31" spans="1:6" x14ac:dyDescent="0.35">
      <c r="A31" t="s">
        <v>18</v>
      </c>
      <c r="B31" t="s">
        <v>97</v>
      </c>
      <c r="C31">
        <v>960</v>
      </c>
      <c r="D31">
        <v>2</v>
      </c>
      <c r="E31" s="15">
        <f t="shared" si="2"/>
        <v>1920</v>
      </c>
      <c r="F31" s="15">
        <f t="shared" si="3"/>
        <v>1920</v>
      </c>
    </row>
    <row r="32" spans="1:6" x14ac:dyDescent="0.35">
      <c r="A32" t="s">
        <v>19</v>
      </c>
      <c r="B32" t="s">
        <v>98</v>
      </c>
      <c r="C32">
        <v>1400</v>
      </c>
      <c r="D32">
        <v>3</v>
      </c>
      <c r="E32" s="15">
        <f t="shared" si="2"/>
        <v>4200</v>
      </c>
      <c r="F32" s="15">
        <f t="shared" si="3"/>
        <v>4200</v>
      </c>
    </row>
    <row r="33" spans="1:6" x14ac:dyDescent="0.35">
      <c r="A33" t="s">
        <v>19</v>
      </c>
      <c r="B33" t="s">
        <v>97</v>
      </c>
      <c r="C33">
        <v>960</v>
      </c>
      <c r="D33">
        <v>3</v>
      </c>
      <c r="E33" s="15">
        <f t="shared" si="2"/>
        <v>2880</v>
      </c>
      <c r="F33" s="15">
        <f t="shared" si="3"/>
        <v>2880</v>
      </c>
    </row>
    <row r="34" spans="1:6" x14ac:dyDescent="0.35">
      <c r="A34" t="s">
        <v>20</v>
      </c>
      <c r="B34" t="s">
        <v>97</v>
      </c>
      <c r="C34">
        <v>700</v>
      </c>
      <c r="D34">
        <v>1</v>
      </c>
      <c r="E34" s="15">
        <f t="shared" si="2"/>
        <v>700</v>
      </c>
      <c r="F34" s="15">
        <f t="shared" si="3"/>
        <v>700</v>
      </c>
    </row>
    <row r="35" spans="1:6" x14ac:dyDescent="0.35">
      <c r="A35" t="s">
        <v>90</v>
      </c>
      <c r="B35" t="s">
        <v>97</v>
      </c>
      <c r="C35">
        <v>1400</v>
      </c>
      <c r="D35">
        <v>1</v>
      </c>
      <c r="E35" s="15">
        <f t="shared" si="2"/>
        <v>1400</v>
      </c>
      <c r="F35" s="15">
        <f t="shared" si="3"/>
        <v>1400</v>
      </c>
    </row>
    <row r="36" spans="1:6" x14ac:dyDescent="0.35">
      <c r="A36" s="6" t="s">
        <v>36</v>
      </c>
      <c r="E36" s="15">
        <f>SUM(E28:E35)</f>
        <v>15665</v>
      </c>
      <c r="F36" s="15">
        <f t="shared" si="3"/>
        <v>15665</v>
      </c>
    </row>
    <row r="37" spans="1:6" x14ac:dyDescent="0.35">
      <c r="A37" s="3" t="s">
        <v>37</v>
      </c>
      <c r="E37" s="15">
        <f>E36*0.2409</f>
        <v>3773.6985</v>
      </c>
      <c r="F37" s="15">
        <f t="shared" si="3"/>
        <v>3773.6985</v>
      </c>
    </row>
    <row r="38" spans="1:6" x14ac:dyDescent="0.35">
      <c r="A38" s="6" t="s">
        <v>12</v>
      </c>
      <c r="E38" s="15">
        <f>E36+E37</f>
        <v>19438.698499999999</v>
      </c>
      <c r="F38" s="15">
        <f>F36+F37</f>
        <v>19438.698499999999</v>
      </c>
    </row>
    <row r="40" spans="1:6" x14ac:dyDescent="0.35">
      <c r="A40" s="4" t="s">
        <v>94</v>
      </c>
    </row>
    <row r="41" spans="1:6" x14ac:dyDescent="0.35">
      <c r="A41" t="s">
        <v>92</v>
      </c>
      <c r="B41" t="s">
        <v>99</v>
      </c>
      <c r="C41">
        <v>5.24</v>
      </c>
      <c r="D41">
        <v>300</v>
      </c>
      <c r="E41" s="15">
        <f>C41*D41</f>
        <v>1572</v>
      </c>
      <c r="F41" s="15">
        <f>E41*1.21</f>
        <v>1902.12</v>
      </c>
    </row>
    <row r="42" spans="1:6" x14ac:dyDescent="0.35">
      <c r="A42" t="s">
        <v>93</v>
      </c>
      <c r="B42" t="s">
        <v>97</v>
      </c>
      <c r="C42">
        <v>50</v>
      </c>
      <c r="D42">
        <v>1</v>
      </c>
      <c r="E42" s="15">
        <f t="shared" ref="E42:E44" si="4">C42*D42</f>
        <v>50</v>
      </c>
      <c r="F42" s="15">
        <f t="shared" ref="F42:F45" si="5">E42*1.21</f>
        <v>60.5</v>
      </c>
    </row>
    <row r="43" spans="1:6" x14ac:dyDescent="0.35">
      <c r="A43" t="s">
        <v>95</v>
      </c>
      <c r="B43" t="s">
        <v>100</v>
      </c>
      <c r="C43">
        <v>5</v>
      </c>
      <c r="D43">
        <v>30</v>
      </c>
      <c r="E43" s="15">
        <f t="shared" si="4"/>
        <v>150</v>
      </c>
      <c r="F43" s="15">
        <f t="shared" si="5"/>
        <v>181.5</v>
      </c>
    </row>
    <row r="44" spans="1:6" x14ac:dyDescent="0.35">
      <c r="A44" t="s">
        <v>96</v>
      </c>
      <c r="B44" t="s">
        <v>100</v>
      </c>
      <c r="C44">
        <v>5</v>
      </c>
      <c r="D44">
        <v>30</v>
      </c>
      <c r="E44" s="15">
        <f t="shared" si="4"/>
        <v>150</v>
      </c>
      <c r="F44" s="15">
        <f t="shared" si="5"/>
        <v>181.5</v>
      </c>
    </row>
    <row r="45" spans="1:6" x14ac:dyDescent="0.35">
      <c r="A45" s="7" t="s">
        <v>102</v>
      </c>
      <c r="E45" s="15">
        <f>SUM(E41:E44)</f>
        <v>1922</v>
      </c>
      <c r="F45" s="15">
        <f t="shared" si="5"/>
        <v>2325.62</v>
      </c>
    </row>
    <row r="46" spans="1:6" x14ac:dyDescent="0.35">
      <c r="E46" s="15"/>
      <c r="F46" s="15"/>
    </row>
    <row r="47" spans="1:6" x14ac:dyDescent="0.35">
      <c r="A47" s="4" t="s">
        <v>33</v>
      </c>
      <c r="E47" s="15"/>
      <c r="F47" s="15"/>
    </row>
    <row r="48" spans="1:6" x14ac:dyDescent="0.35">
      <c r="A48" t="s">
        <v>34</v>
      </c>
      <c r="B48" t="s">
        <v>101</v>
      </c>
      <c r="C48">
        <v>150</v>
      </c>
      <c r="D48">
        <v>30</v>
      </c>
      <c r="E48" s="15">
        <f>C48*D48</f>
        <v>4500</v>
      </c>
      <c r="F48" s="15">
        <f>E48*1.21</f>
        <v>5445</v>
      </c>
    </row>
    <row r="49" spans="1:6" x14ac:dyDescent="0.35">
      <c r="A49" t="s">
        <v>35</v>
      </c>
      <c r="B49" t="s">
        <v>97</v>
      </c>
      <c r="C49">
        <v>300</v>
      </c>
      <c r="D49">
        <v>12</v>
      </c>
      <c r="E49" s="15">
        <f>C49*D49</f>
        <v>3600</v>
      </c>
      <c r="F49" s="15">
        <f>E49*1.21</f>
        <v>4356</v>
      </c>
    </row>
    <row r="50" spans="1:6" x14ac:dyDescent="0.35">
      <c r="A50" s="7" t="s">
        <v>103</v>
      </c>
      <c r="E50" s="15">
        <f>SUM(E48:E49)</f>
        <v>8100</v>
      </c>
      <c r="F50" s="15">
        <f>E50*1.21</f>
        <v>9801</v>
      </c>
    </row>
    <row r="52" spans="1:6" x14ac:dyDescent="0.35">
      <c r="A52" s="16" t="s">
        <v>38</v>
      </c>
      <c r="E52" s="18">
        <f>E38+E45+E50+E24</f>
        <v>55170.518499999998</v>
      </c>
      <c r="F52" s="18">
        <f>F38+F45+F50+F24</f>
        <v>57514.538499999995</v>
      </c>
    </row>
    <row r="53" spans="1:6" x14ac:dyDescent="0.35">
      <c r="A53" s="10" t="s">
        <v>40</v>
      </c>
      <c r="E53" s="18">
        <f>E52*0.1</f>
        <v>5517.0518499999998</v>
      </c>
      <c r="F53" s="18">
        <f>F52*0.1</f>
        <v>5751.4538499999999</v>
      </c>
    </row>
    <row r="54" spans="1:6" x14ac:dyDescent="0.35">
      <c r="A54" s="10" t="s">
        <v>39</v>
      </c>
      <c r="E54" s="19">
        <f>E52+E53</f>
        <v>60687.570349999995</v>
      </c>
      <c r="F54" s="19">
        <f>F52+F53</f>
        <v>63265.992349999993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C969-BFAB-4058-9C95-F17705905EEA}">
  <dimension ref="A1:Y5"/>
  <sheetViews>
    <sheetView workbookViewId="0">
      <selection activeCell="J34" sqref="J34"/>
    </sheetView>
  </sheetViews>
  <sheetFormatPr defaultRowHeight="14.5" x14ac:dyDescent="0.35"/>
  <cols>
    <col min="1" max="1" width="12.453125" bestFit="1" customWidth="1"/>
  </cols>
  <sheetData>
    <row r="1" spans="1:25" x14ac:dyDescent="0.35">
      <c r="B1" s="3">
        <v>1995</v>
      </c>
      <c r="C1" s="3">
        <v>1996</v>
      </c>
      <c r="D1" s="3">
        <v>1997</v>
      </c>
      <c r="E1" s="3">
        <v>1998</v>
      </c>
      <c r="F1" s="3">
        <v>1999</v>
      </c>
      <c r="G1" s="3">
        <v>2000</v>
      </c>
      <c r="H1" s="3">
        <v>2001</v>
      </c>
      <c r="I1" s="3">
        <v>2002</v>
      </c>
      <c r="J1" s="3">
        <v>2003</v>
      </c>
      <c r="K1" s="3">
        <v>2004</v>
      </c>
      <c r="L1" s="3">
        <v>2005</v>
      </c>
      <c r="M1" s="3">
        <v>2006</v>
      </c>
      <c r="N1" s="3">
        <v>2007</v>
      </c>
      <c r="O1" s="3">
        <v>2008</v>
      </c>
      <c r="P1" s="3">
        <v>2009</v>
      </c>
      <c r="Q1" s="3">
        <v>2010</v>
      </c>
      <c r="R1" s="3">
        <v>2011</v>
      </c>
      <c r="S1" s="3">
        <v>2012</v>
      </c>
      <c r="T1" s="3">
        <v>2013</v>
      </c>
      <c r="U1" s="3">
        <v>2014</v>
      </c>
      <c r="V1" s="3">
        <v>2015</v>
      </c>
      <c r="W1" s="3">
        <v>2016</v>
      </c>
      <c r="X1" s="3">
        <v>2017</v>
      </c>
      <c r="Y1" s="3"/>
    </row>
    <row r="2" spans="1:25" x14ac:dyDescent="0.35">
      <c r="A2" t="s">
        <v>112</v>
      </c>
      <c r="B2" s="3" t="s">
        <v>113</v>
      </c>
      <c r="C2" s="3" t="s">
        <v>114</v>
      </c>
      <c r="D2" s="3" t="s">
        <v>115</v>
      </c>
      <c r="E2" s="3" t="s">
        <v>116</v>
      </c>
      <c r="F2" s="3" t="s">
        <v>117</v>
      </c>
      <c r="G2" s="3" t="s">
        <v>118</v>
      </c>
      <c r="H2" s="3" t="s">
        <v>119</v>
      </c>
      <c r="I2" s="3" t="s">
        <v>120</v>
      </c>
      <c r="J2" s="3" t="s">
        <v>121</v>
      </c>
      <c r="K2" s="3" t="s">
        <v>122</v>
      </c>
      <c r="L2" s="3" t="s">
        <v>123</v>
      </c>
      <c r="M2" s="3" t="s">
        <v>124</v>
      </c>
      <c r="N2" s="3" t="s">
        <v>125</v>
      </c>
      <c r="O2" s="3" t="s">
        <v>126</v>
      </c>
      <c r="P2" s="3" t="s">
        <v>127</v>
      </c>
      <c r="Q2" s="3" t="s">
        <v>128</v>
      </c>
      <c r="R2" s="3" t="s">
        <v>129</v>
      </c>
      <c r="S2" s="3" t="s">
        <v>130</v>
      </c>
      <c r="T2" s="3" t="s">
        <v>131</v>
      </c>
      <c r="U2" s="3" t="s">
        <v>132</v>
      </c>
      <c r="V2" s="3" t="s">
        <v>133</v>
      </c>
      <c r="W2" s="3" t="s">
        <v>134</v>
      </c>
      <c r="X2" s="3" t="s">
        <v>135</v>
      </c>
      <c r="Y2" s="3"/>
    </row>
    <row r="3" spans="1:25" x14ac:dyDescent="0.35">
      <c r="A3" t="s">
        <v>136</v>
      </c>
      <c r="B3" t="s">
        <v>137</v>
      </c>
      <c r="C3" t="s">
        <v>138</v>
      </c>
      <c r="D3" t="s">
        <v>139</v>
      </c>
      <c r="E3" t="s">
        <v>140</v>
      </c>
      <c r="F3" t="s">
        <v>141</v>
      </c>
      <c r="G3" t="s">
        <v>142</v>
      </c>
      <c r="H3" t="s">
        <v>143</v>
      </c>
      <c r="I3" t="s">
        <v>144</v>
      </c>
      <c r="J3" t="s">
        <v>145</v>
      </c>
      <c r="K3" t="s">
        <v>146</v>
      </c>
      <c r="L3" t="s">
        <v>147</v>
      </c>
      <c r="M3" t="s">
        <v>148</v>
      </c>
      <c r="N3">
        <v>992</v>
      </c>
      <c r="O3">
        <v>982</v>
      </c>
      <c r="P3">
        <v>877</v>
      </c>
      <c r="Q3">
        <v>858</v>
      </c>
      <c r="R3">
        <v>839</v>
      </c>
      <c r="S3">
        <v>832</v>
      </c>
      <c r="T3">
        <v>832</v>
      </c>
      <c r="U3">
        <v>824</v>
      </c>
      <c r="V3">
        <v>811</v>
      </c>
      <c r="W3">
        <v>790</v>
      </c>
      <c r="X3">
        <v>775</v>
      </c>
    </row>
    <row r="5" spans="1:25" x14ac:dyDescent="0.35">
      <c r="B5" s="30" t="s">
        <v>152</v>
      </c>
    </row>
  </sheetData>
  <hyperlinks>
    <hyperlink ref="B5" r:id="rId1" xr:uid="{20A028B9-1B7A-4ECE-935E-1390C410683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E2E5-56BD-41F3-BDCC-C847B3AC8314}">
  <dimension ref="A1:F46"/>
  <sheetViews>
    <sheetView topLeftCell="A13" workbookViewId="0">
      <selection activeCell="H41" sqref="H41"/>
    </sheetView>
  </sheetViews>
  <sheetFormatPr defaultRowHeight="14.5" x14ac:dyDescent="0.35"/>
  <cols>
    <col min="1" max="1" width="61.7265625" bestFit="1" customWidth="1"/>
    <col min="5" max="6" width="11.1796875" bestFit="1" customWidth="1"/>
  </cols>
  <sheetData>
    <row r="1" spans="1:6" ht="72.5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4" t="s">
        <v>6</v>
      </c>
    </row>
    <row r="3" spans="1:6" x14ac:dyDescent="0.35">
      <c r="A3" s="5" t="s">
        <v>7</v>
      </c>
    </row>
    <row r="4" spans="1:6" x14ac:dyDescent="0.35">
      <c r="A4" t="s">
        <v>8</v>
      </c>
      <c r="B4" t="s">
        <v>97</v>
      </c>
      <c r="C4">
        <v>2000</v>
      </c>
      <c r="D4">
        <v>6</v>
      </c>
      <c r="E4" s="15">
        <f>C4*D4</f>
        <v>12000</v>
      </c>
      <c r="F4" s="15">
        <f>E4</f>
        <v>12000</v>
      </c>
    </row>
    <row r="5" spans="1:6" x14ac:dyDescent="0.35">
      <c r="A5" t="s">
        <v>9</v>
      </c>
      <c r="B5" t="s">
        <v>97</v>
      </c>
      <c r="C5">
        <v>1000</v>
      </c>
      <c r="D5">
        <v>6</v>
      </c>
      <c r="E5" s="15">
        <f>C5*D5</f>
        <v>6000</v>
      </c>
      <c r="F5" s="15">
        <f>E5</f>
        <v>6000</v>
      </c>
    </row>
    <row r="6" spans="1:6" x14ac:dyDescent="0.35">
      <c r="A6" s="6" t="s">
        <v>10</v>
      </c>
      <c r="E6" s="15">
        <f>SUM(E4:E5)</f>
        <v>18000</v>
      </c>
      <c r="F6" s="15">
        <f>SUM(F4:F5)</f>
        <v>18000</v>
      </c>
    </row>
    <row r="7" spans="1:6" x14ac:dyDescent="0.35">
      <c r="A7" s="3" t="s">
        <v>11</v>
      </c>
      <c r="E7" s="15">
        <f>E6*0.2409</f>
        <v>4336.2</v>
      </c>
      <c r="F7" s="15">
        <f>F6*0.2409</f>
        <v>4336.2</v>
      </c>
    </row>
    <row r="8" spans="1:6" x14ac:dyDescent="0.35">
      <c r="A8" s="6" t="s">
        <v>12</v>
      </c>
      <c r="E8" s="15">
        <f>SUM(E6:E7)</f>
        <v>22336.2</v>
      </c>
      <c r="F8" s="15">
        <f>SUM(F6:F7)</f>
        <v>22336.2</v>
      </c>
    </row>
    <row r="9" spans="1:6" x14ac:dyDescent="0.35">
      <c r="A9" s="4" t="s">
        <v>13</v>
      </c>
      <c r="E9" s="15"/>
      <c r="F9" s="15"/>
    </row>
    <row r="10" spans="1:6" x14ac:dyDescent="0.35">
      <c r="A10" t="s">
        <v>14</v>
      </c>
      <c r="B10" t="s">
        <v>97</v>
      </c>
      <c r="C10">
        <v>300</v>
      </c>
      <c r="D10">
        <v>6</v>
      </c>
      <c r="E10" s="15">
        <f>C10*D10</f>
        <v>1800</v>
      </c>
      <c r="F10" s="15">
        <f>E10</f>
        <v>1800</v>
      </c>
    </row>
    <row r="11" spans="1:6" x14ac:dyDescent="0.35">
      <c r="E11" s="15"/>
      <c r="F11" s="15"/>
    </row>
    <row r="12" spans="1:6" x14ac:dyDescent="0.35">
      <c r="A12" s="6" t="s">
        <v>21</v>
      </c>
      <c r="E12" s="15">
        <f>SUM(E10:E11)</f>
        <v>1800</v>
      </c>
      <c r="F12" s="15">
        <f>SUM(F10:F11)</f>
        <v>1800</v>
      </c>
    </row>
    <row r="13" spans="1:6" x14ac:dyDescent="0.35">
      <c r="A13" s="3" t="s">
        <v>11</v>
      </c>
      <c r="E13" s="15">
        <f>E12*0.2409</f>
        <v>433.62</v>
      </c>
      <c r="F13" s="15">
        <f>F12*0.2409</f>
        <v>433.62</v>
      </c>
    </row>
    <row r="14" spans="1:6" x14ac:dyDescent="0.35">
      <c r="A14" s="6" t="s">
        <v>12</v>
      </c>
      <c r="E14" s="15">
        <f>SUM(E12:E13)</f>
        <v>2233.62</v>
      </c>
      <c r="F14" s="15">
        <f>SUM(F12:F13)</f>
        <v>2233.62</v>
      </c>
    </row>
    <row r="15" spans="1:6" x14ac:dyDescent="0.35">
      <c r="A15" s="7" t="s">
        <v>22</v>
      </c>
      <c r="E15" s="15">
        <f>E14+E8</f>
        <v>24569.82</v>
      </c>
      <c r="F15" s="15">
        <f>F14+F8</f>
        <v>24569.82</v>
      </c>
    </row>
    <row r="16" spans="1:6" x14ac:dyDescent="0.35">
      <c r="E16" s="15"/>
      <c r="F16" s="15"/>
    </row>
    <row r="17" spans="1:6" x14ac:dyDescent="0.35">
      <c r="A17" s="14" t="s">
        <v>23</v>
      </c>
      <c r="E17" s="15"/>
      <c r="F17" s="15"/>
    </row>
    <row r="18" spans="1:6" x14ac:dyDescent="0.35">
      <c r="A18" t="s">
        <v>24</v>
      </c>
      <c r="B18" t="s">
        <v>97</v>
      </c>
      <c r="C18">
        <v>100</v>
      </c>
      <c r="D18">
        <v>6</v>
      </c>
      <c r="E18" s="15">
        <f t="shared" ref="E18:E21" si="0">C18*D18</f>
        <v>600</v>
      </c>
      <c r="F18" s="15">
        <f t="shared" ref="F18:F22" si="1">E18*1.21</f>
        <v>726</v>
      </c>
    </row>
    <row r="19" spans="1:6" x14ac:dyDescent="0.35">
      <c r="A19" t="s">
        <v>25</v>
      </c>
      <c r="B19" t="s">
        <v>97</v>
      </c>
      <c r="C19">
        <v>20</v>
      </c>
      <c r="D19">
        <v>6</v>
      </c>
      <c r="E19" s="15">
        <f t="shared" si="0"/>
        <v>120</v>
      </c>
      <c r="F19" s="15">
        <f t="shared" si="1"/>
        <v>145.19999999999999</v>
      </c>
    </row>
    <row r="20" spans="1:6" x14ac:dyDescent="0.35">
      <c r="A20" t="s">
        <v>26</v>
      </c>
      <c r="B20" t="s">
        <v>97</v>
      </c>
      <c r="C20">
        <v>50</v>
      </c>
      <c r="D20">
        <v>6</v>
      </c>
      <c r="E20" s="15">
        <f t="shared" si="0"/>
        <v>300</v>
      </c>
      <c r="F20" s="15">
        <f t="shared" si="1"/>
        <v>363</v>
      </c>
    </row>
    <row r="21" spans="1:6" x14ac:dyDescent="0.35">
      <c r="A21" t="s">
        <v>27</v>
      </c>
      <c r="B21" t="s">
        <v>97</v>
      </c>
      <c r="C21">
        <v>20</v>
      </c>
      <c r="D21">
        <v>6</v>
      </c>
      <c r="E21" s="15">
        <f t="shared" si="0"/>
        <v>120</v>
      </c>
      <c r="F21" s="15">
        <f t="shared" si="1"/>
        <v>145.19999999999999</v>
      </c>
    </row>
    <row r="22" spans="1:6" x14ac:dyDescent="0.35">
      <c r="A22" s="7" t="s">
        <v>28</v>
      </c>
      <c r="E22" s="15">
        <f>SUM(E17:E21)</f>
        <v>1140</v>
      </c>
      <c r="F22" s="15">
        <f t="shared" si="1"/>
        <v>1379.3999999999999</v>
      </c>
    </row>
    <row r="23" spans="1:6" x14ac:dyDescent="0.35">
      <c r="E23" s="15"/>
      <c r="F23" s="15"/>
    </row>
    <row r="24" spans="1:6" x14ac:dyDescent="0.35">
      <c r="A24" s="9" t="s">
        <v>30</v>
      </c>
      <c r="E24" s="15">
        <f>E15+E22</f>
        <v>25709.82</v>
      </c>
      <c r="F24" s="15">
        <f>F15+F22</f>
        <v>25949.22</v>
      </c>
    </row>
    <row r="25" spans="1:6" x14ac:dyDescent="0.35">
      <c r="E25" s="15"/>
      <c r="F25" s="15"/>
    </row>
    <row r="26" spans="1:6" x14ac:dyDescent="0.35">
      <c r="A26" s="4" t="s">
        <v>31</v>
      </c>
      <c r="E26" s="15"/>
      <c r="F26" s="15"/>
    </row>
    <row r="27" spans="1:6" x14ac:dyDescent="0.35">
      <c r="A27" s="4" t="s">
        <v>32</v>
      </c>
      <c r="E27" s="15"/>
      <c r="F27" s="15"/>
    </row>
    <row r="28" spans="1:6" x14ac:dyDescent="0.35">
      <c r="A28" t="s">
        <v>15</v>
      </c>
      <c r="B28" t="s">
        <v>97</v>
      </c>
      <c r="C28">
        <v>2000</v>
      </c>
      <c r="D28">
        <v>1</v>
      </c>
      <c r="E28" s="15">
        <f>C28*D28</f>
        <v>2000</v>
      </c>
      <c r="F28" s="15">
        <f>E28</f>
        <v>2000</v>
      </c>
    </row>
    <row r="29" spans="1:6" x14ac:dyDescent="0.35">
      <c r="A29" t="s">
        <v>16</v>
      </c>
      <c r="B29" t="s">
        <v>97</v>
      </c>
      <c r="C29">
        <v>855</v>
      </c>
      <c r="D29">
        <v>1</v>
      </c>
      <c r="E29" s="15">
        <f t="shared" ref="E29:E34" si="2">C29*D29</f>
        <v>855</v>
      </c>
      <c r="F29" s="15">
        <f t="shared" ref="F29:F34" si="3">E29</f>
        <v>855</v>
      </c>
    </row>
    <row r="30" spans="1:6" x14ac:dyDescent="0.35">
      <c r="A30" t="s">
        <v>17</v>
      </c>
      <c r="B30" t="s">
        <v>97</v>
      </c>
      <c r="C30">
        <v>855</v>
      </c>
      <c r="D30">
        <v>2</v>
      </c>
      <c r="E30" s="15">
        <f t="shared" si="2"/>
        <v>1710</v>
      </c>
      <c r="F30" s="15">
        <f t="shared" si="3"/>
        <v>1710</v>
      </c>
    </row>
    <row r="31" spans="1:6" x14ac:dyDescent="0.35">
      <c r="A31" t="s">
        <v>18</v>
      </c>
      <c r="B31" t="s">
        <v>97</v>
      </c>
      <c r="C31">
        <v>960</v>
      </c>
      <c r="D31">
        <v>2</v>
      </c>
      <c r="E31" s="15">
        <f t="shared" si="2"/>
        <v>1920</v>
      </c>
      <c r="F31" s="15">
        <f t="shared" si="3"/>
        <v>1920</v>
      </c>
    </row>
    <row r="32" spans="1:6" x14ac:dyDescent="0.35">
      <c r="A32" t="s">
        <v>19</v>
      </c>
      <c r="B32" t="s">
        <v>98</v>
      </c>
      <c r="C32">
        <v>1400</v>
      </c>
      <c r="D32">
        <v>3</v>
      </c>
      <c r="E32" s="15">
        <f t="shared" si="2"/>
        <v>4200</v>
      </c>
      <c r="F32" s="15">
        <f t="shared" si="3"/>
        <v>4200</v>
      </c>
    </row>
    <row r="33" spans="1:6" x14ac:dyDescent="0.35">
      <c r="A33" t="s">
        <v>19</v>
      </c>
      <c r="B33" t="s">
        <v>97</v>
      </c>
      <c r="C33">
        <v>960</v>
      </c>
      <c r="D33">
        <v>3</v>
      </c>
      <c r="E33" s="15">
        <f t="shared" si="2"/>
        <v>2880</v>
      </c>
      <c r="F33" s="15">
        <f t="shared" si="3"/>
        <v>2880</v>
      </c>
    </row>
    <row r="34" spans="1:6" x14ac:dyDescent="0.35">
      <c r="A34" t="s">
        <v>20</v>
      </c>
      <c r="B34" t="s">
        <v>97</v>
      </c>
      <c r="C34">
        <v>700</v>
      </c>
      <c r="D34">
        <v>1</v>
      </c>
      <c r="E34" s="15">
        <f t="shared" si="2"/>
        <v>700</v>
      </c>
      <c r="F34" s="15">
        <f t="shared" si="3"/>
        <v>700</v>
      </c>
    </row>
    <row r="35" spans="1:6" x14ac:dyDescent="0.35">
      <c r="A35" s="6" t="s">
        <v>36</v>
      </c>
      <c r="E35" s="15">
        <f>SUM(E28:E34)</f>
        <v>14265</v>
      </c>
      <c r="F35" s="15">
        <f>E35</f>
        <v>14265</v>
      </c>
    </row>
    <row r="36" spans="1:6" x14ac:dyDescent="0.35">
      <c r="A36" s="3" t="s">
        <v>37</v>
      </c>
      <c r="E36" s="15">
        <f>E35*0.2409</f>
        <v>3436.4385000000002</v>
      </c>
      <c r="F36" s="15">
        <f>E36</f>
        <v>3436.4385000000002</v>
      </c>
    </row>
    <row r="37" spans="1:6" x14ac:dyDescent="0.35">
      <c r="A37" s="6" t="s">
        <v>12</v>
      </c>
      <c r="E37" s="15">
        <f>E35+E36</f>
        <v>17701.4385</v>
      </c>
      <c r="F37" s="15">
        <f>F35+F36</f>
        <v>17701.4385</v>
      </c>
    </row>
    <row r="39" spans="1:6" x14ac:dyDescent="0.35">
      <c r="A39" s="4" t="s">
        <v>33</v>
      </c>
    </row>
    <row r="40" spans="1:6" x14ac:dyDescent="0.35">
      <c r="A40" t="s">
        <v>34</v>
      </c>
      <c r="B40" t="s">
        <v>101</v>
      </c>
      <c r="C40">
        <v>150</v>
      </c>
      <c r="D40">
        <v>30</v>
      </c>
      <c r="E40" s="15">
        <f>C40*D40</f>
        <v>4500</v>
      </c>
      <c r="F40" s="15">
        <f>E40*1.21</f>
        <v>5445</v>
      </c>
    </row>
    <row r="41" spans="1:6" x14ac:dyDescent="0.35">
      <c r="A41" t="s">
        <v>35</v>
      </c>
      <c r="B41" t="s">
        <v>97</v>
      </c>
      <c r="C41">
        <v>300</v>
      </c>
      <c r="D41">
        <v>12</v>
      </c>
      <c r="E41" s="15">
        <f>C41*D41</f>
        <v>3600</v>
      </c>
      <c r="F41" s="15">
        <f>E41*1.21</f>
        <v>4356</v>
      </c>
    </row>
    <row r="42" spans="1:6" x14ac:dyDescent="0.35">
      <c r="A42" s="7" t="s">
        <v>103</v>
      </c>
      <c r="E42" s="15">
        <f>SUM(E40:E41)</f>
        <v>8100</v>
      </c>
      <c r="F42" s="15">
        <f>E42*1.21</f>
        <v>9801</v>
      </c>
    </row>
    <row r="44" spans="1:6" x14ac:dyDescent="0.35">
      <c r="A44" s="16" t="s">
        <v>38</v>
      </c>
      <c r="E44" s="18">
        <f>E37+E42+E24</f>
        <v>51511.258499999996</v>
      </c>
      <c r="F44" s="18">
        <f>F37+F42+F24</f>
        <v>53451.658500000005</v>
      </c>
    </row>
    <row r="45" spans="1:6" x14ac:dyDescent="0.35">
      <c r="A45" s="10" t="s">
        <v>40</v>
      </c>
      <c r="E45" s="18">
        <f>E44*0.1</f>
        <v>5151.1258500000004</v>
      </c>
      <c r="F45" s="18">
        <f>F44*0.1</f>
        <v>5345.1658500000012</v>
      </c>
    </row>
    <row r="46" spans="1:6" x14ac:dyDescent="0.35">
      <c r="A46" s="10" t="s">
        <v>39</v>
      </c>
      <c r="E46" s="19">
        <f>E44+E45</f>
        <v>56662.384349999993</v>
      </c>
      <c r="F46" s="19">
        <f>F44+F45</f>
        <v>58796.82435000001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8960-06D3-44A2-9508-3D37F529B548}">
  <dimension ref="A1:K35"/>
  <sheetViews>
    <sheetView tabSelected="1" workbookViewId="0">
      <selection activeCell="G24" sqref="G24"/>
    </sheetView>
  </sheetViews>
  <sheetFormatPr defaultRowHeight="14.5" x14ac:dyDescent="0.35"/>
  <cols>
    <col min="1" max="1" width="24.26953125" bestFit="1" customWidth="1"/>
    <col min="2" max="2" width="23.6328125" bestFit="1" customWidth="1"/>
    <col min="3" max="3" width="9.6328125" bestFit="1" customWidth="1"/>
    <col min="4" max="4" width="9.26953125" bestFit="1" customWidth="1"/>
    <col min="5" max="5" width="9.6328125" bestFit="1" customWidth="1"/>
    <col min="6" max="6" width="9.26953125" bestFit="1" customWidth="1"/>
    <col min="7" max="7" width="9.6328125" bestFit="1" customWidth="1"/>
    <col min="8" max="8" width="9.26953125" bestFit="1" customWidth="1"/>
    <col min="9" max="9" width="9.6328125" bestFit="1" customWidth="1"/>
    <col min="10" max="10" width="9.26953125" bestFit="1" customWidth="1"/>
    <col min="11" max="11" width="9.54296875" bestFit="1" customWidth="1"/>
  </cols>
  <sheetData>
    <row r="1" spans="1:11" x14ac:dyDescent="0.35">
      <c r="A1" s="9" t="s">
        <v>151</v>
      </c>
    </row>
    <row r="2" spans="1:11" x14ac:dyDescent="0.35">
      <c r="A2" s="28" t="s">
        <v>41</v>
      </c>
      <c r="B2" s="28" t="s">
        <v>42</v>
      </c>
      <c r="C2" s="26" t="s">
        <v>43</v>
      </c>
      <c r="D2" s="26"/>
      <c r="E2" s="26" t="s">
        <v>44</v>
      </c>
      <c r="F2" s="26"/>
      <c r="G2" s="26" t="s">
        <v>45</v>
      </c>
      <c r="H2" s="26"/>
      <c r="I2" s="26" t="s">
        <v>46</v>
      </c>
      <c r="J2" s="26"/>
      <c r="K2" s="29" t="s">
        <v>49</v>
      </c>
    </row>
    <row r="3" spans="1:11" x14ac:dyDescent="0.35">
      <c r="A3" s="28"/>
      <c r="B3" s="28"/>
      <c r="C3" s="4" t="s">
        <v>48</v>
      </c>
      <c r="D3" s="4" t="s">
        <v>47</v>
      </c>
      <c r="E3" s="4" t="s">
        <v>48</v>
      </c>
      <c r="F3" s="4" t="s">
        <v>47</v>
      </c>
      <c r="G3" s="4" t="s">
        <v>48</v>
      </c>
      <c r="H3" s="4" t="s">
        <v>47</v>
      </c>
      <c r="I3" s="4" t="s">
        <v>48</v>
      </c>
      <c r="J3" s="4" t="s">
        <v>47</v>
      </c>
      <c r="K3" s="29"/>
    </row>
    <row r="4" spans="1:11" x14ac:dyDescent="0.35">
      <c r="A4" s="8" t="s">
        <v>104</v>
      </c>
      <c r="B4">
        <v>1</v>
      </c>
      <c r="C4" s="11">
        <v>0</v>
      </c>
      <c r="D4" s="11">
        <v>0</v>
      </c>
      <c r="E4" s="11">
        <v>0</v>
      </c>
      <c r="F4" s="11">
        <v>0</v>
      </c>
      <c r="G4">
        <v>0</v>
      </c>
      <c r="H4" s="11">
        <f t="shared" ref="H4:H5" si="0">G4*B$6</f>
        <v>0</v>
      </c>
      <c r="I4">
        <f>30*20*12</f>
        <v>7200</v>
      </c>
      <c r="J4">
        <f>I4*B4</f>
        <v>7200</v>
      </c>
      <c r="K4">
        <f>D4+F4+H4+J4</f>
        <v>7200</v>
      </c>
    </row>
    <row r="5" spans="1:11" x14ac:dyDescent="0.35">
      <c r="A5" s="8" t="s">
        <v>105</v>
      </c>
      <c r="B5">
        <v>1</v>
      </c>
      <c r="C5" s="11">
        <v>0</v>
      </c>
      <c r="D5" s="11">
        <v>0</v>
      </c>
      <c r="E5" s="11">
        <v>0</v>
      </c>
      <c r="F5" s="11">
        <v>0</v>
      </c>
      <c r="G5">
        <v>0</v>
      </c>
      <c r="H5" s="11">
        <f t="shared" si="0"/>
        <v>0</v>
      </c>
      <c r="I5">
        <f>30*12*20</f>
        <v>7200</v>
      </c>
      <c r="J5">
        <f t="shared" ref="J5:J7" si="1">I5*B5</f>
        <v>7200</v>
      </c>
      <c r="K5">
        <f t="shared" ref="K5:K7" si="2">D5+F5+H5+J5</f>
        <v>7200</v>
      </c>
    </row>
    <row r="6" spans="1:11" x14ac:dyDescent="0.35">
      <c r="A6" s="8" t="s">
        <v>106</v>
      </c>
      <c r="B6">
        <v>1</v>
      </c>
      <c r="C6" s="11">
        <v>0</v>
      </c>
      <c r="D6" s="11">
        <v>0</v>
      </c>
      <c r="E6" s="11">
        <v>0</v>
      </c>
      <c r="F6" s="11">
        <v>0</v>
      </c>
      <c r="G6">
        <v>30</v>
      </c>
      <c r="H6">
        <f>G6*B$6</f>
        <v>30</v>
      </c>
      <c r="I6">
        <v>0</v>
      </c>
      <c r="J6">
        <f t="shared" si="1"/>
        <v>0</v>
      </c>
      <c r="K6">
        <f t="shared" si="2"/>
        <v>30</v>
      </c>
    </row>
    <row r="7" spans="1:11" x14ac:dyDescent="0.35">
      <c r="A7" s="8" t="s">
        <v>107</v>
      </c>
      <c r="B7">
        <v>1</v>
      </c>
      <c r="C7" s="11">
        <v>0</v>
      </c>
      <c r="D7" s="11">
        <v>0</v>
      </c>
      <c r="E7" s="11">
        <v>0</v>
      </c>
      <c r="F7" s="11">
        <v>0</v>
      </c>
      <c r="G7">
        <v>0</v>
      </c>
      <c r="H7" s="11">
        <f>G7*B$6</f>
        <v>0</v>
      </c>
      <c r="I7">
        <v>10</v>
      </c>
      <c r="J7">
        <f t="shared" si="1"/>
        <v>10</v>
      </c>
      <c r="K7">
        <f t="shared" si="2"/>
        <v>10</v>
      </c>
    </row>
    <row r="8" spans="1:11" x14ac:dyDescent="0.35">
      <c r="J8" s="4" t="s">
        <v>29</v>
      </c>
      <c r="K8" s="4">
        <f>SUM(K4:K7)</f>
        <v>14440</v>
      </c>
    </row>
    <row r="10" spans="1:11" x14ac:dyDescent="0.35">
      <c r="A10" s="9" t="s">
        <v>149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35">
      <c r="A11" s="28" t="s">
        <v>41</v>
      </c>
      <c r="B11" s="28" t="s">
        <v>42</v>
      </c>
      <c r="C11" s="26" t="s">
        <v>43</v>
      </c>
      <c r="D11" s="26"/>
      <c r="E11" s="26" t="s">
        <v>44</v>
      </c>
      <c r="F11" s="26"/>
      <c r="G11" s="26" t="s">
        <v>45</v>
      </c>
      <c r="H11" s="26"/>
      <c r="I11" s="26" t="s">
        <v>46</v>
      </c>
      <c r="J11" s="26"/>
      <c r="K11" s="29" t="s">
        <v>49</v>
      </c>
    </row>
    <row r="12" spans="1:11" ht="14.5" customHeight="1" x14ac:dyDescent="0.35">
      <c r="A12" s="28"/>
      <c r="B12" s="28"/>
      <c r="C12" s="4" t="s">
        <v>48</v>
      </c>
      <c r="D12" s="4" t="s">
        <v>47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48</v>
      </c>
      <c r="J12" s="4" t="s">
        <v>47</v>
      </c>
      <c r="K12" s="29"/>
    </row>
    <row r="13" spans="1:11" x14ac:dyDescent="0.35">
      <c r="A13" s="12" t="s">
        <v>104</v>
      </c>
      <c r="B13" s="11">
        <v>1</v>
      </c>
      <c r="C13" s="11">
        <v>0</v>
      </c>
      <c r="D13" s="11"/>
      <c r="E13" s="11">
        <v>0</v>
      </c>
      <c r="F13" s="11"/>
      <c r="G13" s="11">
        <f>20*120*9</f>
        <v>21600</v>
      </c>
      <c r="H13" s="11">
        <f t="shared" ref="H13:H15" si="3">B13*G13</f>
        <v>21600</v>
      </c>
      <c r="I13" s="11">
        <v>0</v>
      </c>
      <c r="J13" s="11"/>
      <c r="K13" s="11">
        <f>D13+F13+H13+J13</f>
        <v>21600</v>
      </c>
    </row>
    <row r="14" spans="1:11" x14ac:dyDescent="0.35">
      <c r="A14" s="12" t="s">
        <v>105</v>
      </c>
      <c r="B14" s="11">
        <v>1</v>
      </c>
      <c r="C14" s="11">
        <v>0</v>
      </c>
      <c r="D14" s="11"/>
      <c r="E14" s="11">
        <v>0</v>
      </c>
      <c r="F14" s="11"/>
      <c r="G14" s="11">
        <f>20*120*3</f>
        <v>7200</v>
      </c>
      <c r="H14" s="11">
        <f t="shared" si="3"/>
        <v>7200</v>
      </c>
      <c r="I14" s="11">
        <v>0</v>
      </c>
      <c r="J14" s="11"/>
      <c r="K14" s="11">
        <f t="shared" ref="K14:K16" si="4">D14+F14+H14+J14</f>
        <v>7200</v>
      </c>
    </row>
    <row r="15" spans="1:11" x14ac:dyDescent="0.35">
      <c r="A15" s="12" t="s">
        <v>106</v>
      </c>
      <c r="B15" s="11">
        <v>1</v>
      </c>
      <c r="C15" s="11">
        <v>0</v>
      </c>
      <c r="D15" s="11"/>
      <c r="E15" s="11">
        <v>0</v>
      </c>
      <c r="F15" s="11"/>
      <c r="G15" s="11">
        <v>90</v>
      </c>
      <c r="H15" s="11">
        <f t="shared" si="3"/>
        <v>90</v>
      </c>
      <c r="I15" s="11">
        <v>0</v>
      </c>
      <c r="J15" s="11"/>
      <c r="K15" s="11">
        <f t="shared" si="4"/>
        <v>90</v>
      </c>
    </row>
    <row r="16" spans="1:11" x14ac:dyDescent="0.35">
      <c r="A16" s="12" t="s">
        <v>107</v>
      </c>
      <c r="B16" s="11">
        <v>1</v>
      </c>
      <c r="C16" s="11">
        <v>20</v>
      </c>
      <c r="D16" s="11">
        <f>B16*C16</f>
        <v>20</v>
      </c>
      <c r="E16" s="11">
        <v>20</v>
      </c>
      <c r="F16" s="11">
        <f>B16*E16</f>
        <v>20</v>
      </c>
      <c r="G16" s="11">
        <v>20</v>
      </c>
      <c r="H16" s="11">
        <f>B16*G16</f>
        <v>20</v>
      </c>
      <c r="I16" s="11">
        <v>20</v>
      </c>
      <c r="J16" s="11">
        <f>I16*B16</f>
        <v>20</v>
      </c>
      <c r="K16" s="11">
        <f t="shared" si="4"/>
        <v>80</v>
      </c>
    </row>
    <row r="17" spans="1:11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4" t="s">
        <v>29</v>
      </c>
      <c r="K17" s="4">
        <f>SUM(K13:K16)</f>
        <v>28970</v>
      </c>
    </row>
    <row r="19" spans="1:11" x14ac:dyDescent="0.35">
      <c r="A19" s="9" t="s">
        <v>150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35">
      <c r="A20" s="28" t="s">
        <v>41</v>
      </c>
      <c r="B20" s="28" t="s">
        <v>42</v>
      </c>
      <c r="C20" s="26" t="s">
        <v>43</v>
      </c>
      <c r="D20" s="26"/>
      <c r="E20" s="26" t="s">
        <v>44</v>
      </c>
      <c r="F20" s="26"/>
      <c r="G20" s="26" t="s">
        <v>45</v>
      </c>
      <c r="H20" s="26"/>
      <c r="I20" s="26" t="s">
        <v>46</v>
      </c>
      <c r="J20" s="26"/>
      <c r="K20" s="29" t="s">
        <v>49</v>
      </c>
    </row>
    <row r="21" spans="1:11" ht="14.5" customHeight="1" x14ac:dyDescent="0.35">
      <c r="A21" s="28"/>
      <c r="B21" s="28"/>
      <c r="C21" s="4" t="s">
        <v>48</v>
      </c>
      <c r="D21" s="4" t="s">
        <v>47</v>
      </c>
      <c r="E21" s="4" t="s">
        <v>48</v>
      </c>
      <c r="F21" s="4" t="s">
        <v>47</v>
      </c>
      <c r="G21" s="4" t="s">
        <v>48</v>
      </c>
      <c r="H21" s="4" t="s">
        <v>47</v>
      </c>
      <c r="I21" s="4" t="s">
        <v>48</v>
      </c>
      <c r="J21" s="4" t="s">
        <v>47</v>
      </c>
      <c r="K21" s="29"/>
    </row>
    <row r="22" spans="1:11" x14ac:dyDescent="0.35">
      <c r="A22" s="12" t="s">
        <v>104</v>
      </c>
      <c r="B22" s="11">
        <v>1</v>
      </c>
      <c r="C22" s="11">
        <v>0</v>
      </c>
      <c r="D22" s="11"/>
      <c r="E22" s="11">
        <v>0</v>
      </c>
      <c r="F22" s="11"/>
      <c r="G22" s="11">
        <f>20*210*9</f>
        <v>37800</v>
      </c>
      <c r="H22" s="11">
        <f t="shared" ref="H22:H24" si="5">B22*G22</f>
        <v>37800</v>
      </c>
      <c r="I22" s="11">
        <v>0</v>
      </c>
      <c r="J22" s="11"/>
      <c r="K22" s="11">
        <f>D22+F22+H22+J22</f>
        <v>37800</v>
      </c>
    </row>
    <row r="23" spans="1:11" x14ac:dyDescent="0.35">
      <c r="A23" s="12" t="s">
        <v>105</v>
      </c>
      <c r="B23" s="11">
        <v>1</v>
      </c>
      <c r="C23" s="11">
        <v>0</v>
      </c>
      <c r="D23" s="11"/>
      <c r="E23" s="11">
        <v>0</v>
      </c>
      <c r="F23" s="11"/>
      <c r="G23" s="11">
        <f>20*210*3</f>
        <v>12600</v>
      </c>
      <c r="H23" s="11">
        <f t="shared" si="5"/>
        <v>12600</v>
      </c>
      <c r="I23" s="11">
        <v>0</v>
      </c>
      <c r="J23" s="11"/>
      <c r="K23" s="11">
        <f t="shared" ref="K23:K25" si="6">D23+F23+H23+J23</f>
        <v>12600</v>
      </c>
    </row>
    <row r="24" spans="1:11" x14ac:dyDescent="0.35">
      <c r="A24" s="12" t="s">
        <v>106</v>
      </c>
      <c r="B24" s="11">
        <v>1</v>
      </c>
      <c r="C24" s="11">
        <v>0</v>
      </c>
      <c r="D24" s="11"/>
      <c r="E24" s="11">
        <v>0</v>
      </c>
      <c r="F24" s="11"/>
      <c r="G24" s="11">
        <v>90</v>
      </c>
      <c r="H24" s="11">
        <f t="shared" si="5"/>
        <v>90</v>
      </c>
      <c r="I24" s="11">
        <v>0</v>
      </c>
      <c r="J24" s="11"/>
      <c r="K24" s="11">
        <f t="shared" si="6"/>
        <v>90</v>
      </c>
    </row>
    <row r="25" spans="1:11" x14ac:dyDescent="0.35">
      <c r="A25" s="12" t="s">
        <v>107</v>
      </c>
      <c r="B25" s="11">
        <v>1</v>
      </c>
      <c r="C25" s="11">
        <v>30</v>
      </c>
      <c r="D25" s="11">
        <f>B25*C25</f>
        <v>30</v>
      </c>
      <c r="E25" s="11">
        <v>35</v>
      </c>
      <c r="F25" s="11">
        <f>B25*E25</f>
        <v>35</v>
      </c>
      <c r="G25" s="11">
        <v>40</v>
      </c>
      <c r="H25" s="11">
        <f>B25*G25</f>
        <v>40</v>
      </c>
      <c r="I25" s="11">
        <v>45</v>
      </c>
      <c r="J25" s="11">
        <f>I25*B25</f>
        <v>45</v>
      </c>
      <c r="K25" s="11">
        <f t="shared" si="6"/>
        <v>150</v>
      </c>
    </row>
    <row r="26" spans="1:11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4" t="s">
        <v>29</v>
      </c>
      <c r="K26" s="4">
        <f>SUM(K22:K25)</f>
        <v>50640</v>
      </c>
    </row>
    <row r="28" spans="1:11" x14ac:dyDescent="0.35">
      <c r="A28" s="9" t="s">
        <v>50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5">
      <c r="A29" s="28" t="s">
        <v>41</v>
      </c>
      <c r="B29" s="28" t="s">
        <v>42</v>
      </c>
      <c r="C29" s="26" t="s">
        <v>43</v>
      </c>
      <c r="D29" s="26"/>
      <c r="E29" s="26" t="s">
        <v>44</v>
      </c>
      <c r="F29" s="26"/>
      <c r="G29" s="26" t="s">
        <v>45</v>
      </c>
      <c r="H29" s="26"/>
      <c r="I29" s="26" t="s">
        <v>46</v>
      </c>
      <c r="J29" s="26"/>
      <c r="K29" s="29" t="s">
        <v>49</v>
      </c>
    </row>
    <row r="30" spans="1:11" ht="14.5" customHeight="1" x14ac:dyDescent="0.35">
      <c r="A30" s="28"/>
      <c r="B30" s="28"/>
      <c r="C30" s="4" t="s">
        <v>48</v>
      </c>
      <c r="D30" s="4" t="s">
        <v>47</v>
      </c>
      <c r="E30" s="4" t="s">
        <v>48</v>
      </c>
      <c r="F30" s="4" t="s">
        <v>47</v>
      </c>
      <c r="G30" s="4" t="s">
        <v>48</v>
      </c>
      <c r="H30" s="4" t="s">
        <v>47</v>
      </c>
      <c r="I30" s="4" t="s">
        <v>48</v>
      </c>
      <c r="J30" s="4" t="s">
        <v>47</v>
      </c>
      <c r="K30" s="29"/>
    </row>
    <row r="31" spans="1:11" x14ac:dyDescent="0.35">
      <c r="A31" s="12" t="s">
        <v>104</v>
      </c>
      <c r="B31" s="11">
        <v>1</v>
      </c>
      <c r="C31" s="11">
        <v>0</v>
      </c>
      <c r="D31" s="11"/>
      <c r="E31" s="11">
        <v>0</v>
      </c>
      <c r="F31" s="11"/>
      <c r="G31" s="11">
        <f>20*300*9</f>
        <v>54000</v>
      </c>
      <c r="H31" s="11">
        <f t="shared" ref="H31:H33" si="7">B31*G31</f>
        <v>54000</v>
      </c>
      <c r="I31" s="11">
        <v>0</v>
      </c>
      <c r="J31" s="11"/>
      <c r="K31" s="11">
        <f>D31+F31+H31+J31</f>
        <v>54000</v>
      </c>
    </row>
    <row r="32" spans="1:11" x14ac:dyDescent="0.35">
      <c r="A32" s="12" t="s">
        <v>105</v>
      </c>
      <c r="B32" s="11">
        <v>1</v>
      </c>
      <c r="C32" s="11">
        <v>0</v>
      </c>
      <c r="D32" s="11"/>
      <c r="E32" s="11">
        <v>0</v>
      </c>
      <c r="F32" s="11"/>
      <c r="G32" s="11">
        <f>20*300*3</f>
        <v>18000</v>
      </c>
      <c r="H32" s="11">
        <f t="shared" si="7"/>
        <v>18000</v>
      </c>
      <c r="I32" s="11">
        <v>0</v>
      </c>
      <c r="J32" s="11"/>
      <c r="K32" s="11">
        <f t="shared" ref="K32:K34" si="8">D32+F32+H32+J32</f>
        <v>18000</v>
      </c>
    </row>
    <row r="33" spans="1:11" x14ac:dyDescent="0.35">
      <c r="A33" s="12" t="s">
        <v>106</v>
      </c>
      <c r="B33" s="11">
        <v>1</v>
      </c>
      <c r="C33" s="11">
        <v>0</v>
      </c>
      <c r="D33" s="11"/>
      <c r="E33" s="11">
        <v>0</v>
      </c>
      <c r="F33" s="11"/>
      <c r="G33" s="11">
        <v>90</v>
      </c>
      <c r="H33" s="11">
        <f t="shared" si="7"/>
        <v>90</v>
      </c>
      <c r="I33" s="11">
        <v>0</v>
      </c>
      <c r="J33" s="11"/>
      <c r="K33" s="11">
        <f t="shared" si="8"/>
        <v>90</v>
      </c>
    </row>
    <row r="34" spans="1:11" x14ac:dyDescent="0.35">
      <c r="A34" s="12" t="s">
        <v>107</v>
      </c>
      <c r="B34" s="11">
        <v>1</v>
      </c>
      <c r="C34" s="11">
        <v>50</v>
      </c>
      <c r="D34" s="11">
        <f>B34*C34</f>
        <v>50</v>
      </c>
      <c r="E34" s="11">
        <v>50</v>
      </c>
      <c r="F34" s="11">
        <f>B34*E34</f>
        <v>50</v>
      </c>
      <c r="G34" s="11">
        <v>50</v>
      </c>
      <c r="H34" s="11">
        <f>B34*G34</f>
        <v>50</v>
      </c>
      <c r="I34" s="11">
        <v>50</v>
      </c>
      <c r="J34" s="11">
        <f>I34*B34</f>
        <v>50</v>
      </c>
      <c r="K34" s="11">
        <f t="shared" si="8"/>
        <v>200</v>
      </c>
    </row>
    <row r="35" spans="1:11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4" t="s">
        <v>29</v>
      </c>
      <c r="K35" s="4">
        <f>SUM(K31:K34)</f>
        <v>72290</v>
      </c>
    </row>
  </sheetData>
  <mergeCells count="28">
    <mergeCell ref="B11:B12"/>
    <mergeCell ref="A11:A12"/>
    <mergeCell ref="K11:K12"/>
    <mergeCell ref="I11:J11"/>
    <mergeCell ref="G11:H11"/>
    <mergeCell ref="E11:F11"/>
    <mergeCell ref="C11:D11"/>
    <mergeCell ref="G20:H20"/>
    <mergeCell ref="I20:J20"/>
    <mergeCell ref="K20:K21"/>
    <mergeCell ref="A29:A30"/>
    <mergeCell ref="B29:B30"/>
    <mergeCell ref="C29:D29"/>
    <mergeCell ref="E29:F29"/>
    <mergeCell ref="G29:H29"/>
    <mergeCell ref="I29:J29"/>
    <mergeCell ref="K29:K30"/>
    <mergeCell ref="A20:A21"/>
    <mergeCell ref="B20:B21"/>
    <mergeCell ref="C20:D20"/>
    <mergeCell ref="E20:F20"/>
    <mergeCell ref="K2:K3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8C71-B7D6-4AB1-AA32-E7DB0757ECAB}">
  <dimension ref="A2:L12"/>
  <sheetViews>
    <sheetView workbookViewId="0">
      <selection activeCell="D32" sqref="D32"/>
    </sheetView>
  </sheetViews>
  <sheetFormatPr defaultRowHeight="14.5" x14ac:dyDescent="0.35"/>
  <cols>
    <col min="1" max="1" width="18.08984375" bestFit="1" customWidth="1"/>
    <col min="2" max="2" width="23.6328125" bestFit="1" customWidth="1"/>
    <col min="3" max="3" width="9.6328125" bestFit="1" customWidth="1"/>
    <col min="4" max="4" width="9.26953125" bestFit="1" customWidth="1"/>
    <col min="5" max="5" width="9.6328125" bestFit="1" customWidth="1"/>
    <col min="6" max="6" width="9.26953125" bestFit="1" customWidth="1"/>
    <col min="7" max="7" width="9.6328125" bestFit="1" customWidth="1"/>
    <col min="8" max="8" width="9.26953125" bestFit="1" customWidth="1"/>
    <col min="9" max="9" width="9.6328125" bestFit="1" customWidth="1"/>
    <col min="10" max="10" width="9.26953125" bestFit="1" customWidth="1"/>
    <col min="11" max="11" width="9.54296875" bestFit="1" customWidth="1"/>
  </cols>
  <sheetData>
    <row r="2" spans="1:12" x14ac:dyDescent="0.35">
      <c r="A2" s="29" t="s">
        <v>41</v>
      </c>
      <c r="B2" s="29" t="s">
        <v>42</v>
      </c>
      <c r="C2" s="26" t="s">
        <v>43</v>
      </c>
      <c r="D2" s="26"/>
      <c r="E2" s="26" t="s">
        <v>44</v>
      </c>
      <c r="F2" s="26"/>
      <c r="G2" s="26" t="s">
        <v>45</v>
      </c>
      <c r="H2" s="26"/>
      <c r="I2" s="26" t="s">
        <v>46</v>
      </c>
      <c r="J2" s="26"/>
      <c r="K2" s="29" t="s">
        <v>49</v>
      </c>
      <c r="L2" s="1"/>
    </row>
    <row r="3" spans="1:12" x14ac:dyDescent="0.35">
      <c r="A3" s="29"/>
      <c r="B3" s="29"/>
      <c r="C3" s="4" t="s">
        <v>48</v>
      </c>
      <c r="D3" s="4" t="s">
        <v>47</v>
      </c>
      <c r="E3" s="4" t="s">
        <v>48</v>
      </c>
      <c r="F3" s="4" t="s">
        <v>47</v>
      </c>
      <c r="G3" s="4" t="s">
        <v>48</v>
      </c>
      <c r="H3" s="4" t="s">
        <v>47</v>
      </c>
      <c r="I3" s="4" t="s">
        <v>48</v>
      </c>
      <c r="J3" s="4" t="s">
        <v>47</v>
      </c>
      <c r="K3" s="29"/>
      <c r="L3" s="1"/>
    </row>
    <row r="4" spans="1:12" x14ac:dyDescent="0.35">
      <c r="A4" s="8" t="s">
        <v>107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30</v>
      </c>
      <c r="J4">
        <f t="shared" ref="J4" si="0">I4*B4</f>
        <v>1500</v>
      </c>
      <c r="K4">
        <f t="shared" ref="K4" si="1">D4+F4+H4+J4</f>
        <v>1500</v>
      </c>
    </row>
    <row r="5" spans="1:12" x14ac:dyDescent="0.35">
      <c r="J5" t="s">
        <v>29</v>
      </c>
      <c r="K5">
        <f>SUM(K1:K4)</f>
        <v>1500</v>
      </c>
    </row>
    <row r="8" spans="1:12" x14ac:dyDescent="0.35">
      <c r="A8" s="4" t="s">
        <v>52</v>
      </c>
    </row>
    <row r="9" spans="1:12" x14ac:dyDescent="0.35">
      <c r="A9" s="29" t="s">
        <v>41</v>
      </c>
      <c r="B9" s="29" t="s">
        <v>42</v>
      </c>
      <c r="C9" s="26" t="s">
        <v>43</v>
      </c>
      <c r="D9" s="26"/>
      <c r="E9" s="26" t="s">
        <v>44</v>
      </c>
      <c r="F9" s="26"/>
      <c r="G9" s="26" t="s">
        <v>45</v>
      </c>
      <c r="H9" s="26"/>
      <c r="I9" s="26" t="s">
        <v>46</v>
      </c>
      <c r="J9" s="26"/>
      <c r="K9" s="29" t="s">
        <v>49</v>
      </c>
    </row>
    <row r="10" spans="1:12" x14ac:dyDescent="0.35">
      <c r="A10" s="29"/>
      <c r="B10" s="29"/>
      <c r="C10" s="4" t="s">
        <v>48</v>
      </c>
      <c r="D10" s="4" t="s">
        <v>47</v>
      </c>
      <c r="E10" s="4" t="s">
        <v>48</v>
      </c>
      <c r="F10" s="4" t="s">
        <v>47</v>
      </c>
      <c r="G10" s="4" t="s">
        <v>48</v>
      </c>
      <c r="H10" s="4" t="s">
        <v>47</v>
      </c>
      <c r="I10" s="4" t="s">
        <v>48</v>
      </c>
      <c r="J10" s="4" t="s">
        <v>47</v>
      </c>
      <c r="K10" s="29"/>
    </row>
    <row r="11" spans="1:12" x14ac:dyDescent="0.35">
      <c r="A11" s="8" t="s">
        <v>107</v>
      </c>
      <c r="B11">
        <v>50</v>
      </c>
      <c r="C11">
        <v>200</v>
      </c>
      <c r="D11">
        <f>B11*C11</f>
        <v>10000</v>
      </c>
      <c r="E11">
        <v>200</v>
      </c>
      <c r="F11">
        <f>B11*E11</f>
        <v>10000</v>
      </c>
      <c r="G11">
        <v>200</v>
      </c>
      <c r="H11">
        <f>B11*G11</f>
        <v>10000</v>
      </c>
      <c r="I11">
        <v>200</v>
      </c>
      <c r="J11">
        <f>I11*B11</f>
        <v>10000</v>
      </c>
      <c r="K11">
        <f t="shared" ref="K11" si="2">D11+F11+H11+J11</f>
        <v>40000</v>
      </c>
    </row>
    <row r="12" spans="1:12" x14ac:dyDescent="0.35">
      <c r="J12" t="s">
        <v>29</v>
      </c>
      <c r="K12">
        <f>SUM(K8:K11)</f>
        <v>40000</v>
      </c>
    </row>
  </sheetData>
  <mergeCells count="14">
    <mergeCell ref="I2:J2"/>
    <mergeCell ref="K2:K3"/>
    <mergeCell ref="A2:A3"/>
    <mergeCell ref="B2:B3"/>
    <mergeCell ref="C2:D2"/>
    <mergeCell ref="E2:F2"/>
    <mergeCell ref="G2:H2"/>
    <mergeCell ref="K9:K10"/>
    <mergeCell ref="A9:A10"/>
    <mergeCell ref="B9:B10"/>
    <mergeCell ref="C9:D9"/>
    <mergeCell ref="E9:F9"/>
    <mergeCell ref="G9:H9"/>
    <mergeCell ref="I9:J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DEAD-0576-44C0-B400-D6EFCFB3A0FB}">
  <dimension ref="A1:M15"/>
  <sheetViews>
    <sheetView workbookViewId="0">
      <selection activeCell="I19" sqref="I19"/>
    </sheetView>
  </sheetViews>
  <sheetFormatPr defaultRowHeight="14.5" x14ac:dyDescent="0.35"/>
  <cols>
    <col min="1" max="1" width="24.453125" bestFit="1" customWidth="1"/>
    <col min="2" max="2" width="9.36328125" customWidth="1"/>
    <col min="3" max="12" width="9.36328125" bestFit="1" customWidth="1"/>
    <col min="13" max="13" width="10.453125" bestFit="1" customWidth="1"/>
  </cols>
  <sheetData>
    <row r="1" spans="1:13" x14ac:dyDescent="0.35">
      <c r="A1" t="s">
        <v>52</v>
      </c>
    </row>
    <row r="2" spans="1:13" x14ac:dyDescent="0.35">
      <c r="A2" s="4" t="s">
        <v>51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</row>
    <row r="3" spans="1:13" x14ac:dyDescent="0.35">
      <c r="A3" s="4" t="s">
        <v>65</v>
      </c>
    </row>
    <row r="4" spans="1:13" x14ac:dyDescent="0.35">
      <c r="A4" t="s">
        <v>108</v>
      </c>
      <c r="B4" s="15">
        <v>300</v>
      </c>
      <c r="C4" s="15">
        <v>300</v>
      </c>
      <c r="D4" s="15">
        <v>300</v>
      </c>
      <c r="E4" s="15">
        <v>300</v>
      </c>
      <c r="F4" s="15">
        <v>300</v>
      </c>
      <c r="G4" s="15">
        <v>300</v>
      </c>
      <c r="H4" s="15">
        <v>300</v>
      </c>
      <c r="I4" s="15">
        <v>300</v>
      </c>
      <c r="J4" s="15">
        <v>300</v>
      </c>
      <c r="K4" s="15">
        <v>300</v>
      </c>
      <c r="L4" s="15">
        <v>300</v>
      </c>
      <c r="M4" s="15">
        <v>300</v>
      </c>
    </row>
    <row r="5" spans="1:13" x14ac:dyDescent="0.35">
      <c r="A5" t="s">
        <v>110</v>
      </c>
      <c r="B5" s="15">
        <v>100</v>
      </c>
      <c r="C5" s="15">
        <v>100</v>
      </c>
      <c r="D5" s="15">
        <v>100</v>
      </c>
      <c r="E5" s="15">
        <v>100</v>
      </c>
      <c r="F5" s="15">
        <v>100</v>
      </c>
      <c r="G5" s="15">
        <v>100</v>
      </c>
      <c r="H5" s="15">
        <v>100</v>
      </c>
      <c r="I5" s="15">
        <v>100</v>
      </c>
      <c r="J5" s="15">
        <v>100</v>
      </c>
      <c r="K5" s="15">
        <v>100</v>
      </c>
      <c r="L5" s="15">
        <v>100</v>
      </c>
      <c r="M5" s="15">
        <v>100</v>
      </c>
    </row>
    <row r="6" spans="1:13" x14ac:dyDescent="0.3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5">
      <c r="A7" s="4" t="s">
        <v>66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35">
      <c r="A8" t="s">
        <v>19</v>
      </c>
      <c r="B8" s="15">
        <v>900</v>
      </c>
      <c r="C8" s="15">
        <v>900</v>
      </c>
      <c r="D8" s="15">
        <v>900</v>
      </c>
      <c r="E8" s="15">
        <v>900</v>
      </c>
      <c r="F8" s="15">
        <v>900</v>
      </c>
      <c r="G8" s="15">
        <v>900</v>
      </c>
      <c r="H8" s="15">
        <v>900</v>
      </c>
      <c r="I8" s="15">
        <v>900</v>
      </c>
      <c r="J8" s="15">
        <v>900</v>
      </c>
      <c r="K8" s="15">
        <v>900</v>
      </c>
      <c r="L8" s="15">
        <v>900</v>
      </c>
      <c r="M8" s="15">
        <v>900</v>
      </c>
    </row>
    <row r="9" spans="1:13" x14ac:dyDescent="0.35">
      <c r="A9" t="s">
        <v>111</v>
      </c>
      <c r="B9" s="15">
        <v>600</v>
      </c>
      <c r="C9" s="15">
        <v>600</v>
      </c>
      <c r="D9" s="15">
        <v>600</v>
      </c>
      <c r="E9" s="15">
        <v>600</v>
      </c>
      <c r="F9" s="15">
        <v>600</v>
      </c>
      <c r="G9" s="15">
        <v>600</v>
      </c>
      <c r="H9" s="15">
        <v>600</v>
      </c>
      <c r="I9" s="15">
        <v>600</v>
      </c>
      <c r="J9" s="15">
        <v>600</v>
      </c>
      <c r="K9" s="15">
        <v>600</v>
      </c>
      <c r="L9" s="15">
        <v>600</v>
      </c>
      <c r="M9" s="15">
        <v>600</v>
      </c>
    </row>
    <row r="10" spans="1:13" x14ac:dyDescent="0.35">
      <c r="A10" t="s">
        <v>90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1400</v>
      </c>
      <c r="H10" s="15">
        <v>1400</v>
      </c>
      <c r="I10" s="15">
        <v>1400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35">
      <c r="A11" t="s">
        <v>109</v>
      </c>
      <c r="B11" s="15">
        <f>SUM(B8:B10)*0.2409</f>
        <v>361.35</v>
      </c>
      <c r="C11" s="15">
        <f t="shared" ref="C11:M11" si="0">SUM(C8:C10)*0.2409</f>
        <v>361.35</v>
      </c>
      <c r="D11" s="15">
        <f t="shared" si="0"/>
        <v>361.35</v>
      </c>
      <c r="E11" s="15">
        <f t="shared" si="0"/>
        <v>361.35</v>
      </c>
      <c r="F11" s="15">
        <f t="shared" si="0"/>
        <v>361.35</v>
      </c>
      <c r="G11" s="15">
        <f t="shared" si="0"/>
        <v>698.61</v>
      </c>
      <c r="H11" s="15">
        <f t="shared" si="0"/>
        <v>698.61</v>
      </c>
      <c r="I11" s="15">
        <f t="shared" si="0"/>
        <v>698.61</v>
      </c>
      <c r="J11" s="15">
        <f t="shared" si="0"/>
        <v>361.35</v>
      </c>
      <c r="K11" s="15">
        <f t="shared" si="0"/>
        <v>361.35</v>
      </c>
      <c r="L11" s="15">
        <f t="shared" si="0"/>
        <v>361.35</v>
      </c>
      <c r="M11" s="15">
        <f t="shared" si="0"/>
        <v>361.35</v>
      </c>
    </row>
    <row r="12" spans="1:13" x14ac:dyDescent="0.35">
      <c r="A12" t="s">
        <v>91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1600</v>
      </c>
      <c r="H12" s="15">
        <v>1600</v>
      </c>
      <c r="I12" s="15">
        <v>1600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3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35">
      <c r="A14" s="4" t="s">
        <v>67</v>
      </c>
      <c r="B14" s="15">
        <f>SUM(B4:B12)</f>
        <v>2261.35</v>
      </c>
      <c r="C14" s="15">
        <f t="shared" ref="C14:M14" si="1">SUM(C4:C12)</f>
        <v>2261.35</v>
      </c>
      <c r="D14" s="15">
        <f t="shared" si="1"/>
        <v>2261.35</v>
      </c>
      <c r="E14" s="15">
        <f t="shared" si="1"/>
        <v>2261.35</v>
      </c>
      <c r="F14" s="15">
        <f t="shared" si="1"/>
        <v>2261.35</v>
      </c>
      <c r="G14" s="15">
        <f t="shared" si="1"/>
        <v>5598.6100000000006</v>
      </c>
      <c r="H14" s="15">
        <f t="shared" si="1"/>
        <v>5598.6100000000006</v>
      </c>
      <c r="I14" s="15">
        <f t="shared" si="1"/>
        <v>5598.6100000000006</v>
      </c>
      <c r="J14" s="15">
        <f t="shared" si="1"/>
        <v>2261.35</v>
      </c>
      <c r="K14" s="15">
        <f t="shared" si="1"/>
        <v>2261.35</v>
      </c>
      <c r="L14" s="15">
        <f t="shared" si="1"/>
        <v>2261.35</v>
      </c>
      <c r="M14" s="15">
        <f t="shared" si="1"/>
        <v>2261.35</v>
      </c>
    </row>
    <row r="15" spans="1:13" x14ac:dyDescent="0.35">
      <c r="A15" s="4" t="s">
        <v>68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7">
        <f>SUM(B14:M14)</f>
        <v>37147.979999999996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FE18-7E95-4F3D-94DE-C133B9F2C7B9}">
  <dimension ref="A1:M12"/>
  <sheetViews>
    <sheetView workbookViewId="0">
      <selection activeCell="L16" sqref="L16"/>
    </sheetView>
  </sheetViews>
  <sheetFormatPr defaultRowHeight="14.5" x14ac:dyDescent="0.35"/>
  <cols>
    <col min="1" max="1" width="24.453125" bestFit="1" customWidth="1"/>
  </cols>
  <sheetData>
    <row r="1" spans="1:13" x14ac:dyDescent="0.35">
      <c r="A1" t="s">
        <v>52</v>
      </c>
    </row>
    <row r="2" spans="1:13" x14ac:dyDescent="0.35">
      <c r="A2" s="4" t="s">
        <v>51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</row>
    <row r="3" spans="1:13" x14ac:dyDescent="0.35">
      <c r="A3" s="4" t="s">
        <v>65</v>
      </c>
    </row>
    <row r="4" spans="1:13" x14ac:dyDescent="0.35">
      <c r="A4" t="s">
        <v>108</v>
      </c>
      <c r="B4">
        <v>150</v>
      </c>
      <c r="C4">
        <v>150</v>
      </c>
      <c r="D4">
        <v>150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</row>
    <row r="5" spans="1:13" x14ac:dyDescent="0.35">
      <c r="A5" t="s">
        <v>110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</row>
    <row r="7" spans="1:13" x14ac:dyDescent="0.35">
      <c r="A7" s="4" t="s">
        <v>66</v>
      </c>
    </row>
    <row r="8" spans="1:13" x14ac:dyDescent="0.35">
      <c r="A8" t="s">
        <v>19</v>
      </c>
      <c r="B8">
        <v>900</v>
      </c>
      <c r="C8">
        <v>900</v>
      </c>
      <c r="D8">
        <v>900</v>
      </c>
      <c r="E8">
        <v>900</v>
      </c>
      <c r="F8">
        <v>900</v>
      </c>
      <c r="G8">
        <v>900</v>
      </c>
      <c r="H8">
        <v>900</v>
      </c>
      <c r="I8">
        <v>900</v>
      </c>
      <c r="J8">
        <v>900</v>
      </c>
      <c r="K8">
        <v>900</v>
      </c>
      <c r="L8">
        <v>900</v>
      </c>
      <c r="M8">
        <v>900</v>
      </c>
    </row>
    <row r="9" spans="1:13" x14ac:dyDescent="0.35">
      <c r="A9" t="s">
        <v>111</v>
      </c>
      <c r="B9">
        <v>600</v>
      </c>
      <c r="C9">
        <v>600</v>
      </c>
      <c r="D9">
        <v>600</v>
      </c>
      <c r="E9">
        <v>600</v>
      </c>
      <c r="F9">
        <v>600</v>
      </c>
      <c r="G9">
        <v>600</v>
      </c>
      <c r="H9">
        <v>600</v>
      </c>
      <c r="I9">
        <v>600</v>
      </c>
      <c r="J9">
        <v>600</v>
      </c>
      <c r="K9">
        <v>600</v>
      </c>
      <c r="L9">
        <v>600</v>
      </c>
      <c r="M9">
        <v>600</v>
      </c>
    </row>
    <row r="10" spans="1:13" x14ac:dyDescent="0.35">
      <c r="A10" t="s">
        <v>109</v>
      </c>
      <c r="B10">
        <f>SUM(B7:B9)*0.2409</f>
        <v>361.35</v>
      </c>
      <c r="C10">
        <f t="shared" ref="C10:M10" si="0">SUM(C7:C9)*0.2409</f>
        <v>361.35</v>
      </c>
      <c r="D10">
        <f t="shared" si="0"/>
        <v>361.35</v>
      </c>
      <c r="E10">
        <f t="shared" si="0"/>
        <v>361.35</v>
      </c>
      <c r="F10">
        <f t="shared" si="0"/>
        <v>361.35</v>
      </c>
      <c r="G10">
        <f t="shared" si="0"/>
        <v>361.35</v>
      </c>
      <c r="H10">
        <f t="shared" si="0"/>
        <v>361.35</v>
      </c>
      <c r="I10">
        <f t="shared" si="0"/>
        <v>361.35</v>
      </c>
      <c r="J10">
        <f t="shared" si="0"/>
        <v>361.35</v>
      </c>
      <c r="K10">
        <f t="shared" si="0"/>
        <v>361.35</v>
      </c>
      <c r="L10">
        <f t="shared" si="0"/>
        <v>361.35</v>
      </c>
      <c r="M10">
        <f t="shared" si="0"/>
        <v>361.35</v>
      </c>
    </row>
    <row r="11" spans="1:13" x14ac:dyDescent="0.35">
      <c r="A11" s="4" t="s">
        <v>67</v>
      </c>
      <c r="B11">
        <f>SUM(B4:B10)</f>
        <v>2111.35</v>
      </c>
      <c r="C11">
        <f t="shared" ref="C11:M11" si="1">SUM(C4:C10)</f>
        <v>2111.35</v>
      </c>
      <c r="D11">
        <f t="shared" si="1"/>
        <v>2111.35</v>
      </c>
      <c r="E11">
        <f t="shared" si="1"/>
        <v>2111.35</v>
      </c>
      <c r="F11">
        <f t="shared" si="1"/>
        <v>2111.35</v>
      </c>
      <c r="G11">
        <f t="shared" si="1"/>
        <v>2111.35</v>
      </c>
      <c r="H11">
        <f t="shared" si="1"/>
        <v>2111.35</v>
      </c>
      <c r="I11">
        <f t="shared" si="1"/>
        <v>2111.35</v>
      </c>
      <c r="J11">
        <f t="shared" si="1"/>
        <v>2111.35</v>
      </c>
      <c r="K11">
        <f t="shared" si="1"/>
        <v>2111.35</v>
      </c>
      <c r="L11">
        <f t="shared" si="1"/>
        <v>2111.35</v>
      </c>
      <c r="M11">
        <f t="shared" si="1"/>
        <v>2111.35</v>
      </c>
    </row>
    <row r="12" spans="1:13" x14ac:dyDescent="0.35">
      <c r="A12" s="4" t="s">
        <v>68</v>
      </c>
      <c r="M12" s="4">
        <f>SUM(B11:M11)</f>
        <v>25336.199999999993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BE13-1B92-47A6-B7AE-7D547046BB38}">
  <dimension ref="A2:N29"/>
  <sheetViews>
    <sheetView workbookViewId="0">
      <selection activeCell="D28" sqref="D28"/>
    </sheetView>
  </sheetViews>
  <sheetFormatPr defaultRowHeight="14.5" x14ac:dyDescent="0.35"/>
  <cols>
    <col min="1" max="1" width="9.1796875" customWidth="1"/>
    <col min="2" max="2" width="37.6328125" customWidth="1"/>
    <col min="3" max="13" width="15.6328125" customWidth="1"/>
    <col min="14" max="14" width="11.81640625" bestFit="1" customWidth="1"/>
  </cols>
  <sheetData>
    <row r="2" spans="1:14" x14ac:dyDescent="0.35">
      <c r="B2" s="3" t="s">
        <v>69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4" x14ac:dyDescent="0.35">
      <c r="A3" s="26" t="s">
        <v>70</v>
      </c>
      <c r="B3" s="2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4" x14ac:dyDescent="0.35">
      <c r="A4" s="27" t="s">
        <v>71</v>
      </c>
      <c r="B4" s="27"/>
      <c r="C4" s="15">
        <f>'B prog ienemumi'!K8</f>
        <v>14440</v>
      </c>
      <c r="D4" s="15">
        <f>'B prog ienemumi'!K17</f>
        <v>28970</v>
      </c>
      <c r="E4" s="15">
        <f>'B prog ienemumi'!K26</f>
        <v>50640</v>
      </c>
      <c r="F4" s="15">
        <f>'B prog ienemumi'!$K$35</f>
        <v>72290</v>
      </c>
      <c r="G4" s="15">
        <f>'B prog ienemumi'!$K$35</f>
        <v>72290</v>
      </c>
      <c r="H4" s="15">
        <f>'B prog ienemumi'!$K$35</f>
        <v>72290</v>
      </c>
      <c r="I4" s="15">
        <f>'B prog ienemumi'!$K$35</f>
        <v>72290</v>
      </c>
      <c r="J4" s="15">
        <f>'B prog ienemumi'!$K$35</f>
        <v>72290</v>
      </c>
      <c r="K4" s="15">
        <f>'B prog ienemumi'!$K$35</f>
        <v>72290</v>
      </c>
      <c r="L4" s="15">
        <f>'B prog ienemumi'!$K$35</f>
        <v>72290</v>
      </c>
      <c r="M4" s="15">
        <f>'B prog ienemumi'!$K$35</f>
        <v>72290</v>
      </c>
    </row>
    <row r="5" spans="1:14" x14ac:dyDescent="0.35">
      <c r="A5" s="27" t="s">
        <v>72</v>
      </c>
      <c r="B5" s="27"/>
      <c r="C5" s="15"/>
      <c r="D5" s="15">
        <f>'B izdevumi'!$M$15</f>
        <v>37147.979999999996</v>
      </c>
      <c r="E5" s="15">
        <f>'B izdevumi'!$M$15</f>
        <v>37147.979999999996</v>
      </c>
      <c r="F5" s="15">
        <f>'B izdevumi'!$M$15</f>
        <v>37147.979999999996</v>
      </c>
      <c r="G5" s="15">
        <f>'B izdevumi'!$M$15</f>
        <v>37147.979999999996</v>
      </c>
      <c r="H5" s="15">
        <f>'B izdevumi'!$M$15</f>
        <v>37147.979999999996</v>
      </c>
      <c r="I5" s="15">
        <f>'B izdevumi'!$M$15</f>
        <v>37147.979999999996</v>
      </c>
      <c r="J5" s="15">
        <f>'B izdevumi'!$M$15</f>
        <v>37147.979999999996</v>
      </c>
      <c r="K5" s="15">
        <f>'B izdevumi'!$M$15</f>
        <v>37147.979999999996</v>
      </c>
      <c r="L5" s="15">
        <f>'B izdevumi'!$M$15</f>
        <v>37147.979999999996</v>
      </c>
      <c r="M5" s="15">
        <f>'B izdevumi'!$M$15</f>
        <v>37147.979999999996</v>
      </c>
    </row>
    <row r="6" spans="1:14" x14ac:dyDescent="0.35">
      <c r="A6" s="27" t="s">
        <v>73</v>
      </c>
      <c r="B6" s="27"/>
      <c r="C6" s="15">
        <f>C4-C5</f>
        <v>14440</v>
      </c>
      <c r="D6" s="15">
        <f t="shared" ref="D6:M6" si="0">D4-D5</f>
        <v>-8177.9799999999959</v>
      </c>
      <c r="E6" s="15">
        <f t="shared" si="0"/>
        <v>13492.020000000004</v>
      </c>
      <c r="F6" s="15">
        <f t="shared" si="0"/>
        <v>35142.020000000004</v>
      </c>
      <c r="G6" s="15">
        <f t="shared" si="0"/>
        <v>35142.020000000004</v>
      </c>
      <c r="H6" s="15">
        <f t="shared" si="0"/>
        <v>35142.020000000004</v>
      </c>
      <c r="I6" s="15">
        <f t="shared" si="0"/>
        <v>35142.020000000004</v>
      </c>
      <c r="J6" s="15">
        <f t="shared" si="0"/>
        <v>35142.020000000004</v>
      </c>
      <c r="K6" s="15">
        <f t="shared" si="0"/>
        <v>35142.020000000004</v>
      </c>
      <c r="L6" s="15">
        <f t="shared" si="0"/>
        <v>35142.020000000004</v>
      </c>
      <c r="M6" s="15">
        <f t="shared" si="0"/>
        <v>35142.020000000004</v>
      </c>
    </row>
    <row r="7" spans="1:14" x14ac:dyDescent="0.35">
      <c r="A7" s="24" t="s">
        <v>74</v>
      </c>
      <c r="B7" s="24"/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4" x14ac:dyDescent="0.35">
      <c r="A8" s="24" t="s">
        <v>75</v>
      </c>
      <c r="B8" s="24"/>
      <c r="C8" s="15">
        <f>C6-C7</f>
        <v>14440</v>
      </c>
      <c r="D8" s="15">
        <f t="shared" ref="D8:M8" si="1">D6-D7</f>
        <v>-8177.9799999999959</v>
      </c>
      <c r="E8" s="15">
        <f t="shared" si="1"/>
        <v>13492.020000000004</v>
      </c>
      <c r="F8" s="15">
        <f t="shared" si="1"/>
        <v>35142.020000000004</v>
      </c>
      <c r="G8" s="15">
        <f t="shared" si="1"/>
        <v>35142.020000000004</v>
      </c>
      <c r="H8" s="15">
        <f t="shared" si="1"/>
        <v>35142.020000000004</v>
      </c>
      <c r="I8" s="15">
        <f t="shared" si="1"/>
        <v>35142.020000000004</v>
      </c>
      <c r="J8" s="15">
        <f t="shared" si="1"/>
        <v>35142.020000000004</v>
      </c>
      <c r="K8" s="15">
        <f t="shared" si="1"/>
        <v>35142.020000000004</v>
      </c>
      <c r="L8" s="15">
        <f t="shared" si="1"/>
        <v>35142.020000000004</v>
      </c>
      <c r="M8" s="15">
        <f t="shared" si="1"/>
        <v>35142.020000000004</v>
      </c>
    </row>
    <row r="9" spans="1:14" x14ac:dyDescent="0.35">
      <c r="A9" s="24" t="s">
        <v>76</v>
      </c>
      <c r="B9" s="24"/>
      <c r="C9" s="15">
        <f>C8*0.2</f>
        <v>2888</v>
      </c>
      <c r="D9" s="15">
        <f t="shared" ref="D9:M9" si="2">D8*0.2</f>
        <v>-1635.5959999999993</v>
      </c>
      <c r="E9" s="15">
        <f t="shared" si="2"/>
        <v>2698.4040000000009</v>
      </c>
      <c r="F9" s="15">
        <f t="shared" si="2"/>
        <v>7028.4040000000014</v>
      </c>
      <c r="G9" s="15">
        <f t="shared" si="2"/>
        <v>7028.4040000000014</v>
      </c>
      <c r="H9" s="15">
        <f t="shared" si="2"/>
        <v>7028.4040000000014</v>
      </c>
      <c r="I9" s="15">
        <f t="shared" si="2"/>
        <v>7028.4040000000014</v>
      </c>
      <c r="J9" s="15">
        <f t="shared" si="2"/>
        <v>7028.4040000000014</v>
      </c>
      <c r="K9" s="15">
        <f t="shared" si="2"/>
        <v>7028.4040000000014</v>
      </c>
      <c r="L9" s="15">
        <f t="shared" si="2"/>
        <v>7028.4040000000014</v>
      </c>
      <c r="M9" s="15">
        <f t="shared" si="2"/>
        <v>7028.4040000000014</v>
      </c>
    </row>
    <row r="10" spans="1:14" x14ac:dyDescent="0.35">
      <c r="A10" s="24" t="s">
        <v>79</v>
      </c>
      <c r="B10" s="24"/>
      <c r="C10" s="17">
        <f>C6-C9</f>
        <v>11552</v>
      </c>
      <c r="D10" s="17">
        <f t="shared" ref="D10:M10" si="3">D6-D9</f>
        <v>-6542.3839999999964</v>
      </c>
      <c r="E10" s="17">
        <f t="shared" si="3"/>
        <v>10793.616000000004</v>
      </c>
      <c r="F10" s="17">
        <f t="shared" si="3"/>
        <v>28113.616000000002</v>
      </c>
      <c r="G10" s="17">
        <f t="shared" si="3"/>
        <v>28113.616000000002</v>
      </c>
      <c r="H10" s="17">
        <f t="shared" si="3"/>
        <v>28113.616000000002</v>
      </c>
      <c r="I10" s="17">
        <f t="shared" si="3"/>
        <v>28113.616000000002</v>
      </c>
      <c r="J10" s="17">
        <f t="shared" si="3"/>
        <v>28113.616000000002</v>
      </c>
      <c r="K10" s="17">
        <f t="shared" si="3"/>
        <v>28113.616000000002</v>
      </c>
      <c r="L10" s="17">
        <f t="shared" si="3"/>
        <v>28113.616000000002</v>
      </c>
      <c r="M10" s="17">
        <f t="shared" si="3"/>
        <v>28113.616000000002</v>
      </c>
    </row>
    <row r="11" spans="1:14" x14ac:dyDescent="0.35">
      <c r="A11" s="24" t="s">
        <v>77</v>
      </c>
      <c r="B11" s="24"/>
      <c r="C11" s="15">
        <f>C10-C7</f>
        <v>11552</v>
      </c>
      <c r="D11" s="15">
        <f t="shared" ref="D11:M11" si="4">D10-D7</f>
        <v>-6542.3839999999964</v>
      </c>
      <c r="E11" s="15">
        <f t="shared" si="4"/>
        <v>10793.616000000004</v>
      </c>
      <c r="F11" s="15">
        <f t="shared" si="4"/>
        <v>28113.616000000002</v>
      </c>
      <c r="G11" s="15">
        <f t="shared" si="4"/>
        <v>28113.616000000002</v>
      </c>
      <c r="H11" s="15">
        <f t="shared" si="4"/>
        <v>28113.616000000002</v>
      </c>
      <c r="I11" s="15">
        <f t="shared" si="4"/>
        <v>28113.616000000002</v>
      </c>
      <c r="J11" s="15">
        <f t="shared" si="4"/>
        <v>28113.616000000002</v>
      </c>
      <c r="K11" s="15">
        <f t="shared" si="4"/>
        <v>28113.616000000002</v>
      </c>
      <c r="L11" s="15">
        <f t="shared" si="4"/>
        <v>28113.616000000002</v>
      </c>
      <c r="M11" s="15">
        <f t="shared" si="4"/>
        <v>28113.616000000002</v>
      </c>
    </row>
    <row r="12" spans="1:14" x14ac:dyDescent="0.35">
      <c r="A12" s="24" t="s">
        <v>78</v>
      </c>
      <c r="B12" s="24"/>
      <c r="C12" s="17">
        <f>'B izmaksas'!E54</f>
        <v>60687.570349999995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4" x14ac:dyDescent="0.35">
      <c r="A13" s="24" t="s">
        <v>80</v>
      </c>
      <c r="B13" s="24"/>
      <c r="C13" s="17">
        <f>C11-C12</f>
        <v>-49135.570349999995</v>
      </c>
      <c r="D13" s="17">
        <f>D11+C13</f>
        <v>-55677.954349999993</v>
      </c>
      <c r="E13" s="17">
        <f t="shared" ref="E13:M13" si="5">E11+D13</f>
        <v>-44884.338349999991</v>
      </c>
      <c r="F13" s="17">
        <f t="shared" si="5"/>
        <v>-16770.722349999989</v>
      </c>
      <c r="G13" s="17">
        <f t="shared" si="5"/>
        <v>11342.893650000013</v>
      </c>
      <c r="H13" s="17">
        <f t="shared" si="5"/>
        <v>39456.509650000015</v>
      </c>
      <c r="I13" s="17">
        <f t="shared" si="5"/>
        <v>67570.125650000016</v>
      </c>
      <c r="J13" s="17">
        <f t="shared" si="5"/>
        <v>95683.741650000011</v>
      </c>
      <c r="K13" s="17">
        <f t="shared" si="5"/>
        <v>123797.35765000002</v>
      </c>
      <c r="L13" s="17">
        <f t="shared" si="5"/>
        <v>151910.97365000003</v>
      </c>
      <c r="M13" s="17">
        <f t="shared" si="5"/>
        <v>180024.58965000004</v>
      </c>
    </row>
    <row r="14" spans="1:14" x14ac:dyDescent="0.35">
      <c r="A14" s="25"/>
      <c r="B14" s="2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4" x14ac:dyDescent="0.35">
      <c r="A15" s="24" t="s">
        <v>81</v>
      </c>
      <c r="B15" s="24"/>
      <c r="C15" s="20">
        <f>1/POWER((1+0.05),C2)</f>
        <v>1</v>
      </c>
      <c r="D15" s="20">
        <f t="shared" ref="D15:M15" si="6">1/POWER((1+0.05),D2)</f>
        <v>0.95238095238095233</v>
      </c>
      <c r="E15" s="20">
        <f t="shared" si="6"/>
        <v>0.90702947845804982</v>
      </c>
      <c r="F15" s="20">
        <f t="shared" si="6"/>
        <v>0.86383759853147601</v>
      </c>
      <c r="G15" s="20">
        <f t="shared" si="6"/>
        <v>0.82270247479188197</v>
      </c>
      <c r="H15" s="20">
        <f t="shared" si="6"/>
        <v>0.78352616646845896</v>
      </c>
      <c r="I15" s="20">
        <f t="shared" si="6"/>
        <v>0.74621539663662761</v>
      </c>
      <c r="J15" s="20">
        <f t="shared" si="6"/>
        <v>0.71068133013012147</v>
      </c>
      <c r="K15" s="20">
        <f t="shared" si="6"/>
        <v>0.67683936202868722</v>
      </c>
      <c r="L15" s="20">
        <f t="shared" si="6"/>
        <v>0.64460891621779726</v>
      </c>
      <c r="M15" s="20">
        <f t="shared" si="6"/>
        <v>0.61391325354075932</v>
      </c>
      <c r="N15" s="20"/>
    </row>
    <row r="16" spans="1:14" x14ac:dyDescent="0.35">
      <c r="A16" s="24" t="s">
        <v>82</v>
      </c>
      <c r="B16" s="24"/>
      <c r="C16" s="15">
        <f>C10*C15</f>
        <v>11552</v>
      </c>
      <c r="D16" s="15">
        <f t="shared" ref="D16:M16" si="7">D10*D15</f>
        <v>-6230.8419047619009</v>
      </c>
      <c r="E16" s="15">
        <f t="shared" si="7"/>
        <v>9790.1278911564659</v>
      </c>
      <c r="F16" s="15">
        <f t="shared" si="7"/>
        <v>24285.598531476084</v>
      </c>
      <c r="G16" s="15">
        <f t="shared" si="7"/>
        <v>23129.141458548653</v>
      </c>
      <c r="H16" s="15">
        <f t="shared" si="7"/>
        <v>22027.753770046333</v>
      </c>
      <c r="I16" s="15">
        <f t="shared" si="7"/>
        <v>20978.813114329841</v>
      </c>
      <c r="J16" s="15">
        <f t="shared" si="7"/>
        <v>19979.822013647467</v>
      </c>
      <c r="K16" s="15">
        <f t="shared" si="7"/>
        <v>19028.401917759496</v>
      </c>
      <c r="L16" s="15">
        <f t="shared" si="7"/>
        <v>18122.287540723326</v>
      </c>
      <c r="M16" s="15">
        <f t="shared" si="7"/>
        <v>17259.321467355549</v>
      </c>
    </row>
    <row r="17" spans="1:14" x14ac:dyDescent="0.35">
      <c r="A17" s="24" t="s">
        <v>83</v>
      </c>
      <c r="B17" s="2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>
        <f>SUM(C16:M16)</f>
        <v>179922.42580028134</v>
      </c>
      <c r="N17" s="15"/>
    </row>
    <row r="18" spans="1:14" x14ac:dyDescent="0.35">
      <c r="A18" s="24" t="s">
        <v>84</v>
      </c>
      <c r="B18" s="2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>
        <f>M17-C12</f>
        <v>119234.85545028135</v>
      </c>
    </row>
    <row r="19" spans="1:14" x14ac:dyDescent="0.35">
      <c r="A19" s="25"/>
      <c r="B19" s="2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4" x14ac:dyDescent="0.35">
      <c r="A20" s="24" t="s">
        <v>85</v>
      </c>
      <c r="B20" s="24"/>
      <c r="C20" s="21">
        <f>1/POWER(1+0.1,C2)</f>
        <v>1</v>
      </c>
      <c r="D20" s="21">
        <f t="shared" ref="D20:M20" si="8">1/POWER(1+0.1,D2)</f>
        <v>0.90909090909090906</v>
      </c>
      <c r="E20" s="21">
        <f t="shared" si="8"/>
        <v>0.82644628099173545</v>
      </c>
      <c r="F20" s="21">
        <f t="shared" si="8"/>
        <v>0.75131480090157754</v>
      </c>
      <c r="G20" s="21">
        <f t="shared" si="8"/>
        <v>0.68301345536507052</v>
      </c>
      <c r="H20" s="21">
        <f t="shared" si="8"/>
        <v>0.62092132305915493</v>
      </c>
      <c r="I20" s="21">
        <f t="shared" si="8"/>
        <v>0.56447393005377722</v>
      </c>
      <c r="J20" s="21">
        <f t="shared" si="8"/>
        <v>0.51315811823070645</v>
      </c>
      <c r="K20" s="21">
        <f t="shared" si="8"/>
        <v>0.46650738020973315</v>
      </c>
      <c r="L20" s="21">
        <f t="shared" si="8"/>
        <v>0.42409761837248466</v>
      </c>
      <c r="M20" s="21">
        <f t="shared" si="8"/>
        <v>0.38554328942953148</v>
      </c>
    </row>
    <row r="21" spans="1:14" x14ac:dyDescent="0.35">
      <c r="A21" s="24" t="s">
        <v>82</v>
      </c>
      <c r="B21" s="24"/>
      <c r="C21" s="15">
        <f>C10*C20</f>
        <v>11552</v>
      </c>
      <c r="D21" s="15">
        <f t="shared" ref="D21:M21" si="9">D10*D20</f>
        <v>-5947.6218181818149</v>
      </c>
      <c r="E21" s="15">
        <f t="shared" si="9"/>
        <v>8920.3438016528944</v>
      </c>
      <c r="F21" s="15">
        <f t="shared" si="9"/>
        <v>21122.175807663407</v>
      </c>
      <c r="G21" s="15">
        <f t="shared" si="9"/>
        <v>19201.978006966732</v>
      </c>
      <c r="H21" s="15">
        <f t="shared" si="9"/>
        <v>17456.343642697029</v>
      </c>
      <c r="I21" s="15">
        <f t="shared" si="9"/>
        <v>15869.403311542754</v>
      </c>
      <c r="J21" s="15">
        <f t="shared" si="9"/>
        <v>14426.730283220681</v>
      </c>
      <c r="K21" s="15">
        <f t="shared" si="9"/>
        <v>13115.209348382437</v>
      </c>
      <c r="L21" s="15">
        <f t="shared" si="9"/>
        <v>11922.917589438579</v>
      </c>
      <c r="M21" s="15">
        <f t="shared" si="9"/>
        <v>10839.015990398708</v>
      </c>
    </row>
    <row r="22" spans="1:14" x14ac:dyDescent="0.35">
      <c r="A22" s="24" t="s">
        <v>83</v>
      </c>
      <c r="B22" s="2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>
        <f>SUM(C21:M21)</f>
        <v>138478.49596378143</v>
      </c>
    </row>
    <row r="23" spans="1:14" x14ac:dyDescent="0.35">
      <c r="A23" s="24" t="s">
        <v>84</v>
      </c>
      <c r="B23" s="2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>
        <f>M22-C12</f>
        <v>77790.925613781437</v>
      </c>
    </row>
    <row r="25" spans="1:14" x14ac:dyDescent="0.35">
      <c r="A25" s="4" t="s">
        <v>86</v>
      </c>
      <c r="B25" s="22">
        <f>0.05+(0.1-0.05) * (M18/(M18-M23))</f>
        <v>0.19385080748938838</v>
      </c>
    </row>
    <row r="26" spans="1:14" x14ac:dyDescent="0.35">
      <c r="A26" s="4" t="s">
        <v>87</v>
      </c>
      <c r="B26" s="22">
        <f>B29/C12*100</f>
        <v>29.664161641626848</v>
      </c>
    </row>
    <row r="27" spans="1:14" x14ac:dyDescent="0.35">
      <c r="A27" s="4" t="s">
        <v>88</v>
      </c>
      <c r="B27" s="22">
        <f>M16/C12</f>
        <v>0.28439631654088043</v>
      </c>
    </row>
    <row r="28" spans="1:14" x14ac:dyDescent="0.35">
      <c r="A28" s="4"/>
      <c r="B28" s="22"/>
    </row>
    <row r="29" spans="1:14" x14ac:dyDescent="0.35">
      <c r="A29" s="4" t="s">
        <v>89</v>
      </c>
      <c r="B29" s="22">
        <f>(SUM(C11:M11) - C12) / 10</f>
        <v>18002.458965000005</v>
      </c>
    </row>
  </sheetData>
  <mergeCells count="21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1:B21"/>
    <mergeCell ref="A22:B22"/>
    <mergeCell ref="A23:B23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F08D-E82B-417C-8E19-696890F39A1F}">
  <dimension ref="A2:N29"/>
  <sheetViews>
    <sheetView workbookViewId="0">
      <selection activeCell="G24" sqref="G24"/>
    </sheetView>
  </sheetViews>
  <sheetFormatPr defaultRowHeight="14.5" x14ac:dyDescent="0.35"/>
  <cols>
    <col min="2" max="2" width="35.26953125" customWidth="1"/>
    <col min="3" max="3" width="11.08984375" bestFit="1" customWidth="1"/>
    <col min="4" max="6" width="11" bestFit="1" customWidth="1"/>
    <col min="7" max="12" width="10.36328125" bestFit="1" customWidth="1"/>
    <col min="13" max="13" width="10.90625" bestFit="1" customWidth="1"/>
  </cols>
  <sheetData>
    <row r="2" spans="1:14" x14ac:dyDescent="0.35">
      <c r="A2" s="11"/>
      <c r="B2" s="3" t="s">
        <v>69</v>
      </c>
      <c r="C2" s="11">
        <v>0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/>
    </row>
    <row r="3" spans="1:14" x14ac:dyDescent="0.35">
      <c r="A3" s="26" t="s">
        <v>70</v>
      </c>
      <c r="B3" s="26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35">
      <c r="A4" s="27" t="s">
        <v>71</v>
      </c>
      <c r="B4" s="27"/>
      <c r="C4" s="15">
        <f>'C prog ienemumi'!K5</f>
        <v>1500</v>
      </c>
      <c r="D4" s="15">
        <f>'C prog ienemumi'!$K$12</f>
        <v>40000</v>
      </c>
      <c r="E4" s="15">
        <f>'C prog ienemumi'!$K$12</f>
        <v>40000</v>
      </c>
      <c r="F4" s="15">
        <f>'C prog ienemumi'!$K$12</f>
        <v>40000</v>
      </c>
      <c r="G4" s="15">
        <f>'C prog ienemumi'!$K$12</f>
        <v>40000</v>
      </c>
      <c r="H4" s="15">
        <f>'C prog ienemumi'!$K$12</f>
        <v>40000</v>
      </c>
      <c r="I4" s="15">
        <f>'C prog ienemumi'!$K$12</f>
        <v>40000</v>
      </c>
      <c r="J4" s="15">
        <f>'C prog ienemumi'!$K$12</f>
        <v>40000</v>
      </c>
      <c r="K4" s="15">
        <f>'C prog ienemumi'!$K$12</f>
        <v>40000</v>
      </c>
      <c r="L4" s="15">
        <f>'C prog ienemumi'!$K$12</f>
        <v>40000</v>
      </c>
      <c r="M4" s="15">
        <f>'C prog ienemumi'!$K$12</f>
        <v>40000</v>
      </c>
      <c r="N4" s="11"/>
    </row>
    <row r="5" spans="1:14" x14ac:dyDescent="0.35">
      <c r="A5" s="27" t="s">
        <v>72</v>
      </c>
      <c r="B5" s="27"/>
      <c r="C5" s="15"/>
      <c r="D5" s="15">
        <f>'C izdevumi'!$M$12</f>
        <v>25336.199999999993</v>
      </c>
      <c r="E5" s="15">
        <f>'C izdevumi'!$M$12</f>
        <v>25336.199999999993</v>
      </c>
      <c r="F5" s="15">
        <f>'C izdevumi'!$M$12</f>
        <v>25336.199999999993</v>
      </c>
      <c r="G5" s="15">
        <f>'C izdevumi'!$M$12</f>
        <v>25336.199999999993</v>
      </c>
      <c r="H5" s="15">
        <f>'C izdevumi'!$M$12</f>
        <v>25336.199999999993</v>
      </c>
      <c r="I5" s="15">
        <f>'C izdevumi'!$M$12</f>
        <v>25336.199999999993</v>
      </c>
      <c r="J5" s="15">
        <f>'C izdevumi'!$M$12</f>
        <v>25336.199999999993</v>
      </c>
      <c r="K5" s="15">
        <f>'C izdevumi'!$M$12</f>
        <v>25336.199999999993</v>
      </c>
      <c r="L5" s="15">
        <f>'C izdevumi'!$M$12</f>
        <v>25336.199999999993</v>
      </c>
      <c r="M5" s="15">
        <f>'C izdevumi'!$M$12</f>
        <v>25336.199999999993</v>
      </c>
      <c r="N5" s="11"/>
    </row>
    <row r="6" spans="1:14" x14ac:dyDescent="0.35">
      <c r="A6" s="12" t="s">
        <v>73</v>
      </c>
      <c r="B6" s="12"/>
      <c r="C6" s="15">
        <f>C4-C5</f>
        <v>1500</v>
      </c>
      <c r="D6" s="15">
        <f t="shared" ref="D6:M6" si="0">D4-D5</f>
        <v>14663.800000000007</v>
      </c>
      <c r="E6" s="15">
        <f t="shared" si="0"/>
        <v>14663.800000000007</v>
      </c>
      <c r="F6" s="15">
        <f t="shared" si="0"/>
        <v>14663.800000000007</v>
      </c>
      <c r="G6" s="15">
        <f t="shared" si="0"/>
        <v>14663.800000000007</v>
      </c>
      <c r="H6" s="15">
        <f t="shared" si="0"/>
        <v>14663.800000000007</v>
      </c>
      <c r="I6" s="15">
        <f t="shared" si="0"/>
        <v>14663.800000000007</v>
      </c>
      <c r="J6" s="15">
        <f t="shared" si="0"/>
        <v>14663.800000000007</v>
      </c>
      <c r="K6" s="15">
        <f t="shared" si="0"/>
        <v>14663.800000000007</v>
      </c>
      <c r="L6" s="15">
        <f t="shared" si="0"/>
        <v>14663.800000000007</v>
      </c>
      <c r="M6" s="15">
        <f t="shared" si="0"/>
        <v>14663.800000000007</v>
      </c>
      <c r="N6" s="11"/>
    </row>
    <row r="7" spans="1:14" x14ac:dyDescent="0.35">
      <c r="A7" s="13" t="s">
        <v>74</v>
      </c>
      <c r="B7" s="13"/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1"/>
    </row>
    <row r="8" spans="1:14" x14ac:dyDescent="0.35">
      <c r="A8" s="13" t="s">
        <v>75</v>
      </c>
      <c r="B8" s="13"/>
      <c r="C8" s="15">
        <f>C6-C7</f>
        <v>1500</v>
      </c>
      <c r="D8" s="15">
        <f t="shared" ref="D8:M8" si="1">D6-D7</f>
        <v>14663.800000000007</v>
      </c>
      <c r="E8" s="15">
        <f t="shared" si="1"/>
        <v>14663.800000000007</v>
      </c>
      <c r="F8" s="15">
        <f t="shared" si="1"/>
        <v>14663.800000000007</v>
      </c>
      <c r="G8" s="15">
        <f t="shared" si="1"/>
        <v>14663.800000000007</v>
      </c>
      <c r="H8" s="15">
        <f t="shared" si="1"/>
        <v>14663.800000000007</v>
      </c>
      <c r="I8" s="15">
        <f t="shared" si="1"/>
        <v>14663.800000000007</v>
      </c>
      <c r="J8" s="15">
        <f t="shared" si="1"/>
        <v>14663.800000000007</v>
      </c>
      <c r="K8" s="15">
        <f t="shared" si="1"/>
        <v>14663.800000000007</v>
      </c>
      <c r="L8" s="15">
        <f t="shared" si="1"/>
        <v>14663.800000000007</v>
      </c>
      <c r="M8" s="15">
        <f t="shared" si="1"/>
        <v>14663.800000000007</v>
      </c>
      <c r="N8" s="11"/>
    </row>
    <row r="9" spans="1:14" x14ac:dyDescent="0.35">
      <c r="A9" s="13" t="s">
        <v>76</v>
      </c>
      <c r="B9" s="13"/>
      <c r="C9" s="15">
        <f>C8*0.2</f>
        <v>300</v>
      </c>
      <c r="D9" s="15">
        <f t="shared" ref="D9:M9" si="2">D8*0.2</f>
        <v>2932.7600000000016</v>
      </c>
      <c r="E9" s="15">
        <f t="shared" si="2"/>
        <v>2932.7600000000016</v>
      </c>
      <c r="F9" s="15">
        <f t="shared" si="2"/>
        <v>2932.7600000000016</v>
      </c>
      <c r="G9" s="15">
        <f t="shared" si="2"/>
        <v>2932.7600000000016</v>
      </c>
      <c r="H9" s="15">
        <f t="shared" si="2"/>
        <v>2932.7600000000016</v>
      </c>
      <c r="I9" s="15">
        <f t="shared" si="2"/>
        <v>2932.7600000000016</v>
      </c>
      <c r="J9" s="15">
        <f t="shared" si="2"/>
        <v>2932.7600000000016</v>
      </c>
      <c r="K9" s="15">
        <f t="shared" si="2"/>
        <v>2932.7600000000016</v>
      </c>
      <c r="L9" s="15">
        <f t="shared" si="2"/>
        <v>2932.7600000000016</v>
      </c>
      <c r="M9" s="15">
        <f t="shared" si="2"/>
        <v>2932.7600000000016</v>
      </c>
      <c r="N9" s="11"/>
    </row>
    <row r="10" spans="1:14" x14ac:dyDescent="0.35">
      <c r="A10" s="13" t="s">
        <v>79</v>
      </c>
      <c r="B10" s="13"/>
      <c r="C10" s="17">
        <f>C6-C9</f>
        <v>1200</v>
      </c>
      <c r="D10" s="17">
        <f t="shared" ref="D10:M10" si="3">D6-D9</f>
        <v>11731.040000000005</v>
      </c>
      <c r="E10" s="17">
        <f t="shared" si="3"/>
        <v>11731.040000000005</v>
      </c>
      <c r="F10" s="17">
        <f t="shared" si="3"/>
        <v>11731.040000000005</v>
      </c>
      <c r="G10" s="17">
        <f t="shared" si="3"/>
        <v>11731.040000000005</v>
      </c>
      <c r="H10" s="17">
        <f t="shared" si="3"/>
        <v>11731.040000000005</v>
      </c>
      <c r="I10" s="17">
        <f t="shared" si="3"/>
        <v>11731.040000000005</v>
      </c>
      <c r="J10" s="17">
        <f t="shared" si="3"/>
        <v>11731.040000000005</v>
      </c>
      <c r="K10" s="17">
        <f t="shared" si="3"/>
        <v>11731.040000000005</v>
      </c>
      <c r="L10" s="17">
        <f t="shared" si="3"/>
        <v>11731.040000000005</v>
      </c>
      <c r="M10" s="17">
        <f t="shared" si="3"/>
        <v>11731.040000000005</v>
      </c>
      <c r="N10" s="11"/>
    </row>
    <row r="11" spans="1:14" x14ac:dyDescent="0.35">
      <c r="A11" s="13" t="s">
        <v>77</v>
      </c>
      <c r="B11" s="13"/>
      <c r="C11" s="15">
        <f>C10-C7</f>
        <v>1200</v>
      </c>
      <c r="D11" s="15">
        <f t="shared" ref="D11:M11" si="4">D10-D7</f>
        <v>11731.040000000005</v>
      </c>
      <c r="E11" s="15">
        <f t="shared" si="4"/>
        <v>11731.040000000005</v>
      </c>
      <c r="F11" s="15">
        <f t="shared" si="4"/>
        <v>11731.040000000005</v>
      </c>
      <c r="G11" s="15">
        <f t="shared" si="4"/>
        <v>11731.040000000005</v>
      </c>
      <c r="H11" s="15">
        <f t="shared" si="4"/>
        <v>11731.040000000005</v>
      </c>
      <c r="I11" s="15">
        <f t="shared" si="4"/>
        <v>11731.040000000005</v>
      </c>
      <c r="J11" s="15">
        <f t="shared" si="4"/>
        <v>11731.040000000005</v>
      </c>
      <c r="K11" s="15">
        <f t="shared" si="4"/>
        <v>11731.040000000005</v>
      </c>
      <c r="L11" s="15">
        <f t="shared" si="4"/>
        <v>11731.040000000005</v>
      </c>
      <c r="M11" s="15">
        <f t="shared" si="4"/>
        <v>11731.040000000005</v>
      </c>
      <c r="N11" s="11"/>
    </row>
    <row r="12" spans="1:14" x14ac:dyDescent="0.35">
      <c r="A12" s="13" t="s">
        <v>78</v>
      </c>
      <c r="B12" s="13"/>
      <c r="C12" s="17">
        <v>56662.38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1"/>
    </row>
    <row r="13" spans="1:14" x14ac:dyDescent="0.35">
      <c r="A13" s="13" t="s">
        <v>80</v>
      </c>
      <c r="B13" s="13"/>
      <c r="C13" s="17">
        <f>C11-C12</f>
        <v>-55462.38</v>
      </c>
      <c r="D13" s="17">
        <f>D11+C13</f>
        <v>-43731.34</v>
      </c>
      <c r="E13" s="17">
        <f t="shared" ref="E13:M13" si="5">E11+D13</f>
        <v>-32000.299999999992</v>
      </c>
      <c r="F13" s="17">
        <f t="shared" si="5"/>
        <v>-20269.259999999987</v>
      </c>
      <c r="G13" s="17">
        <f t="shared" si="5"/>
        <v>-8538.219999999983</v>
      </c>
      <c r="H13" s="17">
        <f t="shared" si="5"/>
        <v>3192.8200000000215</v>
      </c>
      <c r="I13" s="17">
        <f t="shared" si="5"/>
        <v>14923.860000000026</v>
      </c>
      <c r="J13" s="17">
        <f t="shared" si="5"/>
        <v>26654.900000000031</v>
      </c>
      <c r="K13" s="17">
        <f t="shared" si="5"/>
        <v>38385.940000000031</v>
      </c>
      <c r="L13" s="17">
        <f t="shared" si="5"/>
        <v>50116.98000000004</v>
      </c>
      <c r="M13" s="17">
        <f t="shared" si="5"/>
        <v>61848.020000000048</v>
      </c>
      <c r="N13" s="11"/>
    </row>
    <row r="14" spans="1:14" x14ac:dyDescent="0.35">
      <c r="A14" s="11"/>
      <c r="B14" s="11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1"/>
    </row>
    <row r="15" spans="1:14" x14ac:dyDescent="0.35">
      <c r="A15" s="13" t="s">
        <v>81</v>
      </c>
      <c r="B15" s="13"/>
      <c r="C15" s="20">
        <f>1/POWER((1+0.05),C2)</f>
        <v>1</v>
      </c>
      <c r="D15" s="20">
        <f t="shared" ref="D15:M15" si="6">1/POWER((1+0.05),D2)</f>
        <v>0.95238095238095233</v>
      </c>
      <c r="E15" s="20">
        <f t="shared" si="6"/>
        <v>0.90702947845804982</v>
      </c>
      <c r="F15" s="20">
        <f t="shared" si="6"/>
        <v>0.86383759853147601</v>
      </c>
      <c r="G15" s="20">
        <f t="shared" si="6"/>
        <v>0.82270247479188197</v>
      </c>
      <c r="H15" s="20">
        <f t="shared" si="6"/>
        <v>0.78352616646845896</v>
      </c>
      <c r="I15" s="20">
        <f t="shared" si="6"/>
        <v>0.74621539663662761</v>
      </c>
      <c r="J15" s="20">
        <f t="shared" si="6"/>
        <v>0.71068133013012147</v>
      </c>
      <c r="K15" s="20">
        <f t="shared" si="6"/>
        <v>0.67683936202868722</v>
      </c>
      <c r="L15" s="20">
        <f t="shared" si="6"/>
        <v>0.64460891621779726</v>
      </c>
      <c r="M15" s="20">
        <f t="shared" si="6"/>
        <v>0.61391325354075932</v>
      </c>
      <c r="N15" s="11"/>
    </row>
    <row r="16" spans="1:14" x14ac:dyDescent="0.35">
      <c r="A16" s="13" t="s">
        <v>82</v>
      </c>
      <c r="B16" s="13"/>
      <c r="C16" s="15">
        <f>C10*C15</f>
        <v>1200</v>
      </c>
      <c r="D16" s="15">
        <f t="shared" ref="D16:M16" si="7">D10*D15</f>
        <v>11172.419047619051</v>
      </c>
      <c r="E16" s="15">
        <f t="shared" si="7"/>
        <v>10640.399092970525</v>
      </c>
      <c r="F16" s="15">
        <f t="shared" si="7"/>
        <v>10133.71342187669</v>
      </c>
      <c r="G16" s="15">
        <f t="shared" si="7"/>
        <v>9651.1556398825633</v>
      </c>
      <c r="H16" s="15">
        <f t="shared" si="7"/>
        <v>9191.5767998881547</v>
      </c>
      <c r="I16" s="15">
        <f t="shared" si="7"/>
        <v>8753.8826665601482</v>
      </c>
      <c r="J16" s="15">
        <f t="shared" si="7"/>
        <v>8337.0311110096627</v>
      </c>
      <c r="K16" s="15">
        <f t="shared" si="7"/>
        <v>7940.0296295330136</v>
      </c>
      <c r="L16" s="15">
        <f t="shared" si="7"/>
        <v>7561.9329805076313</v>
      </c>
      <c r="M16" s="15">
        <f t="shared" si="7"/>
        <v>7201.8409338167921</v>
      </c>
      <c r="N16" s="11"/>
    </row>
    <row r="17" spans="1:14" x14ac:dyDescent="0.35">
      <c r="A17" s="13" t="s">
        <v>83</v>
      </c>
      <c r="B17" s="13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>
        <f>SUM(C16:M16)</f>
        <v>91783.981323664237</v>
      </c>
      <c r="N17" s="11"/>
    </row>
    <row r="18" spans="1:14" x14ac:dyDescent="0.35">
      <c r="A18" s="13" t="s">
        <v>84</v>
      </c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>
        <f>M17-C12</f>
        <v>35121.601323664239</v>
      </c>
      <c r="N18" s="11"/>
    </row>
    <row r="19" spans="1:14" x14ac:dyDescent="0.35">
      <c r="A19" s="11"/>
      <c r="B19" s="11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1"/>
    </row>
    <row r="20" spans="1:14" x14ac:dyDescent="0.35">
      <c r="A20" s="13" t="s">
        <v>85</v>
      </c>
      <c r="B20" s="13"/>
      <c r="C20" s="20">
        <f>1/POWER(1+0.1,C2)</f>
        <v>1</v>
      </c>
      <c r="D20" s="20">
        <f t="shared" ref="D20:M20" si="8">1/POWER(1+0.1,D2)</f>
        <v>0.90909090909090906</v>
      </c>
      <c r="E20" s="20">
        <f t="shared" si="8"/>
        <v>0.82644628099173545</v>
      </c>
      <c r="F20" s="20">
        <f t="shared" si="8"/>
        <v>0.75131480090157754</v>
      </c>
      <c r="G20" s="20">
        <f t="shared" si="8"/>
        <v>0.68301345536507052</v>
      </c>
      <c r="H20" s="20">
        <f t="shared" si="8"/>
        <v>0.62092132305915493</v>
      </c>
      <c r="I20" s="20">
        <f t="shared" si="8"/>
        <v>0.56447393005377722</v>
      </c>
      <c r="J20" s="20">
        <f t="shared" si="8"/>
        <v>0.51315811823070645</v>
      </c>
      <c r="K20" s="20">
        <f t="shared" si="8"/>
        <v>0.46650738020973315</v>
      </c>
      <c r="L20" s="20">
        <f t="shared" si="8"/>
        <v>0.42409761837248466</v>
      </c>
      <c r="M20" s="20">
        <f t="shared" si="8"/>
        <v>0.38554328942953148</v>
      </c>
      <c r="N20" s="11"/>
    </row>
    <row r="21" spans="1:14" x14ac:dyDescent="0.35">
      <c r="A21" s="13" t="s">
        <v>82</v>
      </c>
      <c r="B21" s="13"/>
      <c r="C21" s="15">
        <f>C10*C20</f>
        <v>1200</v>
      </c>
      <c r="D21" s="15">
        <f t="shared" ref="D21:M21" si="9">D10*D20</f>
        <v>10664.581818181821</v>
      </c>
      <c r="E21" s="15">
        <f t="shared" si="9"/>
        <v>9695.0743801652916</v>
      </c>
      <c r="F21" s="15">
        <f t="shared" si="9"/>
        <v>8813.7039819684451</v>
      </c>
      <c r="G21" s="15">
        <f t="shared" si="9"/>
        <v>8012.45816542586</v>
      </c>
      <c r="H21" s="15">
        <f t="shared" si="9"/>
        <v>7284.0528776598712</v>
      </c>
      <c r="I21" s="15">
        <f t="shared" si="9"/>
        <v>6621.8662524180654</v>
      </c>
      <c r="J21" s="15">
        <f t="shared" si="9"/>
        <v>6019.878411289149</v>
      </c>
      <c r="K21" s="15">
        <f t="shared" si="9"/>
        <v>5472.6167375355899</v>
      </c>
      <c r="L21" s="15">
        <f t="shared" si="9"/>
        <v>4975.1061250323546</v>
      </c>
      <c r="M21" s="15">
        <f t="shared" si="9"/>
        <v>4522.8237500294126</v>
      </c>
      <c r="N21" s="11"/>
    </row>
    <row r="22" spans="1:14" x14ac:dyDescent="0.35">
      <c r="A22" s="13" t="s">
        <v>83</v>
      </c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>
        <f>SUM(C21:M21)</f>
        <v>73282.162499705853</v>
      </c>
      <c r="N22" s="11"/>
    </row>
    <row r="23" spans="1:14" x14ac:dyDescent="0.35">
      <c r="A23" s="13" t="s">
        <v>84</v>
      </c>
      <c r="B23" s="1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>
        <f>M22-C12</f>
        <v>16619.782499705856</v>
      </c>
      <c r="N23" s="11"/>
    </row>
    <row r="24" spans="1:14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35">
      <c r="A25" s="11" t="s">
        <v>86</v>
      </c>
      <c r="B25" s="22">
        <f>0.05+(0.1-0.05) * (M18/(M18-M23))</f>
        <v>0.14491391537729403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35">
      <c r="A26" s="11" t="s">
        <v>87</v>
      </c>
      <c r="B26" s="22">
        <f>B29/C12*100</f>
        <v>10.915182172016085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35">
      <c r="A27" s="11" t="s">
        <v>88</v>
      </c>
      <c r="B27" s="22">
        <f>M16/C12</f>
        <v>0.12710092540794779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35">
      <c r="A28" s="11"/>
      <c r="B28" s="2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35">
      <c r="A29" t="s">
        <v>89</v>
      </c>
      <c r="B29" s="22">
        <f>(SUM(C11:M11) - C12) / 10</f>
        <v>6184.802000000007</v>
      </c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DD20-ADE3-42E8-8221-F0FFA28F5164}">
  <dimension ref="A1:L23"/>
  <sheetViews>
    <sheetView workbookViewId="0">
      <selection activeCell="C6" sqref="C6"/>
    </sheetView>
  </sheetViews>
  <sheetFormatPr defaultRowHeight="14.5" x14ac:dyDescent="0.35"/>
  <cols>
    <col min="2" max="2" width="19.7265625" customWidth="1"/>
  </cols>
  <sheetData>
    <row r="1" spans="1:12" x14ac:dyDescent="0.35">
      <c r="A1" s="4"/>
      <c r="B1" s="4" t="s">
        <v>154</v>
      </c>
      <c r="C1" s="26">
        <v>1</v>
      </c>
      <c r="D1" s="26"/>
      <c r="E1" s="26">
        <v>2</v>
      </c>
      <c r="F1" s="26"/>
      <c r="G1" s="26">
        <v>3</v>
      </c>
      <c r="H1" s="26"/>
      <c r="I1" s="26">
        <v>4</v>
      </c>
      <c r="J1" s="26"/>
      <c r="K1" s="26">
        <v>5</v>
      </c>
      <c r="L1" s="26"/>
    </row>
    <row r="2" spans="1:12" x14ac:dyDescent="0.35">
      <c r="A2" s="4" t="s">
        <v>155</v>
      </c>
      <c r="B2" s="4" t="s">
        <v>153</v>
      </c>
      <c r="C2" s="4" t="s">
        <v>156</v>
      </c>
      <c r="D2" s="4" t="s">
        <v>157</v>
      </c>
      <c r="E2" s="4" t="s">
        <v>156</v>
      </c>
      <c r="F2" s="4" t="s">
        <v>157</v>
      </c>
      <c r="G2" s="4" t="s">
        <v>156</v>
      </c>
      <c r="H2" s="4" t="s">
        <v>157</v>
      </c>
      <c r="I2" s="4" t="s">
        <v>156</v>
      </c>
      <c r="J2" s="4" t="s">
        <v>157</v>
      </c>
      <c r="K2" s="4" t="s">
        <v>156</v>
      </c>
      <c r="L2" s="4" t="s">
        <v>157</v>
      </c>
    </row>
    <row r="3" spans="1:12" ht="33" customHeight="1" x14ac:dyDescent="0.35">
      <c r="A3" s="23" t="s">
        <v>158</v>
      </c>
      <c r="B3" s="23"/>
      <c r="D3" t="s">
        <v>161</v>
      </c>
      <c r="K3" t="s">
        <v>161</v>
      </c>
    </row>
    <row r="4" spans="1:12" ht="30" customHeight="1" x14ac:dyDescent="0.35">
      <c r="A4" s="23" t="s">
        <v>159</v>
      </c>
      <c r="B4" s="23"/>
      <c r="H4" t="s">
        <v>161</v>
      </c>
      <c r="K4" t="s">
        <v>161</v>
      </c>
    </row>
    <row r="5" spans="1:12" ht="29" customHeight="1" x14ac:dyDescent="0.35">
      <c r="A5" s="23" t="s">
        <v>160</v>
      </c>
      <c r="B5" s="23"/>
      <c r="K5" t="s">
        <v>161</v>
      </c>
      <c r="L5" t="s">
        <v>161</v>
      </c>
    </row>
    <row r="6" spans="1:12" ht="30" customHeight="1" x14ac:dyDescent="0.35">
      <c r="A6" s="31" t="s">
        <v>162</v>
      </c>
      <c r="B6" s="31"/>
      <c r="G6" t="s">
        <v>161</v>
      </c>
      <c r="H6" t="s">
        <v>161</v>
      </c>
    </row>
    <row r="7" spans="1:12" ht="30" customHeight="1" x14ac:dyDescent="0.35">
      <c r="A7" s="31" t="s">
        <v>163</v>
      </c>
      <c r="B7" s="31"/>
      <c r="G7" t="s">
        <v>161</v>
      </c>
      <c r="H7" t="s">
        <v>161</v>
      </c>
    </row>
    <row r="8" spans="1:12" ht="30" customHeight="1" x14ac:dyDescent="0.35">
      <c r="A8" s="31" t="s">
        <v>164</v>
      </c>
      <c r="B8" s="31"/>
      <c r="G8" t="s">
        <v>161</v>
      </c>
      <c r="J8" t="s">
        <v>161</v>
      </c>
    </row>
    <row r="9" spans="1:12" ht="30" customHeight="1" x14ac:dyDescent="0.35">
      <c r="A9" s="31" t="s">
        <v>165</v>
      </c>
      <c r="B9" s="31"/>
      <c r="G9" t="s">
        <v>161</v>
      </c>
      <c r="K9" t="s">
        <v>161</v>
      </c>
    </row>
    <row r="10" spans="1:12" x14ac:dyDescent="0.35">
      <c r="A10" s="32" t="s">
        <v>29</v>
      </c>
      <c r="B10" s="32"/>
      <c r="D10">
        <v>1</v>
      </c>
      <c r="G10">
        <v>12</v>
      </c>
      <c r="H10">
        <v>9</v>
      </c>
      <c r="J10">
        <v>4</v>
      </c>
      <c r="K10">
        <v>20</v>
      </c>
      <c r="L10">
        <v>5</v>
      </c>
    </row>
    <row r="11" spans="1:12" x14ac:dyDescent="0.35">
      <c r="A11" s="32" t="s">
        <v>166</v>
      </c>
      <c r="B11" s="32"/>
      <c r="C11" s="4" t="s">
        <v>167</v>
      </c>
      <c r="D11" s="4">
        <v>32</v>
      </c>
    </row>
    <row r="12" spans="1:12" x14ac:dyDescent="0.35">
      <c r="A12" s="33"/>
      <c r="B12" s="33"/>
      <c r="C12" s="4" t="s">
        <v>168</v>
      </c>
      <c r="D12" s="4">
        <v>19</v>
      </c>
    </row>
    <row r="13" spans="1:12" x14ac:dyDescent="0.35">
      <c r="A13" s="25"/>
      <c r="B13" s="25"/>
    </row>
    <row r="14" spans="1:12" x14ac:dyDescent="0.35">
      <c r="A14" s="25"/>
      <c r="B14" s="25"/>
    </row>
    <row r="15" spans="1:12" x14ac:dyDescent="0.35">
      <c r="A15" s="25"/>
      <c r="B15" s="25"/>
    </row>
    <row r="16" spans="1:12" x14ac:dyDescent="0.35">
      <c r="A16" s="25"/>
      <c r="B16" s="25"/>
    </row>
    <row r="17" spans="1:2" x14ac:dyDescent="0.35">
      <c r="A17" s="25"/>
      <c r="B17" s="25"/>
    </row>
    <row r="18" spans="1:2" x14ac:dyDescent="0.35">
      <c r="A18" s="25"/>
      <c r="B18" s="25"/>
    </row>
    <row r="19" spans="1:2" x14ac:dyDescent="0.35">
      <c r="A19" s="25"/>
      <c r="B19" s="25"/>
    </row>
    <row r="20" spans="1:2" x14ac:dyDescent="0.35">
      <c r="A20" s="25"/>
      <c r="B20" s="25"/>
    </row>
    <row r="21" spans="1:2" x14ac:dyDescent="0.35">
      <c r="A21" s="25"/>
      <c r="B21" s="25"/>
    </row>
    <row r="22" spans="1:2" x14ac:dyDescent="0.35">
      <c r="A22" s="25"/>
      <c r="B22" s="25"/>
    </row>
    <row r="23" spans="1:2" x14ac:dyDescent="0.35">
      <c r="A23" s="25"/>
      <c r="B23" s="25"/>
    </row>
  </sheetData>
  <mergeCells count="26">
    <mergeCell ref="A22:B22"/>
    <mergeCell ref="A23:B23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B8"/>
    <mergeCell ref="A9:B9"/>
    <mergeCell ref="C1:D1"/>
    <mergeCell ref="E1:F1"/>
    <mergeCell ref="G1:H1"/>
    <mergeCell ref="I1:J1"/>
    <mergeCell ref="K1:L1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 izmaksas</vt:lpstr>
      <vt:lpstr>C izmaksas</vt:lpstr>
      <vt:lpstr>B prog ienemumi</vt:lpstr>
      <vt:lpstr>C prog ienemumi</vt:lpstr>
      <vt:lpstr>B izdevumi</vt:lpstr>
      <vt:lpstr>C izdevumi</vt:lpstr>
      <vt:lpstr>B vertejums</vt:lpstr>
      <vt:lpstr>C vertejums</vt:lpstr>
      <vt:lpstr>B vai C Izvērtējums </vt:lpstr>
      <vt:lpstr>Skolēnu skaits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2019-05-03T05:26:06Z</dcterms:modified>
</cp:coreProperties>
</file>