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222252\OneDrive\Documents\Git\CouCou\"/>
    </mc:Choice>
  </mc:AlternateContent>
  <bookViews>
    <workbookView xWindow="0" yWindow="0" windowWidth="20490" windowHeight="7755"/>
  </bookViews>
  <sheets>
    <sheet name="English Master" sheetId="1" r:id="rId1"/>
    <sheet name="DESCRIPTION" sheetId="8" r:id="rId2"/>
    <sheet name="Stats" sheetId="2" r:id="rId3"/>
    <sheet name="prestashop_products" sheetId="3" r:id="rId4"/>
    <sheet name="prestashop_combination" sheetId="5" r:id="rId5"/>
    <sheet name="Sheet1" sheetId="6" r:id="rId6"/>
  </sheets>
  <externalReferences>
    <externalReference r:id="rId7"/>
  </externalReferences>
  <definedNames>
    <definedName name="_xlnm._FilterDatabase" localSheetId="0" hidden="1">'English Master'!$D$1:$D$95</definedName>
    <definedName name="_xlnm._FilterDatabase" localSheetId="3" hidden="1">prestashop_products!$A$1:$BC$95</definedName>
  </definedNames>
  <calcPr calcId="152511"/>
</workbook>
</file>

<file path=xl/calcChain.xml><?xml version="1.0" encoding="utf-8"?>
<calcChain xmlns="http://schemas.openxmlformats.org/spreadsheetml/2006/main">
  <c r="AD3" i="3" l="1"/>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2" i="3"/>
  <c r="A72" i="3" l="1"/>
  <c r="C72" i="3"/>
  <c r="D72" i="3" s="1"/>
  <c r="AG72" i="3"/>
  <c r="AI72" i="3"/>
  <c r="AS72" i="3"/>
  <c r="A73" i="3"/>
  <c r="C73" i="3"/>
  <c r="AG73" i="3"/>
  <c r="AI73" i="3"/>
  <c r="AS73" i="3"/>
  <c r="A74" i="3"/>
  <c r="C74" i="3"/>
  <c r="D74" i="3" s="1"/>
  <c r="AG74" i="3"/>
  <c r="AI74" i="3"/>
  <c r="AS74" i="3"/>
  <c r="A75" i="3"/>
  <c r="C75" i="3"/>
  <c r="AG75" i="3"/>
  <c r="AI75" i="3"/>
  <c r="AS75" i="3"/>
  <c r="A32" i="3"/>
  <c r="C32" i="3"/>
  <c r="D32" i="3" s="1"/>
  <c r="AI32" i="3"/>
  <c r="AS32" i="3"/>
  <c r="A33" i="3"/>
  <c r="C33" i="3"/>
  <c r="D33" i="3" s="1"/>
  <c r="AI33" i="3"/>
  <c r="AS33" i="3"/>
  <c r="A34" i="3"/>
  <c r="C34" i="3"/>
  <c r="D34" i="3" s="1"/>
  <c r="AI34" i="3"/>
  <c r="AS34" i="3"/>
  <c r="A35" i="3"/>
  <c r="C35" i="3"/>
  <c r="AG35" i="3"/>
  <c r="AI35" i="3"/>
  <c r="AS35" i="3"/>
  <c r="A36" i="3"/>
  <c r="C36" i="3"/>
  <c r="D36" i="3" s="1"/>
  <c r="AI36" i="3"/>
  <c r="AS36" i="3"/>
  <c r="A37" i="3"/>
  <c r="C37" i="3"/>
  <c r="D37" i="3" s="1"/>
  <c r="M37" i="3"/>
  <c r="AI37" i="3"/>
  <c r="AS37" i="3"/>
  <c r="A38" i="3"/>
  <c r="C38" i="3"/>
  <c r="D38" i="3" s="1"/>
  <c r="AI38" i="3"/>
  <c r="AS38" i="3"/>
  <c r="A39" i="3"/>
  <c r="C39" i="3"/>
  <c r="AG39" i="3"/>
  <c r="AI39" i="3"/>
  <c r="AS39" i="3"/>
  <c r="A40" i="3"/>
  <c r="C40" i="3"/>
  <c r="D40" i="3" s="1"/>
  <c r="AI40" i="3"/>
  <c r="AS40" i="3"/>
  <c r="A41" i="3"/>
  <c r="C41" i="3"/>
  <c r="D41" i="3" s="1"/>
  <c r="M41" i="3"/>
  <c r="AI41" i="3"/>
  <c r="AS41" i="3"/>
  <c r="A42" i="3"/>
  <c r="C42" i="3"/>
  <c r="D42" i="3" s="1"/>
  <c r="AI42" i="3"/>
  <c r="AS42" i="3"/>
  <c r="A43" i="3"/>
  <c r="C43" i="3"/>
  <c r="AG43" i="3"/>
  <c r="AI43" i="3"/>
  <c r="AS43" i="3"/>
  <c r="A44" i="3"/>
  <c r="C44" i="3"/>
  <c r="D44" i="3" s="1"/>
  <c r="AI44" i="3"/>
  <c r="AS44" i="3"/>
  <c r="A45" i="3"/>
  <c r="C45" i="3"/>
  <c r="D45" i="3" s="1"/>
  <c r="M45" i="3"/>
  <c r="AI45" i="3"/>
  <c r="AS45" i="3"/>
  <c r="A46" i="3"/>
  <c r="C46" i="3"/>
  <c r="D46" i="3" s="1"/>
  <c r="AI46" i="3"/>
  <c r="AS46" i="3"/>
  <c r="A47" i="3"/>
  <c r="C47" i="3"/>
  <c r="AG47" i="3"/>
  <c r="AI47" i="3"/>
  <c r="AS47" i="3"/>
  <c r="A48" i="3"/>
  <c r="C48" i="3"/>
  <c r="D48" i="3" s="1"/>
  <c r="AI48" i="3"/>
  <c r="AS48" i="3"/>
  <c r="A49" i="3"/>
  <c r="C49" i="3"/>
  <c r="D49" i="3" s="1"/>
  <c r="M49" i="3"/>
  <c r="AI49" i="3"/>
  <c r="AS49" i="3"/>
  <c r="A50" i="3"/>
  <c r="C50" i="3"/>
  <c r="D50" i="3" s="1"/>
  <c r="AI50" i="3"/>
  <c r="AS50" i="3"/>
  <c r="A51" i="3"/>
  <c r="C51" i="3"/>
  <c r="AG51" i="3"/>
  <c r="AI51" i="3"/>
  <c r="AS51" i="3"/>
  <c r="A52" i="3"/>
  <c r="C52" i="3"/>
  <c r="D52" i="3" s="1"/>
  <c r="AI52" i="3"/>
  <c r="AS52" i="3"/>
  <c r="A53" i="3"/>
  <c r="C53" i="3"/>
  <c r="D53" i="3" s="1"/>
  <c r="M53" i="3"/>
  <c r="AI53" i="3"/>
  <c r="AS53" i="3"/>
  <c r="A54" i="3"/>
  <c r="C54" i="3"/>
  <c r="D54" i="3" s="1"/>
  <c r="AI54" i="3"/>
  <c r="AS54" i="3"/>
  <c r="A55" i="3"/>
  <c r="C55" i="3"/>
  <c r="AG55" i="3"/>
  <c r="AI55" i="3"/>
  <c r="AS55" i="3"/>
  <c r="A56" i="3"/>
  <c r="C56" i="3"/>
  <c r="D56" i="3" s="1"/>
  <c r="AI56" i="3"/>
  <c r="AS56" i="3"/>
  <c r="A57" i="3"/>
  <c r="C57" i="3"/>
  <c r="D57" i="3" s="1"/>
  <c r="M57" i="3"/>
  <c r="AI57" i="3"/>
  <c r="AS57" i="3"/>
  <c r="A58" i="3"/>
  <c r="C58" i="3"/>
  <c r="D58" i="3" s="1"/>
  <c r="AI58" i="3"/>
  <c r="AS58" i="3"/>
  <c r="A59" i="3"/>
  <c r="C59" i="3"/>
  <c r="AG59" i="3"/>
  <c r="AI59" i="3"/>
  <c r="AS59" i="3"/>
  <c r="A60" i="3"/>
  <c r="C60" i="3"/>
  <c r="D60" i="3" s="1"/>
  <c r="AI60" i="3"/>
  <c r="AS60" i="3"/>
  <c r="A61" i="3"/>
  <c r="C61" i="3"/>
  <c r="D61" i="3" s="1"/>
  <c r="M61" i="3"/>
  <c r="AI61" i="3"/>
  <c r="AS61" i="3"/>
  <c r="A62" i="3"/>
  <c r="C62" i="3"/>
  <c r="D62" i="3" s="1"/>
  <c r="AI62" i="3"/>
  <c r="AS62" i="3"/>
  <c r="A63" i="3"/>
  <c r="C63" i="3"/>
  <c r="AG63" i="3"/>
  <c r="AI63" i="3"/>
  <c r="AS63" i="3"/>
  <c r="A64" i="3"/>
  <c r="C64" i="3"/>
  <c r="D64" i="3" s="1"/>
  <c r="AI64" i="3"/>
  <c r="AS64" i="3"/>
  <c r="A65" i="3"/>
  <c r="C65" i="3"/>
  <c r="D65" i="3" s="1"/>
  <c r="M65" i="3"/>
  <c r="AI65" i="3"/>
  <c r="AS65" i="3"/>
  <c r="A66" i="3"/>
  <c r="C66" i="3"/>
  <c r="D66" i="3" s="1"/>
  <c r="AI66" i="3"/>
  <c r="AS66" i="3"/>
  <c r="A67" i="3"/>
  <c r="C67" i="3"/>
  <c r="AG67" i="3"/>
  <c r="AI67" i="3"/>
  <c r="AS67" i="3"/>
  <c r="A68" i="3"/>
  <c r="C68" i="3"/>
  <c r="D68" i="3" s="1"/>
  <c r="AI68" i="3"/>
  <c r="AS68" i="3"/>
  <c r="A69" i="3"/>
  <c r="C69" i="3"/>
  <c r="D69" i="3" s="1"/>
  <c r="M69" i="3"/>
  <c r="AI69" i="3"/>
  <c r="AS69" i="3"/>
  <c r="A70" i="3"/>
  <c r="C70" i="3"/>
  <c r="D70" i="3" s="1"/>
  <c r="AI70" i="3"/>
  <c r="AS70" i="3"/>
  <c r="A71" i="3"/>
  <c r="C71" i="3"/>
  <c r="D71" i="3" s="1"/>
  <c r="AG71" i="3"/>
  <c r="AI71" i="3"/>
  <c r="AS71" i="3"/>
  <c r="M33" i="3" l="1"/>
  <c r="AF71" i="3"/>
  <c r="A70" i="8" s="1"/>
  <c r="AG69" i="3"/>
  <c r="AG65" i="3"/>
  <c r="AG61" i="3"/>
  <c r="AG57" i="3"/>
  <c r="AG53" i="3"/>
  <c r="AG49" i="3"/>
  <c r="AG45" i="3"/>
  <c r="AG41" i="3"/>
  <c r="AG37" i="3"/>
  <c r="AG33" i="3"/>
  <c r="AF74" i="3"/>
  <c r="A73" i="8" s="1"/>
  <c r="AF72" i="3"/>
  <c r="A71" i="8" s="1"/>
  <c r="AF67" i="3"/>
  <c r="A66" i="8" s="1"/>
  <c r="AH67" i="3"/>
  <c r="AF63" i="3"/>
  <c r="A62" i="8" s="1"/>
  <c r="AH63" i="3"/>
  <c r="AF59" i="3"/>
  <c r="A58" i="8" s="1"/>
  <c r="AH59" i="3"/>
  <c r="AF55" i="3"/>
  <c r="A54" i="8" s="1"/>
  <c r="AH55" i="3"/>
  <c r="AF51" i="3"/>
  <c r="A50" i="8" s="1"/>
  <c r="AH51" i="3"/>
  <c r="AF47" i="3"/>
  <c r="A46" i="8" s="1"/>
  <c r="AH47" i="3"/>
  <c r="AF43" i="3"/>
  <c r="A42" i="8" s="1"/>
  <c r="AH43" i="3"/>
  <c r="AF39" i="3"/>
  <c r="A38" i="8" s="1"/>
  <c r="AH39" i="3"/>
  <c r="AF35" i="3"/>
  <c r="A34" i="8" s="1"/>
  <c r="AH35" i="3"/>
  <c r="AF75" i="3"/>
  <c r="A74" i="8" s="1"/>
  <c r="AH75" i="3"/>
  <c r="AF73" i="3"/>
  <c r="A72" i="8" s="1"/>
  <c r="AH73" i="3"/>
  <c r="AH71" i="3"/>
  <c r="M71" i="3"/>
  <c r="D67" i="3"/>
  <c r="M67" i="3"/>
  <c r="D63" i="3"/>
  <c r="M63" i="3"/>
  <c r="D59" i="3"/>
  <c r="M59" i="3"/>
  <c r="D55" i="3"/>
  <c r="M55" i="3"/>
  <c r="D51" i="3"/>
  <c r="M51" i="3"/>
  <c r="D47" i="3"/>
  <c r="M47" i="3"/>
  <c r="D43" i="3"/>
  <c r="M43" i="3"/>
  <c r="D39" i="3"/>
  <c r="M39" i="3"/>
  <c r="D35" i="3"/>
  <c r="M35" i="3"/>
  <c r="D75" i="3"/>
  <c r="M75" i="3"/>
  <c r="D73" i="3"/>
  <c r="M73" i="3"/>
  <c r="AH74" i="3"/>
  <c r="M74" i="3"/>
  <c r="AH72" i="3"/>
  <c r="M72" i="3"/>
  <c r="AG70" i="3"/>
  <c r="AF70" i="3" s="1"/>
  <c r="A69" i="8" s="1"/>
  <c r="AG68" i="3"/>
  <c r="AF68" i="3" s="1"/>
  <c r="A67" i="8" s="1"/>
  <c r="AG66" i="3"/>
  <c r="AF66" i="3" s="1"/>
  <c r="A65" i="8" s="1"/>
  <c r="AG64" i="3"/>
  <c r="AF64" i="3" s="1"/>
  <c r="A63" i="8" s="1"/>
  <c r="AG62" i="3"/>
  <c r="AF62" i="3" s="1"/>
  <c r="A61" i="8" s="1"/>
  <c r="AG60" i="3"/>
  <c r="AF60" i="3" s="1"/>
  <c r="A59" i="8" s="1"/>
  <c r="AG58" i="3"/>
  <c r="AF58" i="3" s="1"/>
  <c r="A57" i="8" s="1"/>
  <c r="AG56" i="3"/>
  <c r="AF56" i="3" s="1"/>
  <c r="A55" i="8" s="1"/>
  <c r="AG54" i="3"/>
  <c r="AF54" i="3" s="1"/>
  <c r="A53" i="8" s="1"/>
  <c r="AG52" i="3"/>
  <c r="AF52" i="3" s="1"/>
  <c r="A51" i="8" s="1"/>
  <c r="AG50" i="3"/>
  <c r="AF50" i="3" s="1"/>
  <c r="A49" i="8" s="1"/>
  <c r="AG48" i="3"/>
  <c r="AF48" i="3" s="1"/>
  <c r="A47" i="8" s="1"/>
  <c r="AG46" i="3"/>
  <c r="AF46" i="3" s="1"/>
  <c r="A45" i="8" s="1"/>
  <c r="AG44" i="3"/>
  <c r="AF44" i="3" s="1"/>
  <c r="A43" i="8" s="1"/>
  <c r="AG42" i="3"/>
  <c r="AF42" i="3" s="1"/>
  <c r="A41" i="8" s="1"/>
  <c r="AG40" i="3"/>
  <c r="AF40" i="3" s="1"/>
  <c r="A39" i="8" s="1"/>
  <c r="AG38" i="3"/>
  <c r="AF38" i="3" s="1"/>
  <c r="A37" i="8" s="1"/>
  <c r="AG36" i="3"/>
  <c r="AF36" i="3" s="1"/>
  <c r="A35" i="8" s="1"/>
  <c r="AG34" i="3"/>
  <c r="AF34" i="3" s="1"/>
  <c r="A33" i="8" s="1"/>
  <c r="AG32" i="3"/>
  <c r="AF32" i="3" s="1"/>
  <c r="A31" i="8" s="1"/>
  <c r="AH70" i="3"/>
  <c r="M70" i="3"/>
  <c r="AH68" i="3"/>
  <c r="M68" i="3"/>
  <c r="AH66" i="3"/>
  <c r="M66" i="3"/>
  <c r="AH64" i="3"/>
  <c r="M64" i="3"/>
  <c r="AH62" i="3"/>
  <c r="M62" i="3"/>
  <c r="AH60" i="3"/>
  <c r="M60" i="3"/>
  <c r="AH58" i="3"/>
  <c r="M58" i="3"/>
  <c r="AH56" i="3"/>
  <c r="M56" i="3"/>
  <c r="AH54" i="3"/>
  <c r="M54" i="3"/>
  <c r="AH52" i="3"/>
  <c r="M52" i="3"/>
  <c r="AH50" i="3"/>
  <c r="M50" i="3"/>
  <c r="AH48" i="3"/>
  <c r="M48" i="3"/>
  <c r="M46" i="3"/>
  <c r="AH44" i="3"/>
  <c r="M44" i="3"/>
  <c r="AH42" i="3"/>
  <c r="M42" i="3"/>
  <c r="M40" i="3"/>
  <c r="AH38" i="3"/>
  <c r="M38" i="3"/>
  <c r="AH36" i="3"/>
  <c r="M36" i="3"/>
  <c r="AH34" i="3"/>
  <c r="M34" i="3"/>
  <c r="AH32" i="3"/>
  <c r="M32" i="3"/>
  <c r="AH40" i="3" l="1"/>
  <c r="AH46" i="3"/>
  <c r="AF37" i="3"/>
  <c r="A36" i="8" s="1"/>
  <c r="AH37" i="3"/>
  <c r="AF45" i="3"/>
  <c r="A44" i="8" s="1"/>
  <c r="AH45" i="3"/>
  <c r="AF53" i="3"/>
  <c r="A52" i="8" s="1"/>
  <c r="AH53" i="3"/>
  <c r="AF61" i="3"/>
  <c r="A60" i="8" s="1"/>
  <c r="AH61" i="3"/>
  <c r="AF69" i="3"/>
  <c r="A68" i="8" s="1"/>
  <c r="AH69" i="3"/>
  <c r="AF33" i="3"/>
  <c r="A32" i="8" s="1"/>
  <c r="AH33" i="3"/>
  <c r="AF41" i="3"/>
  <c r="A40" i="8" s="1"/>
  <c r="AH41" i="3"/>
  <c r="AF49" i="3"/>
  <c r="A48" i="8" s="1"/>
  <c r="AH49" i="3"/>
  <c r="AF57" i="3"/>
  <c r="A56" i="8" s="1"/>
  <c r="AH57" i="3"/>
  <c r="AF65" i="3"/>
  <c r="A64" i="8" s="1"/>
  <c r="AH65" i="3"/>
  <c r="AS78" i="3"/>
  <c r="AS79" i="3"/>
  <c r="AS80" i="3"/>
  <c r="AS81" i="3"/>
  <c r="AS82" i="3"/>
  <c r="AS83" i="3"/>
  <c r="AS84" i="3"/>
  <c r="AS85" i="3"/>
  <c r="AS86" i="3"/>
  <c r="AS87" i="3"/>
  <c r="AS88" i="3"/>
  <c r="AS89" i="3"/>
  <c r="AS90" i="3"/>
  <c r="AS91" i="3"/>
  <c r="AS92" i="3"/>
  <c r="AS93" i="3"/>
  <c r="AS94" i="3"/>
  <c r="AS95" i="3"/>
  <c r="AS76" i="3"/>
  <c r="AS77" i="3"/>
  <c r="AS31" i="3"/>
  <c r="AS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2" i="3"/>
  <c r="AI77" i="3"/>
  <c r="AI78" i="3"/>
  <c r="AI79" i="3"/>
  <c r="AI80" i="3"/>
  <c r="AI81" i="3"/>
  <c r="AI82" i="3"/>
  <c r="AI83" i="3"/>
  <c r="AI84" i="3"/>
  <c r="AI85" i="3"/>
  <c r="AI86" i="3"/>
  <c r="AI87" i="3"/>
  <c r="AI88" i="3"/>
  <c r="AI89" i="3"/>
  <c r="AI90" i="3"/>
  <c r="AI91" i="3"/>
  <c r="AI92" i="3"/>
  <c r="AI93" i="3"/>
  <c r="AI94" i="3"/>
  <c r="AI95" i="3"/>
  <c r="AI76" i="3"/>
  <c r="C77" i="3"/>
  <c r="AG77" i="3" s="1"/>
  <c r="AH77" i="3" s="1"/>
  <c r="C78" i="3"/>
  <c r="D78" i="3" s="1"/>
  <c r="C79" i="3"/>
  <c r="D79" i="3" s="1"/>
  <c r="C80" i="3"/>
  <c r="M80" i="3" s="1"/>
  <c r="C81" i="3"/>
  <c r="AG81" i="3" s="1"/>
  <c r="AH81" i="3" s="1"/>
  <c r="C82" i="3"/>
  <c r="D82" i="3" s="1"/>
  <c r="C83" i="3"/>
  <c r="AG83" i="3" s="1"/>
  <c r="AH83" i="3" s="1"/>
  <c r="C84" i="3"/>
  <c r="D84" i="3" s="1"/>
  <c r="C85" i="3"/>
  <c r="D85" i="3" s="1"/>
  <c r="C86" i="3"/>
  <c r="D86" i="3" s="1"/>
  <c r="C87" i="3"/>
  <c r="M87" i="3" s="1"/>
  <c r="C88" i="3"/>
  <c r="M88" i="3" s="1"/>
  <c r="C89" i="3"/>
  <c r="M89" i="3" s="1"/>
  <c r="C90" i="3"/>
  <c r="D90" i="3" s="1"/>
  <c r="C91" i="3"/>
  <c r="M91" i="3" s="1"/>
  <c r="C92" i="3"/>
  <c r="D92" i="3" s="1"/>
  <c r="C93" i="3"/>
  <c r="AG93" i="3" s="1"/>
  <c r="AH93" i="3" s="1"/>
  <c r="C94" i="3"/>
  <c r="D94" i="3" s="1"/>
  <c r="C95" i="3"/>
  <c r="D95" i="3" s="1"/>
  <c r="C76" i="3"/>
  <c r="AG76" i="3" s="1"/>
  <c r="AH76" i="3" s="1"/>
  <c r="A76" i="3"/>
  <c r="A77" i="3"/>
  <c r="A78" i="3"/>
  <c r="A79" i="3"/>
  <c r="A80" i="3"/>
  <c r="A81" i="3"/>
  <c r="A82" i="3"/>
  <c r="A83" i="3"/>
  <c r="A84" i="3"/>
  <c r="A85" i="3"/>
  <c r="A86" i="3"/>
  <c r="A87" i="3"/>
  <c r="A88" i="3"/>
  <c r="A89" i="3"/>
  <c r="A90" i="3"/>
  <c r="A91" i="3"/>
  <c r="A92" i="3"/>
  <c r="A93" i="3"/>
  <c r="A94" i="3"/>
  <c r="A95" i="3"/>
  <c r="C24" i="3"/>
  <c r="D24" i="3" s="1"/>
  <c r="C25" i="3"/>
  <c r="D25" i="3" s="1"/>
  <c r="C26" i="3"/>
  <c r="D26" i="3" s="1"/>
  <c r="C27" i="3"/>
  <c r="D27" i="3" s="1"/>
  <c r="C28" i="3"/>
  <c r="D28" i="3" s="1"/>
  <c r="C29" i="3"/>
  <c r="D29" i="3" s="1"/>
  <c r="C30" i="3"/>
  <c r="D30" i="3" s="1"/>
  <c r="C31" i="3"/>
  <c r="D31" i="3" s="1"/>
  <c r="D5" i="5"/>
  <c r="D4" i="5"/>
  <c r="D3" i="5"/>
  <c r="D2" i="5"/>
  <c r="A5" i="5"/>
  <c r="A4" i="5"/>
  <c r="L4" i="5" s="1"/>
  <c r="A3" i="5"/>
  <c r="A2" i="3"/>
  <c r="C2" i="3"/>
  <c r="D2" i="3" s="1"/>
  <c r="AI2" i="3"/>
  <c r="A3" i="3"/>
  <c r="C3" i="3"/>
  <c r="M3" i="3" s="1"/>
  <c r="AI3" i="3"/>
  <c r="A4" i="3"/>
  <c r="C4" i="3"/>
  <c r="AG4" i="3" s="1"/>
  <c r="AH4" i="3" s="1"/>
  <c r="AI4" i="3"/>
  <c r="A5" i="3"/>
  <c r="C5" i="3"/>
  <c r="M5" i="3" s="1"/>
  <c r="AI5" i="3"/>
  <c r="A6" i="3"/>
  <c r="C6" i="3"/>
  <c r="M6" i="3" s="1"/>
  <c r="AI6" i="3"/>
  <c r="A7" i="3"/>
  <c r="C7" i="3"/>
  <c r="M7" i="3" s="1"/>
  <c r="AI7" i="3"/>
  <c r="A8" i="3"/>
  <c r="C8" i="3"/>
  <c r="AI8" i="3"/>
  <c r="A9" i="3"/>
  <c r="C9" i="3"/>
  <c r="M9" i="3" s="1"/>
  <c r="AI9" i="3"/>
  <c r="A10" i="3"/>
  <c r="C10" i="3"/>
  <c r="D10" i="3" s="1"/>
  <c r="AI10" i="3"/>
  <c r="A11" i="3"/>
  <c r="C11" i="3"/>
  <c r="M11" i="3" s="1"/>
  <c r="AI11" i="3"/>
  <c r="A12" i="3"/>
  <c r="C12" i="3"/>
  <c r="M12" i="3" s="1"/>
  <c r="AI12" i="3"/>
  <c r="A13" i="3"/>
  <c r="C13" i="3"/>
  <c r="M13" i="3" s="1"/>
  <c r="AI13" i="3"/>
  <c r="A14" i="3"/>
  <c r="C14" i="3"/>
  <c r="M14" i="3" s="1"/>
  <c r="AI14" i="3"/>
  <c r="A15" i="3"/>
  <c r="C15" i="3"/>
  <c r="M15" i="3" s="1"/>
  <c r="AI15" i="3"/>
  <c r="A16" i="3"/>
  <c r="C16" i="3"/>
  <c r="AI16" i="3"/>
  <c r="A17" i="3"/>
  <c r="C17" i="3"/>
  <c r="M17" i="3" s="1"/>
  <c r="AI17" i="3"/>
  <c r="A18" i="3"/>
  <c r="C18" i="3"/>
  <c r="M18" i="3" s="1"/>
  <c r="AI18" i="3"/>
  <c r="A19" i="3"/>
  <c r="C19" i="3"/>
  <c r="AI19" i="3"/>
  <c r="A20" i="3"/>
  <c r="C20" i="3"/>
  <c r="D20" i="3" s="1"/>
  <c r="AI20" i="3"/>
  <c r="A21" i="3"/>
  <c r="C21" i="3"/>
  <c r="M21" i="3" s="1"/>
  <c r="AI21" i="3"/>
  <c r="A22" i="3"/>
  <c r="C22" i="3"/>
  <c r="M22" i="3" s="1"/>
  <c r="AI22" i="3"/>
  <c r="C23" i="3"/>
  <c r="D23" i="3" s="1"/>
  <c r="AG85" i="3" l="1"/>
  <c r="AH85" i="3" s="1"/>
  <c r="D13" i="3"/>
  <c r="AG87" i="3"/>
  <c r="AH87" i="3" s="1"/>
  <c r="D93" i="3"/>
  <c r="D76" i="3"/>
  <c r="D3" i="3"/>
  <c r="AG82" i="3"/>
  <c r="AH82" i="3" s="1"/>
  <c r="AG95" i="3"/>
  <c r="D83" i="3"/>
  <c r="AG90" i="3"/>
  <c r="AH90" i="3" s="1"/>
  <c r="AG89" i="3"/>
  <c r="AH89" i="3" s="1"/>
  <c r="D81" i="3"/>
  <c r="D88" i="3"/>
  <c r="D87" i="3"/>
  <c r="D89" i="3"/>
  <c r="M77" i="3"/>
  <c r="M85" i="3"/>
  <c r="M84" i="3"/>
  <c r="D77" i="3"/>
  <c r="D4" i="3"/>
  <c r="M92" i="3"/>
  <c r="D91" i="3"/>
  <c r="AG79" i="3"/>
  <c r="AH79" i="3" s="1"/>
  <c r="M76" i="3"/>
  <c r="M81" i="3"/>
  <c r="M79" i="3"/>
  <c r="D9" i="3"/>
  <c r="M95" i="3"/>
  <c r="D80" i="3"/>
  <c r="AF81" i="3"/>
  <c r="AG22" i="3"/>
  <c r="AH22" i="3" s="1"/>
  <c r="AG92" i="3"/>
  <c r="AH92" i="3" s="1"/>
  <c r="M90" i="3"/>
  <c r="D14" i="3"/>
  <c r="M93" i="3"/>
  <c r="AG84" i="3"/>
  <c r="AH84" i="3" s="1"/>
  <c r="M82" i="3"/>
  <c r="AF93" i="3"/>
  <c r="AF83" i="3"/>
  <c r="AF77" i="3"/>
  <c r="AF76" i="3"/>
  <c r="AG94" i="3"/>
  <c r="AH94" i="3" s="1"/>
  <c r="AG91" i="3"/>
  <c r="AH91" i="3" s="1"/>
  <c r="AG88" i="3"/>
  <c r="AH88" i="3" s="1"/>
  <c r="M94" i="3"/>
  <c r="M86" i="3"/>
  <c r="M78" i="3"/>
  <c r="AG80" i="3"/>
  <c r="AH80" i="3" s="1"/>
  <c r="M83" i="3"/>
  <c r="AG86" i="3"/>
  <c r="AH86" i="3" s="1"/>
  <c r="AG78" i="3"/>
  <c r="AH78" i="3" s="1"/>
  <c r="M19" i="3"/>
  <c r="D19" i="3"/>
  <c r="D8" i="3"/>
  <c r="M8" i="3"/>
  <c r="AG8" i="3"/>
  <c r="AH8" i="3" s="1"/>
  <c r="M16" i="3"/>
  <c r="D16" i="3"/>
  <c r="M10" i="3"/>
  <c r="AG10" i="3"/>
  <c r="AH10" i="3" s="1"/>
  <c r="M20" i="3"/>
  <c r="AG20" i="3"/>
  <c r="AH20" i="3" s="1"/>
  <c r="AG2" i="3"/>
  <c r="AH2" i="3" s="1"/>
  <c r="M2" i="3"/>
  <c r="D15" i="3"/>
  <c r="AG6" i="3"/>
  <c r="AH6" i="3" s="1"/>
  <c r="AG18" i="3"/>
  <c r="AH18" i="3" s="1"/>
  <c r="AG14" i="3"/>
  <c r="AH14" i="3" s="1"/>
  <c r="D18" i="3"/>
  <c r="D17" i="3"/>
  <c r="AG12" i="3"/>
  <c r="AH12" i="3" s="1"/>
  <c r="D6" i="3"/>
  <c r="D5" i="3"/>
  <c r="M4" i="3"/>
  <c r="D12" i="3"/>
  <c r="D11" i="3"/>
  <c r="D22" i="3"/>
  <c r="D21" i="3"/>
  <c r="AG16" i="3"/>
  <c r="AH16" i="3" s="1"/>
  <c r="D7" i="3"/>
  <c r="AF4" i="3"/>
  <c r="A3" i="8" s="1"/>
  <c r="AG21" i="3"/>
  <c r="AG19" i="3"/>
  <c r="AG17" i="3"/>
  <c r="AG15" i="3"/>
  <c r="AG13" i="3"/>
  <c r="AG11" i="3"/>
  <c r="AG9" i="3"/>
  <c r="AG7" i="3"/>
  <c r="AG5" i="3"/>
  <c r="AG3" i="3"/>
  <c r="A23" i="3"/>
  <c r="AG23" i="3"/>
  <c r="AI23" i="3"/>
  <c r="A24" i="3"/>
  <c r="AI24" i="3"/>
  <c r="A25" i="3"/>
  <c r="AI25" i="3"/>
  <c r="A26" i="3"/>
  <c r="M26" i="3"/>
  <c r="AI26" i="3"/>
  <c r="A27" i="3"/>
  <c r="M27" i="3"/>
  <c r="AI27" i="3"/>
  <c r="A28" i="3"/>
  <c r="AG28" i="3"/>
  <c r="AI28" i="3"/>
  <c r="A29" i="3"/>
  <c r="M29" i="3"/>
  <c r="AI29" i="3"/>
  <c r="A30" i="3"/>
  <c r="AI30" i="3"/>
  <c r="A31" i="3"/>
  <c r="AG31" i="3"/>
  <c r="AI31" i="3"/>
  <c r="S2" i="1"/>
  <c r="E2" i="3" s="1"/>
  <c r="S3" i="1"/>
  <c r="E3" i="3" s="1"/>
  <c r="S4" i="1"/>
  <c r="E4" i="3" s="1"/>
  <c r="S5" i="1"/>
  <c r="E5" i="3" s="1"/>
  <c r="S6" i="1"/>
  <c r="E6" i="3" s="1"/>
  <c r="S7" i="1"/>
  <c r="E7" i="3" s="1"/>
  <c r="S8" i="1"/>
  <c r="E8" i="3" s="1"/>
  <c r="S9" i="1"/>
  <c r="E9" i="3" s="1"/>
  <c r="S10" i="1"/>
  <c r="E10" i="3" s="1"/>
  <c r="S11" i="1"/>
  <c r="E11" i="3" s="1"/>
  <c r="S12" i="1"/>
  <c r="E12" i="3" s="1"/>
  <c r="S13" i="1"/>
  <c r="E13" i="3" s="1"/>
  <c r="S14" i="1"/>
  <c r="E14" i="3" s="1"/>
  <c r="S15" i="1"/>
  <c r="E15" i="3" s="1"/>
  <c r="S16" i="1"/>
  <c r="E16" i="3" s="1"/>
  <c r="S17" i="1"/>
  <c r="E17" i="3" s="1"/>
  <c r="S18" i="1"/>
  <c r="E18" i="3" s="1"/>
  <c r="S19" i="1"/>
  <c r="E19" i="3" s="1"/>
  <c r="S20" i="1"/>
  <c r="E20" i="3" s="1"/>
  <c r="S21" i="1"/>
  <c r="E21" i="3" s="1"/>
  <c r="S22" i="1"/>
  <c r="E22" i="3" s="1"/>
  <c r="S23" i="1"/>
  <c r="E23" i="3" s="1"/>
  <c r="S24" i="1"/>
  <c r="E24" i="3" s="1"/>
  <c r="S25" i="1"/>
  <c r="E25" i="3" s="1"/>
  <c r="S26" i="1"/>
  <c r="E26" i="3" s="1"/>
  <c r="S27" i="1"/>
  <c r="E27" i="3" s="1"/>
  <c r="S28" i="1"/>
  <c r="E28" i="3" s="1"/>
  <c r="S29" i="1"/>
  <c r="E29" i="3" s="1"/>
  <c r="S30" i="1"/>
  <c r="E30" i="3" s="1"/>
  <c r="S31" i="1"/>
  <c r="E31" i="3" s="1"/>
  <c r="S32" i="1"/>
  <c r="E32" i="3" s="1"/>
  <c r="S37" i="1"/>
  <c r="E37" i="3" s="1"/>
  <c r="S39" i="1"/>
  <c r="E39" i="3" s="1"/>
  <c r="S40" i="1"/>
  <c r="E40" i="3" s="1"/>
  <c r="S41" i="1"/>
  <c r="E41" i="3" s="1"/>
  <c r="S43" i="1"/>
  <c r="E43" i="3" s="1"/>
  <c r="S45" i="1"/>
  <c r="E45" i="3" s="1"/>
  <c r="S33" i="1"/>
  <c r="E33" i="3" s="1"/>
  <c r="S34" i="1"/>
  <c r="E34" i="3" s="1"/>
  <c r="S35" i="1"/>
  <c r="E35" i="3" s="1"/>
  <c r="S36" i="1"/>
  <c r="E36" i="3" s="1"/>
  <c r="S38" i="1"/>
  <c r="E38" i="3" s="1"/>
  <c r="S42" i="1"/>
  <c r="E42" i="3" s="1"/>
  <c r="S44" i="1"/>
  <c r="E44" i="3" s="1"/>
  <c r="S46" i="1"/>
  <c r="E46" i="3" s="1"/>
  <c r="S47" i="1"/>
  <c r="E47" i="3" s="1"/>
  <c r="S48" i="1"/>
  <c r="E48" i="3" s="1"/>
  <c r="S49" i="1"/>
  <c r="E49" i="3" s="1"/>
  <c r="S52" i="1"/>
  <c r="E52" i="3" s="1"/>
  <c r="S50" i="1"/>
  <c r="E50" i="3" s="1"/>
  <c r="S51" i="1"/>
  <c r="E51" i="3" s="1"/>
  <c r="S53" i="1"/>
  <c r="E53" i="3" s="1"/>
  <c r="S55" i="1"/>
  <c r="E55" i="3" s="1"/>
  <c r="S54" i="1"/>
  <c r="E54" i="3" s="1"/>
  <c r="S56" i="1"/>
  <c r="E56" i="3" s="1"/>
  <c r="S58" i="1"/>
  <c r="E58" i="3" s="1"/>
  <c r="S59" i="1"/>
  <c r="E59" i="3" s="1"/>
  <c r="S57" i="1"/>
  <c r="E57" i="3" s="1"/>
  <c r="S60" i="1"/>
  <c r="E60" i="3" s="1"/>
  <c r="S61" i="1"/>
  <c r="E61" i="3" s="1"/>
  <c r="S62" i="1"/>
  <c r="E62" i="3" s="1"/>
  <c r="S65" i="1"/>
  <c r="E65" i="3" s="1"/>
  <c r="S66" i="1"/>
  <c r="E66" i="3" s="1"/>
  <c r="S69" i="1"/>
  <c r="E69" i="3" s="1"/>
  <c r="S72" i="1"/>
  <c r="E72" i="3" s="1"/>
  <c r="S73" i="1"/>
  <c r="E73" i="3" s="1"/>
  <c r="S63" i="1"/>
  <c r="E63" i="3" s="1"/>
  <c r="S64" i="1"/>
  <c r="E64" i="3" s="1"/>
  <c r="S67" i="1"/>
  <c r="E67" i="3" s="1"/>
  <c r="S68" i="1"/>
  <c r="E68" i="3" s="1"/>
  <c r="S70" i="1"/>
  <c r="E70" i="3" s="1"/>
  <c r="S71" i="1"/>
  <c r="E71" i="3" s="1"/>
  <c r="S74" i="1"/>
  <c r="E74" i="3" s="1"/>
  <c r="S75" i="1"/>
  <c r="E75" i="3" s="1"/>
  <c r="S89" i="1"/>
  <c r="E89" i="3" s="1"/>
  <c r="S90" i="1"/>
  <c r="E90" i="3" s="1"/>
  <c r="S91" i="1"/>
  <c r="E91" i="3" s="1"/>
  <c r="S92" i="1"/>
  <c r="E92" i="3" s="1"/>
  <c r="S93" i="1"/>
  <c r="E93" i="3" s="1"/>
  <c r="S94" i="1"/>
  <c r="E94" i="3" s="1"/>
  <c r="S95" i="1"/>
  <c r="E95" i="3" s="1"/>
  <c r="S76" i="1"/>
  <c r="E76" i="3" s="1"/>
  <c r="S77" i="1"/>
  <c r="E77" i="3" s="1"/>
  <c r="S78" i="1"/>
  <c r="E78" i="3" s="1"/>
  <c r="S79" i="1"/>
  <c r="E79" i="3" s="1"/>
  <c r="S80" i="1"/>
  <c r="E80" i="3" s="1"/>
  <c r="S81" i="1"/>
  <c r="E81" i="3" s="1"/>
  <c r="S82" i="1"/>
  <c r="E82" i="3" s="1"/>
  <c r="S83" i="1"/>
  <c r="E83" i="3" s="1"/>
  <c r="S84" i="1"/>
  <c r="E84" i="3" s="1"/>
  <c r="S85" i="1"/>
  <c r="E85" i="3" s="1"/>
  <c r="S86" i="1"/>
  <c r="E86" i="3" s="1"/>
  <c r="S87" i="1"/>
  <c r="E87" i="3" s="1"/>
  <c r="S88" i="1"/>
  <c r="E88" i="3" s="1"/>
  <c r="C97" i="6"/>
  <c r="T75" i="1" s="1"/>
  <c r="C96" i="6"/>
  <c r="C95" i="6"/>
  <c r="T74" i="1" s="1"/>
  <c r="C94" i="6"/>
  <c r="T73" i="1" s="1"/>
  <c r="C93" i="6"/>
  <c r="T72" i="1" s="1"/>
  <c r="C92" i="6"/>
  <c r="T71" i="1" s="1"/>
  <c r="C91" i="6"/>
  <c r="T70" i="1" s="1"/>
  <c r="C90" i="6"/>
  <c r="T69" i="1" s="1"/>
  <c r="C89" i="6"/>
  <c r="T68" i="1" s="1"/>
  <c r="C88" i="6"/>
  <c r="T24" i="1" s="1"/>
  <c r="C87" i="6"/>
  <c r="T88" i="1" s="1"/>
  <c r="C86" i="6"/>
  <c r="C85" i="6"/>
  <c r="C84" i="6"/>
  <c r="C83" i="6"/>
  <c r="T23" i="1" s="1"/>
  <c r="C82" i="6"/>
  <c r="T65" i="1" s="1"/>
  <c r="C81" i="6"/>
  <c r="T63" i="1" s="1"/>
  <c r="C80" i="6"/>
  <c r="T31" i="1" s="1"/>
  <c r="C79" i="6"/>
  <c r="T21" i="1" s="1"/>
  <c r="C78" i="6"/>
  <c r="T62" i="1" s="1"/>
  <c r="C77" i="6"/>
  <c r="T87" i="1" s="1"/>
  <c r="C76" i="6"/>
  <c r="C75" i="6"/>
  <c r="T20" i="1" s="1"/>
  <c r="C74" i="6"/>
  <c r="T61" i="1" s="1"/>
  <c r="C73" i="6"/>
  <c r="T60" i="1" s="1"/>
  <c r="C72" i="6"/>
  <c r="T58" i="1" s="1"/>
  <c r="C71" i="6"/>
  <c r="T95" i="1" s="1"/>
  <c r="C70" i="6"/>
  <c r="T19" i="1" s="1"/>
  <c r="C69" i="6"/>
  <c r="T57" i="1" s="1"/>
  <c r="C68" i="6"/>
  <c r="T56" i="1" s="1"/>
  <c r="C67" i="6"/>
  <c r="T18" i="1" s="1"/>
  <c r="C66" i="6"/>
  <c r="T55" i="1" s="1"/>
  <c r="C65" i="6"/>
  <c r="T54" i="1" s="1"/>
  <c r="C64" i="6"/>
  <c r="C63" i="6"/>
  <c r="C62" i="6"/>
  <c r="T85" i="1" s="1"/>
  <c r="C61" i="6"/>
  <c r="T17" i="1" s="1"/>
  <c r="C60" i="6"/>
  <c r="T16" i="1" s="1"/>
  <c r="C59" i="6"/>
  <c r="T52" i="1" s="1"/>
  <c r="C58" i="6"/>
  <c r="T29" i="1" s="1"/>
  <c r="C57" i="6"/>
  <c r="C56" i="6"/>
  <c r="T94" i="1" s="1"/>
  <c r="C55" i="6"/>
  <c r="T51" i="1" s="1"/>
  <c r="C54" i="6"/>
  <c r="T84" i="1" s="1"/>
  <c r="C53" i="6"/>
  <c r="T50" i="1" s="1"/>
  <c r="C52" i="6"/>
  <c r="C51" i="6"/>
  <c r="T93" i="1" s="1"/>
  <c r="C50" i="6"/>
  <c r="T49" i="1" s="1"/>
  <c r="C49" i="6"/>
  <c r="T15" i="1" s="1"/>
  <c r="L2" i="5" s="1"/>
  <c r="C48" i="6"/>
  <c r="T13" i="1" s="1"/>
  <c r="C47" i="6"/>
  <c r="C46" i="6"/>
  <c r="T27" i="1" s="1"/>
  <c r="C45" i="6"/>
  <c r="T48" i="1" s="1"/>
  <c r="C44" i="6"/>
  <c r="T12" i="1" s="1"/>
  <c r="C43" i="6"/>
  <c r="T47" i="1" s="1"/>
  <c r="C42" i="6"/>
  <c r="T11" i="1" s="1"/>
  <c r="C41" i="6"/>
  <c r="T83" i="1" s="1"/>
  <c r="C40" i="6"/>
  <c r="T92" i="1" s="1"/>
  <c r="C39" i="6"/>
  <c r="T46" i="1" s="1"/>
  <c r="C38" i="6"/>
  <c r="T25" i="1" s="1"/>
  <c r="C37" i="6"/>
  <c r="C36" i="6"/>
  <c r="T10" i="1" s="1"/>
  <c r="C35" i="6"/>
  <c r="T9" i="1" s="1"/>
  <c r="C34" i="6"/>
  <c r="T82" i="1" s="1"/>
  <c r="C33" i="6"/>
  <c r="T8" i="1" s="1"/>
  <c r="C32" i="6"/>
  <c r="T44" i="1" s="1"/>
  <c r="C31" i="6"/>
  <c r="T81" i="1" s="1"/>
  <c r="C30" i="6"/>
  <c r="T80" i="1" s="1"/>
  <c r="C29" i="6"/>
  <c r="T78" i="1" s="1"/>
  <c r="C28" i="6"/>
  <c r="T77" i="1" s="1"/>
  <c r="C27" i="6"/>
  <c r="C26" i="6"/>
  <c r="C25" i="6"/>
  <c r="T43" i="1" s="1"/>
  <c r="C24" i="6"/>
  <c r="C23" i="6"/>
  <c r="T42" i="1" s="1"/>
  <c r="C22" i="6"/>
  <c r="C21" i="6"/>
  <c r="T40" i="1" s="1"/>
  <c r="C20" i="6"/>
  <c r="C19" i="6"/>
  <c r="T91" i="1" s="1"/>
  <c r="C18" i="6"/>
  <c r="T14" i="1" s="1"/>
  <c r="C17" i="6"/>
  <c r="T7" i="1" s="1"/>
  <c r="C16" i="6"/>
  <c r="T39" i="1" s="1"/>
  <c r="C15" i="6"/>
  <c r="T38" i="1" s="1"/>
  <c r="C14" i="6"/>
  <c r="T37" i="1" s="1"/>
  <c r="C13" i="6"/>
  <c r="T76" i="1" s="1"/>
  <c r="C12" i="6"/>
  <c r="T90" i="1" s="1"/>
  <c r="C11" i="6"/>
  <c r="T36" i="1" s="1"/>
  <c r="C10" i="6"/>
  <c r="T89" i="1" s="1"/>
  <c r="C9" i="6"/>
  <c r="T35" i="1" s="1"/>
  <c r="C8" i="6"/>
  <c r="T34" i="1" s="1"/>
  <c r="C7" i="6"/>
  <c r="T5" i="1" s="1"/>
  <c r="C6" i="6"/>
  <c r="T4" i="1" s="1"/>
  <c r="C5" i="6"/>
  <c r="T33" i="1" s="1"/>
  <c r="C4" i="6"/>
  <c r="T3" i="1" s="1"/>
  <c r="C3" i="6"/>
  <c r="T32" i="1" s="1"/>
  <c r="C2" i="6"/>
  <c r="T2" i="1" s="1"/>
  <c r="T22" i="1" l="1"/>
  <c r="A76" i="8"/>
  <c r="A92" i="8"/>
  <c r="A80" i="8"/>
  <c r="A75" i="8"/>
  <c r="A82" i="8"/>
  <c r="T67" i="1"/>
  <c r="T30" i="1"/>
  <c r="L3" i="5"/>
  <c r="AF85" i="3"/>
  <c r="AF87" i="3"/>
  <c r="AF89" i="3"/>
  <c r="AF95" i="3"/>
  <c r="AH95" i="3"/>
  <c r="AF82" i="3"/>
  <c r="AF79" i="3"/>
  <c r="AF90" i="3"/>
  <c r="AF84" i="3"/>
  <c r="AF22" i="3"/>
  <c r="A21" i="8" s="1"/>
  <c r="AF20" i="3"/>
  <c r="A19" i="8" s="1"/>
  <c r="AF92" i="3"/>
  <c r="AF78" i="3"/>
  <c r="AF86" i="3"/>
  <c r="AF80" i="3"/>
  <c r="AF88" i="3"/>
  <c r="AF94" i="3"/>
  <c r="AF91" i="3"/>
  <c r="AF10" i="3"/>
  <c r="A9" i="8" s="1"/>
  <c r="AF2" i="3"/>
  <c r="A1" i="8" s="1"/>
  <c r="AF8" i="3"/>
  <c r="A7" i="8" s="1"/>
  <c r="AF6" i="3"/>
  <c r="A5" i="8" s="1"/>
  <c r="AF12" i="3"/>
  <c r="A11" i="8" s="1"/>
  <c r="AF14" i="3"/>
  <c r="A13" i="8" s="1"/>
  <c r="AF16" i="3"/>
  <c r="A15" i="8" s="1"/>
  <c r="AF18" i="3"/>
  <c r="A17" i="8" s="1"/>
  <c r="AF15" i="3"/>
  <c r="A14" i="8" s="1"/>
  <c r="AH15" i="3"/>
  <c r="AF17" i="3"/>
  <c r="A16" i="8" s="1"/>
  <c r="AH17" i="3"/>
  <c r="AF9" i="3"/>
  <c r="A8" i="8" s="1"/>
  <c r="AH9" i="3"/>
  <c r="AF11" i="3"/>
  <c r="A10" i="8" s="1"/>
  <c r="AH11" i="3"/>
  <c r="AF13" i="3"/>
  <c r="A12" i="8" s="1"/>
  <c r="AH13" i="3"/>
  <c r="AF3" i="3"/>
  <c r="A2" i="8" s="1"/>
  <c r="AH3" i="3"/>
  <c r="AF5" i="3"/>
  <c r="A4" i="8" s="1"/>
  <c r="AH5" i="3"/>
  <c r="AF21" i="3"/>
  <c r="A20" i="8" s="1"/>
  <c r="AH21" i="3"/>
  <c r="AF19" i="3"/>
  <c r="A18" i="8" s="1"/>
  <c r="AH19" i="3"/>
  <c r="AF7" i="3"/>
  <c r="A6" i="8" s="1"/>
  <c r="AH7" i="3"/>
  <c r="AG30" i="3"/>
  <c r="AH30" i="3" s="1"/>
  <c r="AG27" i="3"/>
  <c r="AF27" i="3" s="1"/>
  <c r="A26" i="8" s="1"/>
  <c r="M28" i="3"/>
  <c r="M31" i="3"/>
  <c r="T45" i="1"/>
  <c r="T79" i="1"/>
  <c r="T64" i="1"/>
  <c r="T26" i="1"/>
  <c r="T66" i="1"/>
  <c r="T6" i="1"/>
  <c r="T86" i="1"/>
  <c r="T53" i="1"/>
  <c r="T41" i="1"/>
  <c r="T28" i="1"/>
  <c r="T59" i="1"/>
  <c r="AG25" i="3"/>
  <c r="M30" i="3"/>
  <c r="M23" i="3"/>
  <c r="M25" i="3"/>
  <c r="AH23" i="3"/>
  <c r="AF23" i="3"/>
  <c r="A22" i="8" s="1"/>
  <c r="AF28" i="3"/>
  <c r="A27" i="8" s="1"/>
  <c r="AH28" i="3"/>
  <c r="AF31" i="3"/>
  <c r="A30" i="8" s="1"/>
  <c r="AH31" i="3"/>
  <c r="AG24" i="3"/>
  <c r="AG26" i="3"/>
  <c r="M24" i="3"/>
  <c r="AG29" i="3"/>
  <c r="AH29" i="3" s="1"/>
  <c r="Y2" i="1"/>
  <c r="W2" i="1"/>
  <c r="W32" i="1"/>
  <c r="Z32" i="1"/>
  <c r="M30" i="2" s="1"/>
  <c r="Y3" i="1"/>
  <c r="X3" i="1"/>
  <c r="W3" i="1"/>
  <c r="Z33" i="1"/>
  <c r="X4" i="1"/>
  <c r="Z4" i="1"/>
  <c r="M3" i="2" s="1"/>
  <c r="X5" i="1"/>
  <c r="Z5" i="1"/>
  <c r="Y34" i="1"/>
  <c r="X34" i="1"/>
  <c r="W34" i="1"/>
  <c r="Y35" i="1"/>
  <c r="X35" i="1"/>
  <c r="W35" i="1"/>
  <c r="Y6" i="1"/>
  <c r="X6" i="1"/>
  <c r="W6" i="1"/>
  <c r="Z89" i="1"/>
  <c r="Y36" i="1"/>
  <c r="X36" i="1"/>
  <c r="W36" i="1"/>
  <c r="W90" i="1"/>
  <c r="Z90" i="1" s="1"/>
  <c r="Z76" i="1"/>
  <c r="W37" i="1"/>
  <c r="Z37" i="1" s="1"/>
  <c r="W38" i="1"/>
  <c r="Z38" i="1" s="1"/>
  <c r="W39" i="1"/>
  <c r="Z39" i="1" s="1"/>
  <c r="M36" i="2" s="1"/>
  <c r="X7" i="1"/>
  <c r="W7" i="1"/>
  <c r="Z14" i="1"/>
  <c r="M13" i="2" s="1"/>
  <c r="X91" i="1"/>
  <c r="W91" i="1"/>
  <c r="X40" i="1"/>
  <c r="W40" i="1"/>
  <c r="W41" i="1"/>
  <c r="Z41" i="1" s="1"/>
  <c r="Y42" i="1"/>
  <c r="X42" i="1"/>
  <c r="W42" i="1"/>
  <c r="W43" i="1"/>
  <c r="Z43" i="1" s="1"/>
  <c r="Y77" i="1"/>
  <c r="X77" i="1"/>
  <c r="W77" i="1"/>
  <c r="Y78" i="1"/>
  <c r="X78" i="1"/>
  <c r="Y80" i="1"/>
  <c r="X80" i="1"/>
  <c r="Y81" i="1"/>
  <c r="X81" i="1"/>
  <c r="W81" i="1"/>
  <c r="W44" i="1"/>
  <c r="Z44" i="1" s="1"/>
  <c r="Y8" i="1"/>
  <c r="W8" i="1"/>
  <c r="Y82" i="1"/>
  <c r="X82" i="1"/>
  <c r="W82" i="1"/>
  <c r="W45" i="1"/>
  <c r="Z45" i="1" s="1"/>
  <c r="Y9" i="1"/>
  <c r="X9" i="1"/>
  <c r="W9" i="1"/>
  <c r="W10" i="1"/>
  <c r="Z25" i="1"/>
  <c r="M24" i="2" s="1"/>
  <c r="Y46" i="1"/>
  <c r="X46" i="1"/>
  <c r="W46" i="1"/>
  <c r="Y92" i="1"/>
  <c r="Z92" i="1" s="1"/>
  <c r="X83" i="1"/>
  <c r="W83" i="1"/>
  <c r="X11" i="1"/>
  <c r="W11" i="1"/>
  <c r="Y47" i="1"/>
  <c r="X47" i="1"/>
  <c r="W47" i="1"/>
  <c r="X12" i="1"/>
  <c r="Z12" i="1" s="1"/>
  <c r="M10" i="2" s="1"/>
  <c r="Y48" i="1"/>
  <c r="X48" i="1"/>
  <c r="W48" i="1"/>
  <c r="X27" i="1"/>
  <c r="W27" i="1"/>
  <c r="W13" i="1"/>
  <c r="X15" i="1"/>
  <c r="W15" i="1"/>
  <c r="L5" i="5" s="1"/>
  <c r="W49" i="1"/>
  <c r="Z49" i="1" s="1"/>
  <c r="W93" i="1"/>
  <c r="Z93" i="1" s="1"/>
  <c r="Y50" i="1"/>
  <c r="X50" i="1"/>
  <c r="W50" i="1"/>
  <c r="Z84" i="1"/>
  <c r="Y51" i="1"/>
  <c r="W51" i="1"/>
  <c r="Y28" i="1"/>
  <c r="Z28" i="1" s="1"/>
  <c r="M27" i="2" s="1"/>
  <c r="Z94" i="1"/>
  <c r="Z29" i="1"/>
  <c r="M28" i="2" s="1"/>
  <c r="Z52" i="1"/>
  <c r="X16" i="1"/>
  <c r="W16" i="1"/>
  <c r="Z30" i="1"/>
  <c r="M29" i="2" s="1"/>
  <c r="X17" i="1"/>
  <c r="X85" i="1"/>
  <c r="Z85" i="1" s="1"/>
  <c r="X53" i="1"/>
  <c r="W53" i="1"/>
  <c r="W54" i="1"/>
  <c r="Z54" i="1" s="1"/>
  <c r="W55" i="1"/>
  <c r="Z55" i="1" s="1"/>
  <c r="Y18" i="1"/>
  <c r="X56" i="1"/>
  <c r="W56" i="1"/>
  <c r="W57" i="1"/>
  <c r="Z57" i="1" s="1"/>
  <c r="Y19" i="1"/>
  <c r="Z19" i="1" s="1"/>
  <c r="M19" i="2" s="1"/>
  <c r="Y95" i="1"/>
  <c r="X95" i="1"/>
  <c r="W95" i="1"/>
  <c r="Y58" i="1"/>
  <c r="X58" i="1"/>
  <c r="W58" i="1"/>
  <c r="W59" i="1"/>
  <c r="Z59" i="1" s="1"/>
  <c r="Z86" i="1"/>
  <c r="X60" i="1"/>
  <c r="W60" i="1"/>
  <c r="Y61" i="1"/>
  <c r="X61" i="1"/>
  <c r="W61" i="1"/>
  <c r="X20" i="1"/>
  <c r="X87" i="1"/>
  <c r="Z87" i="1" s="1"/>
  <c r="X62" i="1"/>
  <c r="Z62" i="1" s="1"/>
  <c r="M48" i="2" s="1"/>
  <c r="Y21" i="1"/>
  <c r="W21" i="1"/>
  <c r="Y31" i="1"/>
  <c r="X31" i="1"/>
  <c r="W31" i="1"/>
  <c r="Y22" i="1"/>
  <c r="X22" i="1"/>
  <c r="W22" i="1"/>
  <c r="Z79" i="1"/>
  <c r="Z63" i="1"/>
  <c r="Z64" i="1"/>
  <c r="W65" i="1"/>
  <c r="Z65" i="1" s="1"/>
  <c r="Y23" i="1"/>
  <c r="X23" i="1"/>
  <c r="W23" i="1"/>
  <c r="W66" i="1"/>
  <c r="Z66" i="1" s="1"/>
  <c r="Y88" i="1"/>
  <c r="W88" i="1"/>
  <c r="Y24" i="1"/>
  <c r="X24" i="1"/>
  <c r="W24" i="1"/>
  <c r="W67" i="1"/>
  <c r="Z67" i="1" s="1"/>
  <c r="W26" i="1"/>
  <c r="Z68" i="1"/>
  <c r="Y69" i="1"/>
  <c r="X69" i="1"/>
  <c r="W69" i="1"/>
  <c r="Z70" i="1"/>
  <c r="Z71" i="1"/>
  <c r="Y72" i="1"/>
  <c r="X72" i="1"/>
  <c r="W73" i="1"/>
  <c r="Z73" i="1" s="1"/>
  <c r="W74" i="1"/>
  <c r="Z74" i="1" s="1"/>
  <c r="W75" i="1"/>
  <c r="Z75" i="1" s="1"/>
  <c r="M59" i="2" s="1"/>
  <c r="M60"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M16" i="2"/>
  <c r="L16" i="2"/>
  <c r="L15" i="2"/>
  <c r="L14" i="2"/>
  <c r="L13" i="2"/>
  <c r="L12" i="2"/>
  <c r="M11" i="2"/>
  <c r="L11" i="2"/>
  <c r="L10" i="2"/>
  <c r="L9" i="2"/>
  <c r="L8" i="2"/>
  <c r="L7" i="2"/>
  <c r="L6" i="2"/>
  <c r="L5" i="2"/>
  <c r="L4" i="2"/>
  <c r="L3" i="2"/>
  <c r="L2" i="2"/>
  <c r="L1" i="2"/>
  <c r="I1" i="2"/>
  <c r="AA79" i="1"/>
  <c r="AA30" i="1"/>
  <c r="AA94" i="1"/>
  <c r="AA25" i="1"/>
  <c r="AA14" i="1"/>
  <c r="AA76" i="1"/>
  <c r="AA89" i="1"/>
  <c r="AA82" i="1"/>
  <c r="AA34" i="1"/>
  <c r="AA3" i="1"/>
  <c r="U63" i="1"/>
  <c r="AA22" i="1"/>
  <c r="AA31" i="1"/>
  <c r="AA21" i="1"/>
  <c r="AA12" i="1"/>
  <c r="AA17" i="1"/>
  <c r="AA10" i="1"/>
  <c r="AA58" i="1"/>
  <c r="AA4" i="1"/>
  <c r="AA27" i="1"/>
  <c r="AA9" i="1"/>
  <c r="AA69" i="1"/>
  <c r="AA80" i="1"/>
  <c r="AA61" i="1"/>
  <c r="AA91" i="1"/>
  <c r="AA72" i="1"/>
  <c r="AA20" i="1"/>
  <c r="AA85" i="1"/>
  <c r="AA84" i="1"/>
  <c r="AA53" i="1"/>
  <c r="AA60" i="1"/>
  <c r="AA35" i="1"/>
  <c r="AA46" i="1"/>
  <c r="AA19" i="1"/>
  <c r="AA62" i="1"/>
  <c r="AA87" i="1"/>
  <c r="AA42" i="1"/>
  <c r="AA48" i="1"/>
  <c r="AA23" i="1"/>
  <c r="AO82" i="1"/>
  <c r="AA15" i="1"/>
  <c r="AO44" i="1"/>
  <c r="AA36" i="1"/>
  <c r="AO81" i="1"/>
  <c r="AA6" i="1"/>
  <c r="AO80" i="1"/>
  <c r="AA24" i="1"/>
  <c r="AA8" i="1"/>
  <c r="AA77" i="1"/>
  <c r="AA88" i="1"/>
  <c r="AA7" i="1"/>
  <c r="AN40" i="1"/>
  <c r="AA81" i="1"/>
  <c r="AA26" i="1"/>
  <c r="AA11" i="1"/>
  <c r="AA16" i="1"/>
  <c r="AA2" i="1"/>
  <c r="AA29" i="1"/>
  <c r="AA56" i="1"/>
  <c r="U70" i="1"/>
  <c r="AA40" i="1"/>
  <c r="AA18" i="1"/>
  <c r="AA50" i="1"/>
  <c r="AA47" i="1"/>
  <c r="Z80" i="1" l="1"/>
  <c r="Z24" i="1"/>
  <c r="Z78" i="1"/>
  <c r="A93" i="8"/>
  <c r="A79" i="8"/>
  <c r="A77" i="8"/>
  <c r="A83" i="8"/>
  <c r="A78" i="8"/>
  <c r="A88" i="8"/>
  <c r="A84" i="8"/>
  <c r="A90" i="8"/>
  <c r="A87" i="8"/>
  <c r="A85" i="8"/>
  <c r="A91" i="8"/>
  <c r="A89" i="8"/>
  <c r="A81" i="8"/>
  <c r="A94" i="8"/>
  <c r="A86" i="8"/>
  <c r="Z46" i="1"/>
  <c r="Z34" i="1"/>
  <c r="M31" i="2"/>
  <c r="Z72" i="1"/>
  <c r="M52" i="2" s="1"/>
  <c r="Z50" i="1"/>
  <c r="Z56" i="1"/>
  <c r="M44" i="2" s="1"/>
  <c r="Z53" i="1"/>
  <c r="Z58" i="1"/>
  <c r="M46" i="2" s="1"/>
  <c r="Z83" i="1"/>
  <c r="Z61" i="1"/>
  <c r="Z35" i="1"/>
  <c r="M50" i="2"/>
  <c r="Z95" i="1"/>
  <c r="Z77" i="1"/>
  <c r="M56" i="2"/>
  <c r="M35" i="2"/>
  <c r="M55" i="2"/>
  <c r="M38" i="2"/>
  <c r="M58" i="2"/>
  <c r="M57" i="2"/>
  <c r="M47" i="2"/>
  <c r="M49" i="2"/>
  <c r="M45" i="2"/>
  <c r="M53" i="2"/>
  <c r="M40" i="2"/>
  <c r="M32" i="2"/>
  <c r="Z22" i="1"/>
  <c r="M22" i="2" s="1"/>
  <c r="Z8" i="1"/>
  <c r="M6" i="2" s="1"/>
  <c r="Z18" i="1"/>
  <c r="M18" i="2" s="1"/>
  <c r="Z42" i="1"/>
  <c r="M39" i="2" s="1"/>
  <c r="Z7" i="1"/>
  <c r="M5" i="2" s="1"/>
  <c r="Z27" i="1"/>
  <c r="M26" i="2" s="1"/>
  <c r="Z17" i="1"/>
  <c r="M17" i="2" s="1"/>
  <c r="Z2" i="1"/>
  <c r="M1" i="2" s="1"/>
  <c r="Z31" i="1"/>
  <c r="Z51" i="1"/>
  <c r="M43" i="2" s="1"/>
  <c r="Z11" i="1"/>
  <c r="M9" i="2" s="1"/>
  <c r="Z81" i="1"/>
  <c r="Z23" i="1"/>
  <c r="M23" i="2" s="1"/>
  <c r="Z20" i="1"/>
  <c r="M20" i="2" s="1"/>
  <c r="Z16" i="1"/>
  <c r="M15" i="2" s="1"/>
  <c r="Z10" i="1"/>
  <c r="M8" i="2" s="1"/>
  <c r="Z21" i="1"/>
  <c r="M21" i="2" s="1"/>
  <c r="Z15" i="1"/>
  <c r="M14" i="2" s="1"/>
  <c r="Z26" i="1"/>
  <c r="M25" i="2" s="1"/>
  <c r="Z13" i="1"/>
  <c r="M12" i="2" s="1"/>
  <c r="Z3" i="1"/>
  <c r="M2" i="2" s="1"/>
  <c r="AF30" i="3"/>
  <c r="A29" i="8" s="1"/>
  <c r="AH27" i="3"/>
  <c r="AF25" i="3"/>
  <c r="A24" i="8" s="1"/>
  <c r="AH25" i="3"/>
  <c r="AF24" i="3"/>
  <c r="A23" i="8" s="1"/>
  <c r="AH24" i="3"/>
  <c r="AF26" i="3"/>
  <c r="A25" i="8" s="1"/>
  <c r="AH26" i="3"/>
  <c r="AF29" i="3"/>
  <c r="A28" i="8" s="1"/>
  <c r="Z88" i="1"/>
  <c r="Z48" i="1"/>
  <c r="M42" i="2" s="1"/>
  <c r="Z60" i="1"/>
  <c r="Z6" i="1"/>
  <c r="M4" i="2" s="1"/>
  <c r="Z82" i="1"/>
  <c r="Z47" i="1"/>
  <c r="M41" i="2" s="1"/>
  <c r="Z40" i="1"/>
  <c r="Z9" i="1"/>
  <c r="M7" i="2" s="1"/>
  <c r="Z69" i="1"/>
  <c r="M51" i="2" s="1"/>
  <c r="Z91" i="1"/>
  <c r="Z36" i="1"/>
  <c r="M34" i="2" s="1"/>
  <c r="M33" i="2" l="1"/>
  <c r="M37" i="2"/>
  <c r="M54" i="2"/>
</calcChain>
</file>

<file path=xl/comments1.xml><?xml version="1.0" encoding="utf-8"?>
<comments xmlns="http://schemas.openxmlformats.org/spreadsheetml/2006/main">
  <authors>
    <author>Janitha Jayaweera</author>
  </authors>
  <commentList>
    <comment ref="B3" authorId="0" shapeId="0">
      <text>
        <r>
          <rPr>
            <b/>
            <sz val="9"/>
            <color indexed="81"/>
            <rFont val="Tahoma"/>
            <charset val="1"/>
          </rPr>
          <t>Janitha Jayaweera:</t>
        </r>
        <r>
          <rPr>
            <sz val="9"/>
            <color indexed="81"/>
            <rFont val="Tahoma"/>
            <charset val="1"/>
          </rPr>
          <t xml:space="preserve">
This description is wrong - it's long sleeve not 3/4</t>
        </r>
      </text>
    </comment>
  </commentList>
</comments>
</file>

<file path=xl/sharedStrings.xml><?xml version="1.0" encoding="utf-8"?>
<sst xmlns="http://schemas.openxmlformats.org/spreadsheetml/2006/main" count="1877" uniqueCount="691">
  <si>
    <t>References</t>
  </si>
  <si>
    <t>SPIRALE</t>
  </si>
  <si>
    <t>TEMPO</t>
  </si>
  <si>
    <t>M</t>
  </si>
  <si>
    <t>S</t>
  </si>
  <si>
    <t>XS</t>
  </si>
  <si>
    <t>L</t>
  </si>
  <si>
    <t>INTERSAISON</t>
  </si>
  <si>
    <t>TOTAL PIECES</t>
  </si>
  <si>
    <t>ÉTÉ</t>
  </si>
  <si>
    <t>POINTE</t>
  </si>
  <si>
    <t>PIVOT</t>
  </si>
  <si>
    <t>SWING</t>
  </si>
  <si>
    <t>CONCERTO</t>
  </si>
  <si>
    <t>ODE</t>
  </si>
  <si>
    <t>ADAGIO</t>
  </si>
  <si>
    <t>CHORAL</t>
  </si>
  <si>
    <t>LIE</t>
  </si>
  <si>
    <t>CROCHE</t>
  </si>
  <si>
    <t>MUSIC</t>
  </si>
  <si>
    <t>RYTHME</t>
  </si>
  <si>
    <t>ETOILE</t>
  </si>
  <si>
    <t>VIRG</t>
  </si>
  <si>
    <t>MELODIE</t>
  </si>
  <si>
    <t>OPERA</t>
  </si>
  <si>
    <t>COURBE</t>
  </si>
  <si>
    <t>ALLEGRO</t>
  </si>
  <si>
    <t>AELL</t>
  </si>
  <si>
    <t>ETTY</t>
  </si>
  <si>
    <t>ULA</t>
  </si>
  <si>
    <t>PRELUDE</t>
  </si>
  <si>
    <t>JANI</t>
  </si>
  <si>
    <t>ERO</t>
  </si>
  <si>
    <t>DIESE</t>
  </si>
  <si>
    <t>DROP</t>
  </si>
  <si>
    <t>AND</t>
  </si>
  <si>
    <t>RECOVERY</t>
  </si>
  <si>
    <t>EQUILIBRE</t>
  </si>
  <si>
    <t>ATTITUDE</t>
  </si>
  <si>
    <t>PORTE</t>
  </si>
  <si>
    <t>ALLONGE</t>
  </si>
  <si>
    <t>ACCORD</t>
  </si>
  <si>
    <t>DANSE</t>
  </si>
  <si>
    <t>MOOVE</t>
  </si>
  <si>
    <t>CODA</t>
  </si>
  <si>
    <t>INE</t>
  </si>
  <si>
    <t>ALTO</t>
  </si>
  <si>
    <t>GANE</t>
  </si>
  <si>
    <t>GAMBADE</t>
  </si>
  <si>
    <t>BUTTERFLY</t>
  </si>
  <si>
    <t>GINE</t>
  </si>
  <si>
    <t>OSE</t>
  </si>
  <si>
    <t>ARIETIS</t>
  </si>
  <si>
    <t>RUCHA</t>
  </si>
  <si>
    <t>GALLINA</t>
  </si>
  <si>
    <t>SUHEL</t>
  </si>
  <si>
    <t>ISIS</t>
  </si>
  <si>
    <t>RANA</t>
  </si>
  <si>
    <t>ATI</t>
  </si>
  <si>
    <t>KHESE</t>
  </si>
  <si>
    <t>APPOLLO</t>
  </si>
  <si>
    <t>SADON</t>
  </si>
  <si>
    <t>ALUDIA</t>
  </si>
  <si>
    <t>ASTERION</t>
  </si>
  <si>
    <t>HIVER</t>
  </si>
  <si>
    <t>CHORUS</t>
  </si>
  <si>
    <t>ITA</t>
  </si>
  <si>
    <t>SNOOD</t>
  </si>
  <si>
    <t>CELENO</t>
  </si>
  <si>
    <t>KHESE </t>
  </si>
  <si>
    <t>MOOVE </t>
  </si>
  <si>
    <t>APOLLO</t>
  </si>
  <si>
    <t>ATHENA</t>
  </si>
  <si>
    <t>GIENA</t>
  </si>
  <si>
    <t>ALEYONE</t>
  </si>
  <si>
    <t>ANKAA</t>
  </si>
  <si>
    <t>ATRIA</t>
  </si>
  <si>
    <t>ETAMIN</t>
  </si>
  <si>
    <t>MENOPE</t>
  </si>
  <si>
    <t>MAJAYA</t>
  </si>
  <si>
    <t>NAOS</t>
  </si>
  <si>
    <t>PLEIONE</t>
  </si>
  <si>
    <t>Grand Total</t>
  </si>
  <si>
    <t>SALES/ORDERS</t>
  </si>
  <si>
    <t>SS2014</t>
  </si>
  <si>
    <t>AW2013</t>
  </si>
  <si>
    <t>AW2014</t>
  </si>
  <si>
    <t>SS2015</t>
  </si>
  <si>
    <t>100% viscose</t>
  </si>
  <si>
    <t>100% cotton</t>
  </si>
  <si>
    <t>50% cotton 50% modal</t>
  </si>
  <si>
    <t>AW2015</t>
  </si>
  <si>
    <t>ALE</t>
  </si>
  <si>
    <t>70% polyester 30% wool</t>
  </si>
  <si>
    <t>65% wool 35% cotton</t>
  </si>
  <si>
    <t>95% cotton 5%wool</t>
  </si>
  <si>
    <t>nude jersey top</t>
  </si>
  <si>
    <t>90% cotton 10% wool</t>
  </si>
  <si>
    <t>48% viscose 23% wool 23%PC  6% elastane</t>
  </si>
  <si>
    <t>LIRA</t>
  </si>
  <si>
    <t>SYRMA</t>
  </si>
  <si>
    <t>96% cotton 4% wool</t>
  </si>
  <si>
    <t>ACELLA</t>
  </si>
  <si>
    <t>AQUILLLA</t>
  </si>
  <si>
    <t>100% micromodal</t>
  </si>
  <si>
    <t>CAPELLA</t>
  </si>
  <si>
    <t>CYGNUS</t>
  </si>
  <si>
    <t>85% viscose 15% wool</t>
  </si>
  <si>
    <t>UINUK</t>
  </si>
  <si>
    <t>U</t>
  </si>
  <si>
    <t>UNUKA</t>
  </si>
  <si>
    <t>29% cotton 20% linen 51% wool</t>
  </si>
  <si>
    <t>PARTITION</t>
  </si>
  <si>
    <t>Active (0/1)</t>
  </si>
  <si>
    <t>Name *</t>
  </si>
  <si>
    <t>Categories (x,y,z...)</t>
  </si>
  <si>
    <t>Price tax excluded or Price tax included</t>
  </si>
  <si>
    <t>Tax rules ID</t>
  </si>
  <si>
    <t>Wholesale price</t>
  </si>
  <si>
    <t>On sale (0/1)</t>
  </si>
  <si>
    <t>Discount amount</t>
  </si>
  <si>
    <t>Discount percent</t>
  </si>
  <si>
    <t>Discount from (yyyy-mm-dd)</t>
  </si>
  <si>
    <t>Discount to (yyyy-mm-dd)</t>
  </si>
  <si>
    <t>Reference #</t>
  </si>
  <si>
    <t>Supplier reference #</t>
  </si>
  <si>
    <t>Supplier</t>
  </si>
  <si>
    <t>Manufacturer</t>
  </si>
  <si>
    <t>EAN13</t>
  </si>
  <si>
    <t>UPC</t>
  </si>
  <si>
    <t>Ecotax</t>
  </si>
  <si>
    <t>Width</t>
  </si>
  <si>
    <t>Height</t>
  </si>
  <si>
    <t>Depth</t>
  </si>
  <si>
    <t>Weight</t>
  </si>
  <si>
    <t>Quantity</t>
  </si>
  <si>
    <t>Minimal quantity</t>
  </si>
  <si>
    <t>Visibility</t>
  </si>
  <si>
    <t>Additional shipping cost</t>
  </si>
  <si>
    <t>Unity</t>
  </si>
  <si>
    <t>Unit price</t>
  </si>
  <si>
    <t>Short description</t>
  </si>
  <si>
    <t>Description</t>
  </si>
  <si>
    <t>Tags (x,y,z...)</t>
  </si>
  <si>
    <t>Meta title</t>
  </si>
  <si>
    <t>Meta keywords</t>
  </si>
  <si>
    <t>Meta description</t>
  </si>
  <si>
    <t>URL rewritten</t>
  </si>
  <si>
    <t>Text when in stock</t>
  </si>
  <si>
    <t>Text when backorder allowed</t>
  </si>
  <si>
    <t>Available for order (0 = No, 1 = Yes)</t>
  </si>
  <si>
    <t>Product available date</t>
  </si>
  <si>
    <t>Product creation date</t>
  </si>
  <si>
    <t>Show price (0 = No, 1 = Yes)</t>
  </si>
  <si>
    <t>Image URLs (x,y,z...)</t>
  </si>
  <si>
    <t>Delete existing images (0 = No, 1 = Yes)</t>
  </si>
  <si>
    <t>Feature(Name:Value:Position)</t>
  </si>
  <si>
    <t>Available online only (0 = No, 1 = Yes)</t>
  </si>
  <si>
    <t>Condition</t>
  </si>
  <si>
    <t>Customizable (0 = No, 1 = Yes)</t>
  </si>
  <si>
    <t>Uploadable files (0 = No, 1 = Yes)</t>
  </si>
  <si>
    <t>Text fields (0 = No, 1 = Yes)</t>
  </si>
  <si>
    <t>Out of stock</t>
  </si>
  <si>
    <t>ID / Name of shop</t>
  </si>
  <si>
    <t>Advanced stock management</t>
  </si>
  <si>
    <t>Depends On Stock</t>
  </si>
  <si>
    <t>In Stock</t>
  </si>
  <si>
    <t>new</t>
  </si>
  <si>
    <t>both</t>
  </si>
  <si>
    <t>Warehouse</t>
  </si>
  <si>
    <t>ID</t>
  </si>
  <si>
    <t>Product ID*</t>
  </si>
  <si>
    <t>Attribute (Name:Type:Position)*</t>
  </si>
  <si>
    <t>Value (Value:Position)*</t>
  </si>
  <si>
    <t>Supplier reference</t>
  </si>
  <si>
    <t>Reference</t>
  </si>
  <si>
    <t>Impact on price</t>
  </si>
  <si>
    <t>Impact on weight</t>
  </si>
  <si>
    <t>Default (0 = No, 1 = Yes)</t>
  </si>
  <si>
    <t>Combination available date</t>
  </si>
  <si>
    <t>Image position</t>
  </si>
  <si>
    <t>Image URL</t>
  </si>
  <si>
    <t>Advanced Stock Managment</t>
  </si>
  <si>
    <t>Depends on stock</t>
  </si>
  <si>
    <t>https://dl.dropboxusercontent.com/u/65661364/amandine/adana.JPG</t>
  </si>
  <si>
    <t>https://dl.dropboxusercontent.com/u/65661364/amandine/ara.JPG</t>
  </si>
  <si>
    <t>https://dl.dropboxusercontent.com/u/65661364/amandine/butterfly.JPG</t>
  </si>
  <si>
    <t>https://dl.dropboxusercontent.com/u/65661364/amandine/choral.JPG</t>
  </si>
  <si>
    <t>https://dl.dropboxusercontent.com/u/65661364/amandine/homan.JPG</t>
  </si>
  <si>
    <t>https://dl.dropboxusercontent.com/u/65661364/amandine/music.JPG</t>
  </si>
  <si>
    <t>https://dl.dropboxusercontent.com/u/65661364/amandine/rana.JPG</t>
  </si>
  <si>
    <t>https://dl.dropboxusercontent.com/u/65661364/amandine/spirale%20fleece%20back.JPG</t>
  </si>
  <si>
    <t>https://dl.dropboxusercontent.com/u/65661364/amandine/spirale%20fleece.JPG</t>
  </si>
  <si>
    <t>https://dl.dropboxusercontent.com/u/65661364/amandine/spirale.JPG</t>
  </si>
  <si>
    <t>https://dl.dropboxusercontent.com/u/65661364/amandine/wega%20side.JPG</t>
  </si>
  <si>
    <t>https://dl.dropboxusercontent.com/u/65661364/amandine/wega.JPG</t>
  </si>
  <si>
    <t>SNOOD2</t>
  </si>
  <si>
    <t>NIAL</t>
  </si>
  <si>
    <t>HOMAN</t>
  </si>
  <si>
    <t>ARA</t>
  </si>
  <si>
    <t>95% cotton 5% wool</t>
  </si>
  <si>
    <t>96% cotton 4% elastane</t>
  </si>
  <si>
    <t>ARIES</t>
  </si>
  <si>
    <t>74% cotton 26% nylon</t>
  </si>
  <si>
    <t>AURIGA</t>
  </si>
  <si>
    <t>WEZEN</t>
  </si>
  <si>
    <t>ZOSMA</t>
  </si>
  <si>
    <t>UNUKO</t>
  </si>
  <si>
    <t>SPIKA</t>
  </si>
  <si>
    <t>42% wool 38% cotton 20% nylon</t>
  </si>
  <si>
    <t>ORION</t>
  </si>
  <si>
    <t>97% cotton 3% elastane</t>
  </si>
  <si>
    <t>nude jersey dress</t>
  </si>
  <si>
    <t>COROUS</t>
  </si>
  <si>
    <t>95% cotton 5% elastane</t>
  </si>
  <si>
    <t>PIXUS</t>
  </si>
  <si>
    <t>98% modal 2% silk</t>
  </si>
  <si>
    <t>90% viscose 10% lycra</t>
  </si>
  <si>
    <t>IANA</t>
  </si>
  <si>
    <t>NARO</t>
  </si>
  <si>
    <t>WEGA</t>
  </si>
  <si>
    <t>Origin</t>
  </si>
  <si>
    <t>100% cotton 85% viscose 15% wool</t>
  </si>
  <si>
    <t xml:space="preserve">42% wool 38% cotton 20% nylon </t>
  </si>
  <si>
    <t>48% viscose 23% wool 23% polyacrylic 6% elastane</t>
  </si>
  <si>
    <t>70% cotton 30% linen</t>
  </si>
  <si>
    <t>Care</t>
  </si>
  <si>
    <t>bow tie</t>
  </si>
  <si>
    <t>ADANA</t>
  </si>
  <si>
    <t>twisted 2 material</t>
  </si>
  <si>
    <t>twist</t>
  </si>
  <si>
    <t>3/4 sleeve</t>
  </si>
  <si>
    <t>knitted, pleated</t>
  </si>
  <si>
    <t>knee length</t>
  </si>
  <si>
    <t>no pockets</t>
  </si>
  <si>
    <t>boat collar</t>
  </si>
  <si>
    <t>chimney turtle neck collar</t>
  </si>
  <si>
    <t>2 pockets</t>
  </si>
  <si>
    <t>sleeveless</t>
  </si>
  <si>
    <t>draped neckline</t>
  </si>
  <si>
    <t>short sleeve</t>
  </si>
  <si>
    <t>long sleeve</t>
  </si>
  <si>
    <t>pleated, loose, transparent, second skin, low cut back</t>
  </si>
  <si>
    <t>twist v cut neck on the back</t>
  </si>
  <si>
    <t>turtle neck rollup</t>
  </si>
  <si>
    <t>roped open neck line collar</t>
  </si>
  <si>
    <t>, drop detail, , square shape</t>
  </si>
  <si>
    <t>round neck</t>
  </si>
  <si>
    <t xml:space="preserve"> angle drape on front SPIKA</t>
  </si>
  <si>
    <t>rounnd neck</t>
  </si>
  <si>
    <t>square shape, ,, drop on back</t>
  </si>
  <si>
    <t>boat neck</t>
  </si>
  <si>
    <t>turtle high , , round cutout detail, long sleeve, oversized large</t>
  </si>
  <si>
    <t>neck collar</t>
  </si>
  <si>
    <t>pleated attached belt on front, , below the knee, 2 pockets</t>
  </si>
  <si>
    <t xml:space="preserve">turtle neck collar, </t>
  </si>
  <si>
    <t>round cut, poncho</t>
  </si>
  <si>
    <t xml:space="preserve">v-neck, </t>
  </si>
  <si>
    <t>high collar</t>
  </si>
  <si>
    <t>round collar</t>
  </si>
  <si>
    <t>destructured collar</t>
  </si>
  <si>
    <t>twist detail collar</t>
  </si>
  <si>
    <t>elastic waste</t>
  </si>
  <si>
    <t>detailed pleats on the waist</t>
  </si>
  <si>
    <t>straight line, pleated</t>
  </si>
  <si>
    <t>straight shape, detailed pleats, sweater</t>
  </si>
  <si>
    <t>city pants, tapered carrot, fake zipper, stretch</t>
  </si>
  <si>
    <t>open, pleats on side,</t>
  </si>
  <si>
    <t>oversized bamboo pleats,</t>
  </si>
  <si>
    <t>oversized</t>
  </si>
  <si>
    <t>destructured pleated</t>
  </si>
  <si>
    <t>draped layered</t>
  </si>
  <si>
    <t>open shoulder sweater</t>
  </si>
  <si>
    <t>fluid draped</t>
  </si>
  <si>
    <t>bamboo pleats, cutout on the hips, straight line</t>
  </si>
  <si>
    <t>second skin</t>
  </si>
  <si>
    <t>loose open fluid</t>
  </si>
  <si>
    <t>parallel pleats, straight cut</t>
  </si>
  <si>
    <t>oversized, pleated</t>
  </si>
  <si>
    <t>oversized pleated</t>
  </si>
  <si>
    <t>open loose, unbuttoned</t>
  </si>
  <si>
    <t>open sleeve slit, straight</t>
  </si>
  <si>
    <t>angle drape on front</t>
  </si>
  <si>
    <t>pleated semi/half belt</t>
  </si>
  <si>
    <t>draped, loose, comfortable</t>
  </si>
  <si>
    <t>cowl neck on back</t>
  </si>
  <si>
    <t>open back</t>
  </si>
  <si>
    <t>square shape, cutout/over length shoulder, pleats on the shoulder, v detail on bottom</t>
  </si>
  <si>
    <t>round</t>
  </si>
  <si>
    <t>waist length</t>
  </si>
  <si>
    <t>hip length</t>
  </si>
  <si>
    <t>loose open knit destructured, internal lining/lined</t>
  </si>
  <si>
    <t>below knee length</t>
  </si>
  <si>
    <t>oversized, rounded side to drape or bunch up on waist, tunic</t>
  </si>
  <si>
    <t>low neckline cowl</t>
  </si>
  <si>
    <t>pleated collar</t>
  </si>
  <si>
    <t>tapered collar</t>
  </si>
  <si>
    <t>cowl neck</t>
  </si>
  <si>
    <t>2 pocket</t>
  </si>
  <si>
    <t>mid thigh length</t>
  </si>
  <si>
    <t>relaxed pleated trousers, tapered, yoga,, carrot</t>
  </si>
  <si>
    <t>relaxed loose trousers, tapered, yoga, carrot</t>
  </si>
  <si>
    <t>above the knee</t>
  </si>
  <si>
    <t>2 cutout pockets in the cutout</t>
  </si>
  <si>
    <t>loose, kimono, mottled</t>
  </si>
  <si>
    <t>mid thigh</t>
  </si>
  <si>
    <t>elastic waste band</t>
  </si>
  <si>
    <t>fluid</t>
  </si>
  <si>
    <t>round cutout detail, oversized large</t>
  </si>
  <si>
    <t>v neck</t>
  </si>
  <si>
    <t>All season</t>
  </si>
  <si>
    <t>80% wool 20% polyamide</t>
  </si>
  <si>
    <t>long American sleeve</t>
  </si>
  <si>
    <t>37% modal 30% viscose 13% wool 10% polyamide 8% MTP 2% elastane</t>
  </si>
  <si>
    <t>70% polyamide 15% wool 15% alpaca</t>
  </si>
  <si>
    <t>Spring Summer</t>
  </si>
  <si>
    <t>Autumn Winter</t>
  </si>
  <si>
    <t>image4</t>
  </si>
  <si>
    <t>imagefront</t>
  </si>
  <si>
    <t>imageside</t>
  </si>
  <si>
    <t>imageback</t>
  </si>
  <si>
    <t>https://dl.dropboxusercontent.com/u/65661364/amandine/adanaback.JPG</t>
  </si>
  <si>
    <t>https://dl.dropboxusercontent.com/u/65661364/amandine/adagiopivot.JPG</t>
  </si>
  <si>
    <t>https://dl.dropboxusercontent.com/u/65661364/amandine/adagiopivotback.JPG</t>
  </si>
  <si>
    <t>https://dl.dropboxusercontent.com/u/65661364/amandine/aellarietis.JPG</t>
  </si>
  <si>
    <t>https://dl.dropboxusercontent.com/u/65661364/amandine/aellarietisback.JPG</t>
  </si>
  <si>
    <t>https://dl.dropboxusercontent.com/u/65661364/amandine/allegroetty.JPG</t>
  </si>
  <si>
    <t>https://dl.dropboxusercontent.com/u/65661364/amandine/allegroettyside.JPG</t>
  </si>
  <si>
    <t>https://dl.dropboxusercontent.com/u/65661364/amandine/aleappolo.JPG</t>
  </si>
  <si>
    <t>https://dl.dropboxusercontent.com/u/65661364/amandine/aleappoloback.JPG</t>
  </si>
  <si>
    <t>https://dl.dropboxusercontent.com/u/65661364/amandine/allongeswing.JPG</t>
  </si>
  <si>
    <t>https://dl.dropboxusercontent.com/u/65661364/amandine/allongeswingside.JPG</t>
  </si>
  <si>
    <t>https://dl.dropboxusercontent.com/u/65661364/amandine/allongesback.JPG</t>
  </si>
  <si>
    <t>https://dl.dropboxusercontent.com/u/65661364/amandine/concertoalto.JPG</t>
  </si>
  <si>
    <t>https://dl.dropboxusercontent.com/u/65661364/amandine/concertoaltoback.JPG</t>
  </si>
  <si>
    <t>https://dl.dropboxusercontent.com/u/65661364/amandine/and.JPG</t>
  </si>
  <si>
    <t>https://dl.dropboxusercontent.com/u/65661364/amandine/andside.JPG</t>
  </si>
  <si>
    <t>https://dl.dropboxusercontent.com/u/65661364/amandine/araback.JPG</t>
  </si>
  <si>
    <t>https://dl.dropboxusercontent.com/u/65661364/amandine/codaarietis.JPG</t>
  </si>
  <si>
    <t>https://dl.dropboxusercontent.com/u/65661364/amandine/codaarietisside.JPG</t>
  </si>
  <si>
    <t>https://dl.dropboxusercontent.com/u/65661364/amandine/gienaarietisback.JPG</t>
  </si>
  <si>
    <t>https://dl.dropboxusercontent.com/u/65661364/amandine/butterflyback.JPG</t>
  </si>
  <si>
    <t>https://dl.dropboxusercontent.com/u/65661364/amandine/choralback.JPG</t>
  </si>
  <si>
    <t>https://dl.dropboxusercontent.com/u/65661364/amandine/chorussuhel.JPG</t>
  </si>
  <si>
    <t>https://dl.dropboxusercontent.com/u/65661364/amandine/chorussuhelback.JPG</t>
  </si>
  <si>
    <t>https://dl.dropboxusercontent.com/u/65661364/amandine/codaarietisfront.JPG</t>
  </si>
  <si>
    <t>https://dl.dropboxusercontent.com/u/65661364/amandine/concertonaos.JPG</t>
  </si>
  <si>
    <t>https://dl.dropboxusercontent.com/u/65661364/amandine/coroussterope.JPG</t>
  </si>
  <si>
    <t>https://dl.dropboxusercontent.com/u/65661364/amandine/coroussteropeback.JPG</t>
  </si>
  <si>
    <t>https://dl.dropboxusercontent.com/u/65661364/amandine/gambadecourbe.JPG</t>
  </si>
  <si>
    <t>https://dl.dropboxusercontent.com/u/65661364/amandine/gambadecourbeback.JPG</t>
  </si>
  <si>
    <t>https://dl.dropboxusercontent.com/u/65661364/amandine/crocherythme.JPG</t>
  </si>
  <si>
    <t>https://dl.dropboxusercontent.com/u/65661364/amandine/crocherythmeback.JPG</t>
  </si>
  <si>
    <t>https://dl.dropboxusercontent.com/u/65661364/amandine/danse.JPG</t>
  </si>
  <si>
    <t>https://dl.dropboxusercontent.com/u/65661364/amandine/danseback.JPG</t>
  </si>
  <si>
    <t>https://dl.dropboxusercontent.com/u/65661364/amandine/diesepivot.JPG</t>
  </si>
  <si>
    <t>https://dl.dropboxusercontent.com/u/65661364/amandine/diesepivotback.JPG</t>
  </si>
  <si>
    <t>https://dl.dropboxusercontent.com/u/65661364/amandine/equilibre.JPG</t>
  </si>
  <si>
    <t>https://dl.dropboxusercontent.com/u/65661364/amandine/equilibre%20side.JPG</t>
  </si>
  <si>
    <t>https://dl.dropboxusercontent.com/u/65661364/amandine/equilibre%20back.JPG</t>
  </si>
  <si>
    <t>https://dl.dropboxusercontent.com/u/65661364/amandine/etaminode.JPG</t>
  </si>
  <si>
    <t>https://dl.dropboxusercontent.com/u/65661364/amandine/etaminodeback.JPG</t>
  </si>
  <si>
    <t>https://dl.dropboxusercontent.com/u/65661364/amandine/etoileetty.JPG</t>
  </si>
  <si>
    <t>https://dl.dropboxusercontent.com/u/65661364/amandine/etoileettyback.JPG</t>
  </si>
  <si>
    <t>https://dl.dropboxusercontent.com/u/65661364/amandine/gallina.JPG</t>
  </si>
  <si>
    <t>https://dl.dropboxusercontent.com/u/65661364/amandine/gallinaback.JPG</t>
  </si>
  <si>
    <t>https://dl.dropboxusercontent.com/u/65661364/amandine/gienaarietis.JPG</t>
  </si>
  <si>
    <t>https://dl.dropboxusercontent.com/u/65661364/amandine/portegine.JPG</t>
  </si>
  <si>
    <t>https://dl.dropboxusercontent.com/u/65661364/amandine/portegineside.JPG</t>
  </si>
  <si>
    <t>https://dl.dropboxusercontent.com/u/65661364/amandine/homanback.JPG</t>
  </si>
  <si>
    <t>https://dl.dropboxusercontent.com/u/65661364/amandine/isissuhel.JPG</t>
  </si>
  <si>
    <t>https://dl.dropboxusercontent.com/u/65661364/amandine/isissuhelback.JPG</t>
  </si>
  <si>
    <t>https://dl.dropboxusercontent.com/u/65661364/amandine/itaswing.JPG</t>
  </si>
  <si>
    <t>https://dl.dropboxusercontent.com/u/65661364/amandine/itaside.JPG</t>
  </si>
  <si>
    <t>https://dl.dropboxusercontent.com/u/65661364/amandine/itaback.JPG</t>
  </si>
  <si>
    <t>https://dl.dropboxusercontent.com/u/65661364/amandine/melodie.JPG</t>
  </si>
  <si>
    <t>https://dl.dropboxusercontent.com/u/65661364/amandine/melodie%20side.JPG</t>
  </si>
  <si>
    <t>https://dl.dropboxusercontent.com/u/65661364/amandine/melodieback.JPG</t>
  </si>
  <si>
    <t>https://dl.dropboxusercontent.com/u/65661364/amandine/moovearietis.JPG</t>
  </si>
  <si>
    <t>https://dl.dropboxusercontent.com/u/65661364/amandine/moovearietisback.JPG</t>
  </si>
  <si>
    <t>https://dl.dropboxusercontent.com/u/65661364/amandine/musicback.JPG</t>
  </si>
  <si>
    <t>https://dl.dropboxusercontent.com/u/65661364/amandine/musicb.JPG</t>
  </si>
  <si>
    <t>https://dl.dropboxusercontent.com/u/65661364/amandine/musicbback.JPG</t>
  </si>
  <si>
    <t>https://dl.dropboxusercontent.com/u/65661364/amandine/nialsterope.JPG</t>
  </si>
  <si>
    <t>https://dl.dropboxusercontent.com/u/65661364/amandine/nialsteropeside.JPG</t>
  </si>
  <si>
    <t>https://dl.dropboxusercontent.com/u/65661364/amandine/nialsteropeback.JPG</t>
  </si>
  <si>
    <t>https://dl.dropboxusercontent.com/u/65661364/amandine/opera.JPG</t>
  </si>
  <si>
    <t>https://dl.dropboxusercontent.com/u/65661364/amandine/operaside.JPG</t>
  </si>
  <si>
    <t>https://dl.dropboxusercontent.com/u/65661364/amandine/osepivot.JPG</t>
  </si>
  <si>
    <t>https://dl.dropboxusercontent.com/u/65661364/amandine/osepivotback.JPG</t>
  </si>
  <si>
    <t>https://dl.dropboxusercontent.com/u/65661364/amandine/pixussterope.JPG</t>
  </si>
  <si>
    <t>https://dl.dropboxusercontent.com/u/65661364/amandine/pixussteropeback.JPG</t>
  </si>
  <si>
    <t>https://dl.dropboxusercontent.com/u/65661364/amandine/pleionearietis.JPG</t>
  </si>
  <si>
    <t>https://dl.dropboxusercontent.com/u/65661364/amandine/pleionearietisback.JPG</t>
  </si>
  <si>
    <t>https://dl.dropboxusercontent.com/u/65661364/amandine/pointeetty.JPG</t>
  </si>
  <si>
    <t>https://dl.dropboxusercontent.com/u/65661364/amandine/pointeettyback.JPG</t>
  </si>
  <si>
    <t>https://dl.dropboxusercontent.com/u/65661364/amandine/preludepivot.JPG</t>
  </si>
  <si>
    <t>https://dl.dropboxusercontent.com/u/65661364/amandine/preludepivotback.JPG</t>
  </si>
  <si>
    <t>https://dl.dropboxusercontent.com/u/65661364/amandine/ranaback.JPG</t>
  </si>
  <si>
    <t>https://dl.dropboxusercontent.com/u/65661364/amandine/recovery.JPG</t>
  </si>
  <si>
    <t>https://dl.dropboxusercontent.com/u/65661364/amandine/recoveryside.JPG</t>
  </si>
  <si>
    <t>https://dl.dropboxusercontent.com/u/65661364/amandine/recovery%20back.JPG</t>
  </si>
  <si>
    <t>https://dl.dropboxusercontent.com/u/65661364/amandine/ruchaarietis.JPG</t>
  </si>
  <si>
    <t>https://dl.dropboxusercontent.com/u/65661364/amandine/ruchaarietisback.JPG</t>
  </si>
  <si>
    <t>https://dl.dropboxusercontent.com/u/65661364/amandine/spikacarina.JPG</t>
  </si>
  <si>
    <t>https://dl.dropboxusercontent.com/u/65661364/amandine/spikacarinaback.JPG</t>
  </si>
  <si>
    <t>https://dl.dropboxusercontent.com/u/65661364/amandine/spiraleback.JPG</t>
  </si>
  <si>
    <t>https://dl.dropboxusercontent.com/u/65661364/amandine/swingpivot.JPG</t>
  </si>
  <si>
    <t>https://dl.dropboxusercontent.com/u/65661364/amandine/swingpivotback.JPG</t>
  </si>
  <si>
    <t>https://dl.dropboxusercontent.com/u/65661364/amandine/tempoarietis.JPG</t>
  </si>
  <si>
    <t>https://dl.dropboxusercontent.com/u/65661364/amandine/tempoarietisback.JPG</t>
  </si>
  <si>
    <t>https://dl.dropboxusercontent.com/u/65661364/amandine/ulafront.JPG</t>
  </si>
  <si>
    <t>https://dl.dropboxusercontent.com/u/65661364/amandine/ula.JPG</t>
  </si>
  <si>
    <t>https://dl.dropboxusercontent.com/u/65661364/amandine/ulaback.JPG</t>
  </si>
  <si>
    <t>https://dl.dropboxusercontent.com/u/65661364/amandine/VIRG%20PIVOT.JPG</t>
  </si>
  <si>
    <t>https://dl.dropboxusercontent.com/u/65661364/amandine/virgpivotback.JPG</t>
  </si>
  <si>
    <t>https://dl.dropboxusercontent.com/u/65661364/amandine/wegaback.JPG</t>
  </si>
  <si>
    <t>Season fr</t>
  </si>
  <si>
    <t>Season en</t>
  </si>
  <si>
    <t>Features:</t>
  </si>
  <si>
    <t>American long sleeve</t>
  </si>
  <si>
    <t>Composition</t>
  </si>
  <si>
    <t>NAME</t>
  </si>
  <si>
    <t>ankaa</t>
  </si>
  <si>
    <t>Apollo</t>
  </si>
  <si>
    <t>AQUILLA</t>
  </si>
  <si>
    <t>Arietis</t>
  </si>
  <si>
    <t>Asterion</t>
  </si>
  <si>
    <t>Ati</t>
  </si>
  <si>
    <t>Atria</t>
  </si>
  <si>
    <t>AURIGUA</t>
  </si>
  <si>
    <t>CAELUM</t>
  </si>
  <si>
    <t>CARINA</t>
  </si>
  <si>
    <t>Celeno</t>
  </si>
  <si>
    <t>DRAVO</t>
  </si>
  <si>
    <t>Etamin</t>
  </si>
  <si>
    <t>gallina</t>
  </si>
  <si>
    <t>GEMMA</t>
  </si>
  <si>
    <t>Giena</t>
  </si>
  <si>
    <t>INC</t>
  </si>
  <si>
    <t>Isis</t>
  </si>
  <si>
    <t>LIBRA</t>
  </si>
  <si>
    <t>Ménope</t>
  </si>
  <si>
    <t>MUSICB</t>
  </si>
  <si>
    <t>Naos</t>
  </si>
  <si>
    <t>PEGASUS</t>
  </si>
  <si>
    <t>Pleione</t>
  </si>
  <si>
    <t>PYXIS</t>
  </si>
  <si>
    <t>Rana</t>
  </si>
  <si>
    <t>Rucha</t>
  </si>
  <si>
    <t>RYTHMEB</t>
  </si>
  <si>
    <t>SPIRALEB</t>
  </si>
  <si>
    <t>SPIRALEw</t>
  </si>
  <si>
    <t>STEROPE</t>
  </si>
  <si>
    <t>Suhel</t>
  </si>
  <si>
    <t>YILDUN</t>
  </si>
  <si>
    <t>Price</t>
  </si>
  <si>
    <t>Unit Price</t>
  </si>
  <si>
    <t>Professional</t>
  </si>
  <si>
    <t>Wholesale</t>
  </si>
  <si>
    <t>Color:color:0;Size:select:1</t>
  </si>
  <si>
    <t>Color:color:0;Size:select:2</t>
  </si>
  <si>
    <t>Color:color:0;Size:select:3</t>
  </si>
  <si>
    <t>Color:color:0;Size:select:4</t>
  </si>
  <si>
    <t>Color</t>
  </si>
  <si>
    <t>draped loose</t>
  </si>
  <si>
    <t>pleated brushed mottled</t>
  </si>
  <si>
    <t>relaxed yoga/jogging trousers</t>
  </si>
  <si>
    <t>relaxed fit</t>
  </si>
  <si>
    <t>pleated relaxed stretchy straight cut</t>
  </si>
  <si>
    <t>draped pleated</t>
  </si>
  <si>
    <t>cutout detailed simple yoga leggings</t>
  </si>
  <si>
    <t>drop detailed square shaped</t>
  </si>
  <si>
    <t>angle drape</t>
  </si>
  <si>
    <t>pleated</t>
  </si>
  <si>
    <t>square shaped drop detailed</t>
  </si>
  <si>
    <t>pleated square shaped</t>
  </si>
  <si>
    <t>two layered/bi material draped</t>
  </si>
  <si>
    <t>pleated relaxed</t>
  </si>
  <si>
    <t>angled pleats</t>
  </si>
  <si>
    <t>mottled grey</t>
  </si>
  <si>
    <t>knit coat</t>
  </si>
  <si>
    <t>cotton fleece skirt</t>
  </si>
  <si>
    <t>double jersey top</t>
  </si>
  <si>
    <t>cotton fleece sweater</t>
  </si>
  <si>
    <t>jersey top</t>
  </si>
  <si>
    <t>cotton fleece pants</t>
  </si>
  <si>
    <t>jacquard pants</t>
  </si>
  <si>
    <t>jersey skirt</t>
  </si>
  <si>
    <t>rib dress</t>
  </si>
  <si>
    <t>jersey dress</t>
  </si>
  <si>
    <t>jacquard jacket</t>
  </si>
  <si>
    <t>cotton fleece dress</t>
  </si>
  <si>
    <t>rib top</t>
  </si>
  <si>
    <t>jacquard top</t>
  </si>
  <si>
    <t>rib skirt</t>
  </si>
  <si>
    <t>double jersey dress</t>
  </si>
  <si>
    <t>interlock skirt</t>
  </si>
  <si>
    <t>pullover</t>
  </si>
  <si>
    <t>interlock dress</t>
  </si>
  <si>
    <t>interlock pants</t>
  </si>
  <si>
    <t>interlock pullover</t>
  </si>
  <si>
    <t>boucle dress</t>
  </si>
  <si>
    <t>interlock coat</t>
  </si>
  <si>
    <t>cotton fleece jacket</t>
  </si>
  <si>
    <t>milano dress</t>
  </si>
  <si>
    <t>milano/ottoman sweater</t>
  </si>
  <si>
    <t>milano pants</t>
  </si>
  <si>
    <t>milano top</t>
  </si>
  <si>
    <t>cotton fleece top</t>
  </si>
  <si>
    <t>nut jersey pullover</t>
  </si>
  <si>
    <t>milano coat</t>
  </si>
  <si>
    <t>cotton fleece snood</t>
  </si>
  <si>
    <t>snood</t>
  </si>
  <si>
    <t>milano/ottoman snood</t>
  </si>
  <si>
    <t>ottoman top</t>
  </si>
  <si>
    <t>jacquard short</t>
  </si>
  <si>
    <t>rib jacket</t>
  </si>
  <si>
    <t>fleece sweater</t>
  </si>
  <si>
    <t>rib pullover</t>
  </si>
  <si>
    <t>crepe dress</t>
  </si>
  <si>
    <t>knit top</t>
  </si>
  <si>
    <t>pleated straight shaped</t>
  </si>
  <si>
    <t>cowl collar</t>
  </si>
  <si>
    <t>high waist elastic waist</t>
  </si>
  <si>
    <t>elastic waist pleated belt pleated waist</t>
  </si>
  <si>
    <t>twisted belt elastic waist</t>
  </si>
  <si>
    <t>large round collar</t>
  </si>
  <si>
    <t>ankle length</t>
  </si>
  <si>
    <t>sleeve with cuff long sleeve</t>
  </si>
  <si>
    <t>turtle neck loose collar</t>
  </si>
  <si>
    <t>elastic waist layered belt</t>
  </si>
  <si>
    <t>short sleeve recessed sleeve</t>
  </si>
  <si>
    <t>loose collar</t>
  </si>
  <si>
    <t>elastic waist</t>
  </si>
  <si>
    <t>long sleeve cuff on sleeve</t>
  </si>
  <si>
    <t>sleeve less</t>
  </si>
  <si>
    <t>oversized tapered draped</t>
  </si>
  <si>
    <t>oversized kimono</t>
  </si>
  <si>
    <t>loose turtle neck</t>
  </si>
  <si>
    <t>turtle neck</t>
  </si>
  <si>
    <t>straight shaped pleated</t>
  </si>
  <si>
    <t>balloon draped skirt,</t>
  </si>
  <si>
    <t>asymmetric high neck</t>
  </si>
  <si>
    <t>oversized, pleated,</t>
  </si>
  <si>
    <t>bi material, , oversized square shape, pleated arm hole</t>
  </si>
  <si>
    <t>overlap pleated sweater, cuff</t>
  </si>
  <si>
    <t>grey</t>
  </si>
  <si>
    <t>black</t>
  </si>
  <si>
    <t>light grey</t>
  </si>
  <si>
    <t>white</t>
  </si>
  <si>
    <t>beige</t>
  </si>
  <si>
    <t>hazel</t>
  </si>
  <si>
    <t>nude</t>
  </si>
  <si>
    <t>machine wash 30 drip dry</t>
  </si>
  <si>
    <t>Hand wash drip dry</t>
  </si>
  <si>
    <t>hand wash drip dry</t>
  </si>
  <si>
    <t>loose pleated</t>
  </si>
  <si>
    <t>oversized simple</t>
  </si>
  <si>
    <t>knitted cloud draped loose tank top</t>
  </si>
  <si>
    <t>square shaped</t>
  </si>
  <si>
    <t>t-shirt pleated cutout</t>
  </si>
  <si>
    <t>pleated asymmetric shoulder</t>
  </si>
  <si>
    <t>draped twist detailed tank top</t>
  </si>
  <si>
    <t>round shaped poncho</t>
  </si>
  <si>
    <t>oversized draped pleated</t>
  </si>
  <si>
    <t>pleated luxurious</t>
  </si>
  <si>
    <t>pleated knitted</t>
  </si>
  <si>
    <t>Waist</t>
  </si>
  <si>
    <t>Sleeves</t>
  </si>
  <si>
    <t>Pockets</t>
  </si>
  <si>
    <t>Length</t>
  </si>
  <si>
    <t>Neck</t>
  </si>
  <si>
    <t>high v neck</t>
  </si>
  <si>
    <t>dark grey</t>
  </si>
  <si>
    <t>Fabric origin</t>
  </si>
  <si>
    <t>model height</t>
  </si>
  <si>
    <t>dark blue</t>
  </si>
  <si>
    <t>Italy</t>
  </si>
  <si>
    <t>France</t>
  </si>
  <si>
    <t/>
  </si>
  <si>
    <t>Japan</t>
  </si>
  <si>
    <t>France/Italy</t>
  </si>
  <si>
    <t>Robe en côte de coton, très extensible, longueur dessus genoux, elle souligne la silhouette, son plis à la taille apporte une touche singulière. On pioche dans son vestiaire des escarpins pour un look féminin ou des tennis pour un look sporwear.</t>
  </si>
  <si>
    <t>Robe fluide, sans manche, longueur dessus genoux. Très élégante avec son drapé déstructuré, la petite robe noire que l'on porte tout l'été.</t>
  </si>
  <si>
    <t>Manteau en matelassé, esprit kimono, se porte ouvert, poche sur le côté. Doux et confortable, on mixe les genres en le portant avec un tenue plus habillée, ou on le porte comme un gros gilet.</t>
  </si>
  <si>
    <t>Robe en coton molleton, col bénitier, longueur mi-cuisse, ouverture épaule et détail couture sur la manche. Sa coupe droite souligne la silhouette.</t>
  </si>
  <si>
    <t>Robe droite, manches longues, en double jersey, très doux, découpe taille basse avec détails plis, col rond. Elle souligne joliment la silhouette, on adopte tous les looks et toutes les saisons!</t>
  </si>
  <si>
    <t>Top coupe droite, col rond dégagé pour plus de féminité, détails plis creux au niveaux des épaules, manches 3/4, en molleton gratté, coton mélangé, parfait pour les demi-saisons! Le modèle porte le pantalon Pivot.</t>
  </si>
  <si>
    <t>Jupe droite, en côte de coton, extensible, plis croisés sur le devant. Le modèle porte le top Croche.</t>
  </si>
  <si>
    <t>Top en coton jaquard, sans manche, col bateau, coupe droite, son détail goutte dans le dos apporte sa touche d'élégance. Le modèle porte le pantalon Arietis.</t>
  </si>
  <si>
    <t>Sweater en coton molleton, manches longues, col montant décolleté, très confortable avec sa coupe droite, ses détails de plis en font un sweater couture. Associé au pantalon Pivot.</t>
  </si>
  <si>
    <t>Sweater en coton molleton, manches longues, col montant, très confortable avec sa coupe droite, ses détails de plis en font un sweater couture. Associé au pantalon Pivot.</t>
  </si>
  <si>
    <t>Jupe doublé, effet plissé, élastiquée à la taille. On la porte toute l'année jambe nue ou avec des collants. Le modèle porte le top Etamin.</t>
  </si>
  <si>
    <t>Top en côte de coton, très extensible, manche longue, coupe droite. Confortable et élégant avec son détail de plis à l'encolure.  Associé au pantalon Arietis</t>
  </si>
  <si>
    <t>Legging en coton, confortable, on l'associe avec un long sweater ou une longue chemise. Associé avec le pull Porté.</t>
  </si>
  <si>
    <t>Veste en coton jacquard,manches longues, se porte ouverte en jouant avec les superpositions, tombé fluide il s'associe facilement avec vos jolis tops! Le modèle porte le pantalon arietis.</t>
  </si>
  <si>
    <t>Top drapé, en jersey de laine, col bateau, manches longues, son tombé fluide et plissé lui apporte élégance. Associé à la jupe Etty.</t>
  </si>
  <si>
    <t>Sweater en coton molleton, manches longues, très confortable avec sa coupe droite, ses détails goutte en font un sweater couture. Associé au pantalon Pivot.</t>
  </si>
  <si>
    <t>Jupe en jersey de laine, fluide, longueur dessus genoux. On aime jouer sur les longueur en l'associant avec un top long. Associée au top Gambade</t>
  </si>
  <si>
    <t>Pantalon loose, en coton jacquard, deux poches, élastiqué au dos, ceinture destructurée, on aime l'associé avec un top raffiné pour une allure chic . Associé au top Coda.</t>
  </si>
  <si>
    <t>Pantalon carotte, en coton molleton, deux poches. Une touche rafinnée apportée par la ceinture twistée. Confortable pour un look sport chic. Le modèle porte le top Alto.</t>
  </si>
  <si>
    <t>Top drapé, en jersey. Col bateau, manches longues, son tombé fluide et plissé lui apporte élégance. Associé au short appolo.</t>
  </si>
  <si>
    <t>Sweater plissé en coton molleton moucheté. Sa touche personnelle: son col rond rembouré et ses manches 3/4. Un sweater élégant, à porter tous les jours. Le modèle porte le pantalon Arietis.</t>
  </si>
  <si>
    <t>Top drapé, en coton très doux. Son col V apporte une touche de féminité, manches longues, esprit loose très confort. Il s'associe facilement avec pantalons, jupe. Associé au pantalon Pivot.</t>
  </si>
  <si>
    <t>jupe destructurée en molleton, doublée en jersey. Deux poches pour un look décontracté, détails plis plats. A porter avec des tennis pour un esprit sport chic ou des compensés pour un esprit ville. Le modèle porte le top Partition.</t>
  </si>
  <si>
    <t>Top drapé fluide, bi matière, en jersey de viscose, col rond, sans manche. Un top raffiné, facile à porter, qui ajoutera une touche d'élégance à vos tenues décontractées. Le modèle porte le pantalon arietis.</t>
  </si>
  <si>
    <t>Pantalon confort, en molleton, deux poches, plissé sur le devant, effet destructuré. Le style et le confort réunis, on l'adopte toute l'année! Le modèle porte le top Partition.</t>
  </si>
  <si>
    <t>Jupe droite, molleton de coton, plis croisés sur le devant. Le modèle porte le top Partition.</t>
  </si>
  <si>
    <t>Robe fluide, drapée, en viscose, col bénitier, petites manches, longueur mi-cuisse. La petite robe de l'été à adopter pour sa féminité et son confort.</t>
  </si>
  <si>
    <t>Top fluide, en jersey viscose, col V, plissé, sans manche. Ses plis sur le côté lui donne un esprit loose. Le modèle porte le short Suhel.</t>
  </si>
  <si>
    <t>Sweater assymétrique, en coton molleton, manches courtes, col bateau. Le travail des plis en fait un sweater couture et unique. Associé avec le pantalon Arietis.</t>
  </si>
  <si>
    <t>Top drapé, en jersey, col rond et col bénitier dos, sans manche. Agrèable et féminin, il s'associera facilement avec vos bas.Le modèle porte le pantalon Naos.</t>
  </si>
  <si>
    <t>Top, esprit poncho, en jersey, col V détails plis, oversize. Le modèle porte la jupe Rythme.</t>
  </si>
  <si>
    <t>Top fluide, en jersey, gris moucheté noir, col bénitier, drapé. Doux et raffiné, on le porte à tout moment de la journée. Associé avec la jupe Ode.</t>
  </si>
  <si>
    <t>Top, en double jersey, très doux, sans manche, col plissé. Son esprit oversize s'associe particulièrement avec pantalon/short. Le modèle porte le short Suhel.</t>
  </si>
  <si>
    <t>Robe fluide, en jersey, sans manche, col bénitier, plissée sur le côté et au niveau de la découpe taille basse. A la fois féminine, confortable, efficace, on l'adopte tout l'été!</t>
  </si>
  <si>
    <t>Pull fin, en jersey, manches longues, col bateau, drapé sur le devant. Esprit loose. Associé avec le pantalon Arietis.</t>
  </si>
  <si>
    <t>Robe, en double jersey, très doux, coupe droite, col bénitier, manches courtes, plissée sur le devant, longueur dessus genoux.</t>
  </si>
  <si>
    <t>Short, en coton jacquard, 2 poches, élastiqué dos, revers plissés, longueur mi-cuisse. Le modèle porte le top Isis.</t>
  </si>
  <si>
    <t>Top en jersey, sans manche, col twisté.</t>
  </si>
  <si>
    <t>Top, en jersey, col bateau, manches chales, coutures tournantes, le modèle porte une taille médium.</t>
  </si>
  <si>
    <t>Long Description</t>
  </si>
  <si>
    <t>Pairing</t>
  </si>
  <si>
    <t>Pivot</t>
  </si>
  <si>
    <t>Etty</t>
  </si>
  <si>
    <t>Ode</t>
  </si>
  <si>
    <t>Rythme</t>
  </si>
  <si>
    <t>Appolo</t>
  </si>
  <si>
    <t>Concerto</t>
  </si>
  <si>
    <t>Coda</t>
  </si>
  <si>
    <t>Gambade</t>
  </si>
  <si>
    <t>Gine</t>
  </si>
  <si>
    <t>Porte</t>
  </si>
  <si>
    <t>Swing</t>
  </si>
  <si>
    <t>Croche</t>
  </si>
  <si>
    <t>Sterope</t>
  </si>
  <si>
    <t>Etoile</t>
  </si>
  <si>
    <t>Courbe</t>
  </si>
  <si>
    <t>Adagio</t>
  </si>
  <si>
    <t>Carina</t>
  </si>
  <si>
    <t>Ale</t>
  </si>
  <si>
    <t>The V-neck gives it a touch of femininity. The long sleeves will keep you warm in the spring. The loose fit will keep you comfortable in your long pants or skirt. The pleats give this minimal top sophistication so you can wear it at home as well as out and about.</t>
  </si>
  <si>
    <t>These carrot pants has two pockets for your wallet and phone or just to keep your hands warm. The non elastic twisted belt/waist gives these comfortable pants a sporty chic look.</t>
  </si>
  <si>
    <t>This destructured skirt has two pockets for a casual look. The pleats add sophistication. Wear it with your sneakers for a sporty chic spirit or with something dressier for a city spirit.</t>
  </si>
  <si>
    <t>A stylish sweater to wear every day. It is pleated and material is flecked to give a touch of rugged refinement. The neck is round and the sleeves are padded 3/4 length.</t>
  </si>
  <si>
    <t>The draped pleat falls away from the shoulder. The boat neck shows off your shoulders, yet the long sleeves gives this a  reserved elegance.</t>
  </si>
  <si>
    <t>The two practical pockets will keep your personal items secure or your hands warm. The elastic back will keep these pants in place when you are active. The belt is destructured. Pair these pants  with a refined top for a chic look.</t>
  </si>
  <si>
    <t>The simplicity is accented by a twist detail on the non elastic waist. Wear this knee length skirt for a cool spring or fall night out with a long top.</t>
  </si>
  <si>
    <t>This is a simple stretchy dress with a waist pleat that emphasizes your silhouette. Wear it with heels for a feminine look or sneakers for a sport chic look.</t>
  </si>
  <si>
    <t>The long sleeves will keep you warm on a cool spring day.  The straight cut makes this a very comfortable yet simple top, but the cutouts on the shoulder and the drop on the back makes this sweater couture. Wear it to work or lunch with your friends.</t>
  </si>
  <si>
    <t>The twisted pleat falls from the shoulder to the hip. The boat neck shows your shoulders, the long sleeves keep you warm, pleated fell and its fluid gives it elegance.</t>
  </si>
  <si>
    <t>The little black dress. The loose sleeveless flowing dress is made elegant by the draped destructured pleat. Wear it to your favorite parties/events all summer long</t>
  </si>
  <si>
    <t>Long sleeve kimono jacket. Where it open. The fallen fluid nature lets you play with your favorite cute top.</t>
  </si>
  <si>
    <t>Legging/yoga pants. The cutout detail/fake pockets lets you pair these pants with  a shirt or sweater.</t>
  </si>
  <si>
    <t>Flowing dress, draped, viscose, cowl neck, short sleeves, mid-thigh length. The little summer dress to take to her femininity and comfort.</t>
  </si>
  <si>
    <t>Top fluid viscose jersey, V-neck, pleated, sleeveless. Its folds on the side gives it a loose mind. Model is wearing shorts Suhel.</t>
  </si>
  <si>
    <t>Asymmetrical sweater, fleece cotton, short sleeves, boat neck. The work of folds makes it a unique fashion sweater. Associated with Arietis pants.</t>
  </si>
  <si>
    <t>Top draped jersey, round neck back Cowl neck, sleeveless. Agrèable and feminine, it will partner easily with your bas.Le Naos model wears the pants.</t>
  </si>
  <si>
    <t>Top, spirit poncho, jersey, V-neck pleated details, oversize. Model is wearing a skirt Rhythm.</t>
  </si>
  <si>
    <t>Top fluid jersey, black speckled gray cowl neck draped. Gentle and refined, is the door at any time of the day. Ode associated with the skirt.</t>
  </si>
  <si>
    <t>Top, double jersey, very soft, sleeveless, pleated collar. His oversize mind associates particularly with pants / shorts. Model is wearing shorts Suhel.</t>
  </si>
  <si>
    <t>Flowing dress, jersey, sleeveless, cowl neck, pleated at the side and at the low waist cut. Both feminine, comfortable, efficient, we adopt all summer!</t>
  </si>
  <si>
    <t>Pull end, jersey, long sleeves, boat neck, draped on the front. Spirit loose. Associated with Arietis pants.</t>
  </si>
  <si>
    <t>Dress, double jersey, very soft, straight cut, cowl neck, short sleeves, pleated on the front, above knee length.</t>
  </si>
  <si>
    <t>Shorts, cotton jacquard, 2 pockets, elasticated back, pleated cuff, mid-thigh length. The model carries the top Isis.</t>
  </si>
  <si>
    <t>Jersey Top, sleeveless, neck twisted.</t>
  </si>
  <si>
    <t>Top, jersey, boat neck, sleeves shawls, twisted seams, the model wears a size medium.</t>
  </si>
  <si>
    <t>This quilted kimono style coat is worn open. It has side pockets. Soft and comfortable, it is versatile wear it with a more formal dress, or wear it like a big jacket.</t>
  </si>
  <si>
    <t>It is a simple comfortable straight dress. The cowl neck the shoulder cutout and stitch detail on the sleeve makes this minimalist dress both sophisticated and feminine.</t>
  </si>
  <si>
    <t>The pleated neckline and fake zipper add elegance to this straight cut top. long sleeves make it practical and warm. Very extensible, pair it with your favorite bottom.</t>
  </si>
  <si>
    <t>twisted belt pleated non elastic waist</t>
  </si>
  <si>
    <t>twisted belt</t>
  </si>
  <si>
    <t>twisted neck</t>
  </si>
  <si>
    <t>open back liquid, bi (black purple) color, raw edge</t>
  </si>
  <si>
    <t xml:space="preserve">bi 2 material front back, pleats on the shoulder, fantasy knit, cuff on bottom </t>
  </si>
  <si>
    <t>modzik oversized 2 button round kimono black liner</t>
  </si>
  <si>
    <t>ballooned double pleat draped</t>
  </si>
  <si>
    <t>pleated hip</t>
  </si>
  <si>
    <t>oversized bamboo pleat</t>
  </si>
  <si>
    <t>This couture long sleeve sweater with its high collar will combine well with a snood or scarf on a cold day. The roomy collar and straight cut will provide plenty of air and comfort on a warmer day too. Complete with pleat details about the hip.</t>
  </si>
  <si>
    <t>This is a sleeveless boat neck straight cut top. It is made elegant by a drop detail on the back.</t>
  </si>
  <si>
    <t xml:space="preserve">This soft dress emphasizes the silhouette beautifully and is adapted for all looks and seasons. It is completed by a low cut waist and diagonal pleats on the front torso. </t>
  </si>
  <si>
    <t>This is a straight cut 3/4 sleeve top with a round neck cleared for more femininity. It is completed by pleats at the shoulder. The wool mixed brushed cotton makes this perfect for half seasons.</t>
  </si>
  <si>
    <t>These practical pants with 2 pockets are comfortable. The pleated front gives them an unstructured effect. The combined style and comfort, we adopt all year! The model has the top score.</t>
  </si>
  <si>
    <t>Partition</t>
  </si>
  <si>
    <t>draped fluid pouch pleat</t>
  </si>
  <si>
    <t>A straight cut mid thigh length skirt. It is completed by the folded/tucked pleat details on the front.</t>
  </si>
  <si>
    <t xml:space="preserve">This skirt is double pleated for a balloon effect. It has an elastic waist. Wear it with pantyhose when in winter fall and spring or bare in summer. </t>
  </si>
  <si>
    <t>This is a couture sweater with bamboo pleats.  long sleeve sweater with its high collar will combine well with a snood or scarf on a cold day. The roomy collar and straight cut will provide plenty of air and comfort on a warmer day too.</t>
  </si>
  <si>
    <t>This is a viscose/jersey bi-material long sleeve top. It is a refined top with fluid drape details that gives it an unstructured effect. It is as easy to wear as t-shirt. It will add a touch of elegance and complexity to your casual outfit. It has a round collar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</si>
</sst>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 #,##0.00"/>
  </numFmts>
  <fonts count="10" x14ac:knownFonts="1">
    <font>
      <sz val="10"/>
      <name val="Arial"/>
    </font>
    <font>
      <b/>
      <sz val="10"/>
      <name val="Arial"/>
      <family val="2"/>
    </font>
    <font>
      <sz val="10"/>
      <name val="Arial"/>
      <family val="2"/>
    </font>
    <font>
      <b/>
      <sz val="10"/>
      <name val="Arial"/>
      <family val="2"/>
    </font>
    <font>
      <sz val="10"/>
      <name val="Arial"/>
      <family val="2"/>
    </font>
    <font>
      <sz val="10"/>
      <name val="Arial"/>
      <family val="2"/>
    </font>
    <font>
      <sz val="10"/>
      <name val="Arial"/>
      <family val="2"/>
    </font>
    <font>
      <u/>
      <sz val="10"/>
      <color theme="10"/>
      <name val="Arial"/>
      <family val="2"/>
    </font>
    <font>
      <sz val="9"/>
      <color indexed="81"/>
      <name val="Tahoma"/>
      <charset val="1"/>
    </font>
    <font>
      <b/>
      <sz val="9"/>
      <color indexed="81"/>
      <name val="Tahoma"/>
      <charset val="1"/>
    </font>
  </fonts>
  <fills count="6">
    <fill>
      <patternFill patternType="none"/>
    </fill>
    <fill>
      <patternFill patternType="gray125"/>
    </fill>
    <fill>
      <patternFill patternType="none"/>
    </fill>
    <fill>
      <patternFill patternType="solid">
        <fgColor rgb="FFFFFFFF"/>
        <bgColor rgb="FFFFFFFF"/>
      </patternFill>
    </fill>
    <fill>
      <patternFill patternType="solid">
        <fgColor theme="0"/>
        <bgColor indexed="64"/>
      </patternFill>
    </fill>
    <fill>
      <patternFill patternType="solid">
        <fgColor rgb="FFFFFF00"/>
        <bgColor indexed="64"/>
      </patternFill>
    </fill>
  </fills>
  <borders count="29">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style="double">
        <color indexed="64"/>
      </bottom>
      <diagonal/>
    </border>
    <border>
      <left style="thin">
        <color rgb="FF000000"/>
      </left>
      <right style="thin">
        <color rgb="FF000000"/>
      </right>
      <top style="thin">
        <color rgb="FF000000"/>
      </top>
      <bottom style="double">
        <color indexed="64"/>
      </bottom>
      <diagonal/>
    </border>
    <border>
      <left style="thin">
        <color rgb="FF000000"/>
      </left>
      <right/>
      <top style="thin">
        <color rgb="FF000000"/>
      </top>
      <bottom style="double">
        <color indexed="64"/>
      </bottom>
      <diagonal/>
    </border>
    <border>
      <left/>
      <right/>
      <top/>
      <bottom style="thin">
        <color indexed="64"/>
      </bottom>
      <diagonal/>
    </border>
    <border>
      <left/>
      <right/>
      <top/>
      <bottom style="double">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rgb="FF000000"/>
      </right>
      <top style="thin">
        <color rgb="FF000000"/>
      </top>
      <bottom/>
      <diagonal/>
    </border>
    <border>
      <left style="thin">
        <color indexed="64"/>
      </left>
      <right/>
      <top/>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5" fillId="2" borderId="8" xfId="0" applyFont="1" applyFill="1" applyBorder="1" applyAlignment="1"/>
    <xf numFmtId="0" fontId="1" fillId="2" borderId="4" xfId="0" applyFont="1" applyFill="1" applyBorder="1" applyAlignment="1"/>
    <xf numFmtId="0" fontId="2" fillId="2" borderId="5" xfId="0" applyFont="1" applyFill="1" applyBorder="1" applyAlignment="1"/>
    <xf numFmtId="0" fontId="1" fillId="2" borderId="7" xfId="0" applyFont="1" applyFill="1" applyBorder="1" applyAlignment="1"/>
    <xf numFmtId="0" fontId="2" fillId="2" borderId="8" xfId="0" applyFont="1" applyFill="1" applyBorder="1" applyAlignment="1"/>
    <xf numFmtId="0" fontId="2" fillId="3" borderId="9" xfId="0" applyFont="1" applyFill="1" applyBorder="1" applyAlignment="1"/>
    <xf numFmtId="0" fontId="2" fillId="2" borderId="9" xfId="0" applyFont="1" applyFill="1" applyBorder="1" applyAlignment="1"/>
    <xf numFmtId="0" fontId="6" fillId="2" borderId="9" xfId="0" applyFont="1" applyFill="1" applyBorder="1" applyAlignment="1">
      <alignment horizontal="center"/>
    </xf>
    <xf numFmtId="0" fontId="2" fillId="2" borderId="3" xfId="0" applyFont="1" applyFill="1" applyBorder="1" applyAlignment="1">
      <alignment horizontal="center"/>
    </xf>
    <xf numFmtId="0" fontId="6" fillId="2" borderId="1" xfId="0" applyFont="1" applyFill="1" applyBorder="1" applyAlignment="1">
      <alignment horizontal="center"/>
    </xf>
    <xf numFmtId="0" fontId="2" fillId="2" borderId="1" xfId="0" applyFont="1" applyFill="1" applyBorder="1" applyAlignment="1">
      <alignment horizontal="center"/>
    </xf>
    <xf numFmtId="0" fontId="0" fillId="0" borderId="10" xfId="0" applyBorder="1"/>
    <xf numFmtId="0" fontId="2" fillId="2" borderId="0" xfId="0" applyFont="1" applyFill="1" applyBorder="1" applyAlignment="1">
      <alignment horizontal="center"/>
    </xf>
    <xf numFmtId="0" fontId="3" fillId="2" borderId="6"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2" fillId="0" borderId="10" xfId="0" applyFont="1" applyBorder="1"/>
    <xf numFmtId="0" fontId="1" fillId="0" borderId="10" xfId="0" applyFont="1" applyBorder="1" applyAlignment="1">
      <alignment vertical="center"/>
    </xf>
    <xf numFmtId="0" fontId="2" fillId="2" borderId="4" xfId="0" applyFont="1" applyFill="1" applyBorder="1" applyAlignment="1"/>
    <xf numFmtId="0" fontId="2" fillId="2" borderId="7" xfId="0" applyFont="1" applyFill="1" applyBorder="1" applyAlignment="1"/>
    <xf numFmtId="0" fontId="1" fillId="2" borderId="10" xfId="0" applyFont="1" applyFill="1" applyBorder="1" applyAlignment="1"/>
    <xf numFmtId="0" fontId="2" fillId="2" borderId="15" xfId="0" applyFont="1" applyFill="1" applyBorder="1" applyAlignment="1"/>
    <xf numFmtId="0" fontId="6" fillId="2" borderId="15" xfId="0" applyFont="1" applyFill="1" applyBorder="1" applyAlignment="1">
      <alignment horizontal="center"/>
    </xf>
    <xf numFmtId="0" fontId="2" fillId="2" borderId="2" xfId="0" applyFont="1" applyFill="1" applyBorder="1" applyAlignment="1">
      <alignment horizontal="center"/>
    </xf>
    <xf numFmtId="0" fontId="0" fillId="0" borderId="16" xfId="0" applyBorder="1"/>
    <xf numFmtId="0" fontId="1" fillId="2" borderId="0" xfId="0" applyFont="1" applyFill="1" applyBorder="1" applyAlignment="1"/>
    <xf numFmtId="0" fontId="2" fillId="2" borderId="0" xfId="0" applyFont="1" applyFill="1" applyBorder="1" applyAlignment="1"/>
    <xf numFmtId="0" fontId="6" fillId="2" borderId="0" xfId="0" applyFont="1" applyFill="1" applyBorder="1" applyAlignment="1">
      <alignment horizontal="center"/>
    </xf>
    <xf numFmtId="0" fontId="2" fillId="2" borderId="10" xfId="0" applyFont="1" applyFill="1" applyBorder="1" applyAlignment="1"/>
    <xf numFmtId="0" fontId="6" fillId="2" borderId="10" xfId="0" applyFont="1" applyFill="1" applyBorder="1" applyAlignment="1">
      <alignment horizontal="center"/>
    </xf>
    <xf numFmtId="0" fontId="2" fillId="2" borderId="10" xfId="0" applyFont="1" applyFill="1" applyBorder="1" applyAlignment="1">
      <alignment horizontal="center"/>
    </xf>
    <xf numFmtId="0" fontId="1" fillId="2" borderId="17" xfId="0" applyFont="1" applyFill="1" applyBorder="1" applyAlignment="1"/>
    <xf numFmtId="0" fontId="0" fillId="0" borderId="17" xfId="0" applyBorder="1"/>
    <xf numFmtId="0" fontId="2" fillId="2" borderId="18" xfId="0" applyFont="1" applyFill="1" applyBorder="1" applyAlignment="1"/>
    <xf numFmtId="0" fontId="6" fillId="2" borderId="19" xfId="0" applyFont="1" applyFill="1" applyBorder="1" applyAlignment="1">
      <alignment horizontal="center"/>
    </xf>
    <xf numFmtId="0" fontId="2" fillId="2" borderId="19" xfId="0" applyFont="1" applyFill="1" applyBorder="1" applyAlignment="1"/>
    <xf numFmtId="0" fontId="2" fillId="2" borderId="20" xfId="0" applyFont="1" applyFill="1" applyBorder="1" applyAlignment="1">
      <alignment horizontal="center"/>
    </xf>
    <xf numFmtId="0" fontId="1" fillId="2" borderId="18" xfId="0" applyFont="1" applyFill="1" applyBorder="1" applyAlignment="1"/>
    <xf numFmtId="0" fontId="2" fillId="2" borderId="6" xfId="0" applyFont="1" applyFill="1" applyBorder="1" applyAlignment="1"/>
    <xf numFmtId="0" fontId="5" fillId="2" borderId="10" xfId="0" applyFont="1" applyFill="1" applyBorder="1" applyAlignment="1"/>
    <xf numFmtId="0" fontId="2" fillId="3" borderId="8" xfId="0" applyFont="1" applyFill="1" applyBorder="1" applyAlignment="1"/>
    <xf numFmtId="0" fontId="5" fillId="2" borderId="9" xfId="0" applyFont="1" applyFill="1" applyBorder="1" applyAlignment="1"/>
    <xf numFmtId="0" fontId="2" fillId="0" borderId="0" xfId="0" applyFont="1"/>
    <xf numFmtId="0" fontId="6" fillId="2" borderId="3" xfId="0" applyFont="1" applyFill="1" applyBorder="1" applyAlignment="1">
      <alignment horizontal="center"/>
    </xf>
    <xf numFmtId="0" fontId="0" fillId="0" borderId="21" xfId="0" applyBorder="1"/>
    <xf numFmtId="0" fontId="1" fillId="2" borderId="0" xfId="0" applyFont="1" applyFill="1" applyBorder="1" applyAlignment="1">
      <alignment horizontal="center" vertical="center"/>
    </xf>
    <xf numFmtId="0" fontId="1" fillId="2" borderId="22" xfId="0" applyFont="1" applyFill="1" applyBorder="1" applyAlignment="1"/>
    <xf numFmtId="0" fontId="6" fillId="2" borderId="6" xfId="0" applyFont="1" applyFill="1" applyBorder="1" applyAlignment="1">
      <alignment horizontal="center"/>
    </xf>
    <xf numFmtId="0" fontId="2" fillId="2" borderId="9" xfId="0" applyFont="1" applyFill="1" applyBorder="1" applyAlignment="1">
      <alignment horizontal="left"/>
    </xf>
    <xf numFmtId="0" fontId="1" fillId="2" borderId="24" xfId="0" applyFont="1" applyFill="1" applyBorder="1" applyAlignment="1"/>
    <xf numFmtId="0" fontId="0" fillId="0" borderId="24" xfId="0" applyBorder="1"/>
    <xf numFmtId="0" fontId="4" fillId="2" borderId="9" xfId="0" applyFont="1" applyFill="1" applyBorder="1" applyAlignment="1">
      <alignment horizontal="center"/>
    </xf>
    <xf numFmtId="0" fontId="7" fillId="0" borderId="0" xfId="1"/>
    <xf numFmtId="0" fontId="1" fillId="2" borderId="25" xfId="0" applyFont="1" applyFill="1" applyBorder="1" applyAlignment="1"/>
    <xf numFmtId="0" fontId="1" fillId="2" borderId="16" xfId="0" applyFont="1" applyFill="1" applyBorder="1" applyAlignment="1"/>
    <xf numFmtId="0" fontId="2" fillId="2" borderId="25" xfId="0" applyFont="1" applyFill="1" applyBorder="1" applyAlignment="1"/>
    <xf numFmtId="0" fontId="2" fillId="2" borderId="3" xfId="0" applyFont="1" applyFill="1" applyBorder="1" applyAlignment="1"/>
    <xf numFmtId="0" fontId="0" fillId="0" borderId="1" xfId="0" applyBorder="1"/>
    <xf numFmtId="0" fontId="1" fillId="2" borderId="10" xfId="0" applyFont="1" applyFill="1" applyBorder="1" applyAlignment="1">
      <alignment horizontal="center" vertical="center"/>
    </xf>
    <xf numFmtId="0" fontId="0" fillId="0" borderId="23" xfId="0" applyBorder="1"/>
    <xf numFmtId="0" fontId="0" fillId="0" borderId="0" xfId="0" applyNumberFormat="1"/>
    <xf numFmtId="0" fontId="1" fillId="2" borderId="26" xfId="0" applyFont="1" applyFill="1" applyBorder="1" applyAlignment="1">
      <alignment horizontal="center" vertical="center"/>
    </xf>
    <xf numFmtId="0" fontId="0" fillId="4" borderId="0" xfId="0" applyFill="1"/>
    <xf numFmtId="0" fontId="2" fillId="4" borderId="0" xfId="0" applyFont="1" applyFill="1"/>
    <xf numFmtId="0" fontId="4" fillId="2" borderId="10" xfId="0" applyFont="1" applyFill="1" applyBorder="1" applyAlignment="1">
      <alignment horizontal="center"/>
    </xf>
    <xf numFmtId="0" fontId="2" fillId="3" borderId="15" xfId="0" applyFont="1" applyFill="1" applyBorder="1" applyAlignment="1"/>
    <xf numFmtId="0" fontId="6" fillId="2" borderId="2" xfId="0" applyFont="1" applyFill="1" applyBorder="1" applyAlignment="1">
      <alignment horizontal="center"/>
    </xf>
    <xf numFmtId="0" fontId="0" fillId="0" borderId="0" xfId="0" applyBorder="1"/>
    <xf numFmtId="0" fontId="1" fillId="4"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4" borderId="10" xfId="0" applyFont="1" applyFill="1" applyBorder="1" applyAlignment="1">
      <alignment horizontal="center" vertical="center"/>
    </xf>
    <xf numFmtId="0" fontId="0" fillId="4" borderId="10" xfId="0" applyFill="1" applyBorder="1"/>
    <xf numFmtId="0" fontId="2" fillId="4" borderId="10" xfId="0" applyFont="1" applyFill="1" applyBorder="1"/>
    <xf numFmtId="0" fontId="2" fillId="2" borderId="10" xfId="0" applyFont="1" applyFill="1" applyBorder="1" applyAlignment="1">
      <alignment horizontal="center" vertical="center"/>
    </xf>
    <xf numFmtId="0" fontId="5" fillId="2" borderId="5" xfId="0" applyFont="1" applyFill="1" applyBorder="1" applyAlignment="1"/>
    <xf numFmtId="0" fontId="2" fillId="3" borderId="10" xfId="0" applyFont="1" applyFill="1" applyBorder="1" applyAlignment="1"/>
    <xf numFmtId="0" fontId="0" fillId="0" borderId="15" xfId="0" applyBorder="1"/>
    <xf numFmtId="0" fontId="2" fillId="3" borderId="19" xfId="0" applyFont="1" applyFill="1" applyBorder="1" applyAlignment="1"/>
    <xf numFmtId="0" fontId="2" fillId="0" borderId="0" xfId="0" applyFont="1" applyAlignment="1">
      <alignment wrapText="1"/>
    </xf>
    <xf numFmtId="164" fontId="2" fillId="2" borderId="4" xfId="0" applyNumberFormat="1" applyFont="1" applyFill="1" applyBorder="1" applyAlignment="1"/>
    <xf numFmtId="0" fontId="2" fillId="0" borderId="0" xfId="0" quotePrefix="1" applyFont="1"/>
    <xf numFmtId="0" fontId="2" fillId="0" borderId="6" xfId="0" applyFont="1" applyBorder="1"/>
    <xf numFmtId="0" fontId="0" fillId="0" borderId="6" xfId="0" applyBorder="1"/>
    <xf numFmtId="0" fontId="1" fillId="2" borderId="9" xfId="0" applyFont="1" applyFill="1" applyBorder="1" applyAlignment="1">
      <alignment horizontal="center" vertical="center"/>
    </xf>
    <xf numFmtId="0" fontId="0" fillId="0" borderId="5" xfId="0" applyBorder="1"/>
    <xf numFmtId="0" fontId="0" fillId="0" borderId="3" xfId="0" applyBorder="1"/>
    <xf numFmtId="0" fontId="2" fillId="2" borderId="1" xfId="0" applyFont="1" applyFill="1" applyBorder="1" applyAlignment="1">
      <alignment horizontal="center" vertical="center"/>
    </xf>
    <xf numFmtId="0" fontId="2" fillId="2" borderId="27" xfId="0" applyFont="1" applyFill="1" applyBorder="1" applyAlignment="1"/>
    <xf numFmtId="0" fontId="2" fillId="2" borderId="28" xfId="0" applyFont="1" applyFill="1" applyBorder="1" applyAlignment="1"/>
    <xf numFmtId="0" fontId="2" fillId="2" borderId="2" xfId="0" applyFont="1" applyFill="1" applyBorder="1" applyAlignment="1"/>
    <xf numFmtId="0" fontId="2" fillId="2" borderId="14" xfId="0" applyFont="1" applyFill="1" applyBorder="1" applyAlignment="1"/>
    <xf numFmtId="0" fontId="0" fillId="0" borderId="0" xfId="0" applyAlignment="1">
      <alignment wrapText="1"/>
    </xf>
    <xf numFmtId="0" fontId="2" fillId="0" borderId="0" xfId="0" applyFont="1" applyAlignment="1">
      <alignment vertical="top"/>
    </xf>
    <xf numFmtId="0" fontId="0" fillId="5" borderId="0" xfId="0" applyFill="1" applyAlignment="1">
      <alignment wrapText="1"/>
    </xf>
    <xf numFmtId="0" fontId="2" fillId="5" borderId="0" xfId="0" applyFon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d64d72b0ecf8c880/Documents/AW2014Pr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ucha"/>
      <sheetName val="Pleione"/>
      <sheetName val="Sheet25"/>
      <sheetName val="Naos"/>
      <sheetName val="Khese"/>
      <sheetName val="Gallina"/>
      <sheetName val="Rana"/>
      <sheetName val="Menope"/>
      <sheetName val="Majaya"/>
      <sheetName val="Isis"/>
      <sheetName val="Giena"/>
      <sheetName val="Etamin"/>
      <sheetName val="Atria"/>
      <sheetName val="Ati"/>
      <sheetName val="Athena"/>
      <sheetName val="Asterion"/>
      <sheetName val="Arietis"/>
      <sheetName val="Apollo"/>
      <sheetName val="Ankaa"/>
      <sheetName val="Aludia"/>
      <sheetName val="Aleyone"/>
      <sheetName val="Celeno"/>
      <sheetName val="Sadon"/>
      <sheetName val="Suhel"/>
      <sheetName val="AW2014MelodieB"/>
      <sheetName val="AW2014SpiraleB"/>
      <sheetName val="AW2014MusicB"/>
      <sheetName val="AW2014RythmeB"/>
      <sheetName val="AW2014Coda"/>
      <sheetName val="AW2014Alto"/>
      <sheetName val="AW2014Diese"/>
      <sheetName val="AW2014Tempo"/>
      <sheetName val="AW2014Concerto"/>
      <sheetName val="AW2014Partition"/>
      <sheetName val="AW2014Croche"/>
      <sheetName val="AW2014Accord"/>
      <sheetName val="AW2014Melodie"/>
      <sheetName val="AW2014Choral"/>
      <sheetName val="AW2014Chorus"/>
      <sheetName val="AW2014Music"/>
      <sheetName val="AW2014Ode"/>
      <sheetName val="AW2014Jani"/>
      <sheetName val="AW2014Ale"/>
      <sheetName val="AW2014Aell"/>
      <sheetName val="AW201Iana"/>
      <sheetName val="AW201Mil"/>
      <sheetName val="AW2014Lie"/>
      <sheetName val="AW2014Ero"/>
      <sheetName val="AW2014Ose"/>
      <sheetName val="AW2014Gane"/>
      <sheetName val="AW2014Gine"/>
      <sheetName val="AW2014Una"/>
      <sheetName val="AW2014Ine"/>
      <sheetName val="AW2014Inc"/>
      <sheetName val="AW2014Etty"/>
      <sheetName val="AW2014Ita"/>
      <sheetName val="AW2014And"/>
      <sheetName val="AW2014Virg"/>
      <sheetName val="AW2014Rythme"/>
      <sheetName val="AW2014Spirale"/>
      <sheetName val="AW2014Swing"/>
      <sheetName val="AW2014Etoile"/>
      <sheetName val="AW2014Equilibre"/>
      <sheetName val="AW2014Gambade"/>
      <sheetName val="AW2014Moove"/>
      <sheetName val="AW2014Opera"/>
      <sheetName val="AW2014Pivot"/>
      <sheetName val="AW2014Pointe"/>
      <sheetName val="AW2014Porte"/>
      <sheetName val="AW2014Recovery"/>
      <sheetName val="AW2014Drop"/>
      <sheetName val="AW2014Adagio"/>
      <sheetName val="AW2014Allegro"/>
      <sheetName val="AW2014Allonge"/>
      <sheetName val="AW2014Attitude"/>
      <sheetName val="AW2014Butterfly"/>
      <sheetName val="AW2013Courbe"/>
      <sheetName val="SS2014Prelude"/>
      <sheetName val="AW2014Capella"/>
      <sheetName val="AW2014Gemma"/>
      <sheetName val="AW2014Lira"/>
      <sheetName val="AW2014Spika"/>
      <sheetName val="AW2014Pegasus"/>
      <sheetName val="AW2014Orion"/>
      <sheetName val="AW2014Nial"/>
      <sheetName val="AW2014Naro"/>
      <sheetName val="AW2014Libra"/>
      <sheetName val="AW2014Leo"/>
      <sheetName val="AW2015Iana"/>
      <sheetName val="AW2015Spirale"/>
      <sheetName val="AW2014Sterope"/>
      <sheetName val="SS2014Tempo"/>
      <sheetName val="AW2014Unuka"/>
      <sheetName val="AW2014Unuko"/>
      <sheetName val="AW2014Wega"/>
      <sheetName val="AW2014Wezen"/>
      <sheetName val="AW2014Yldun"/>
      <sheetName val="AW2014Zosma"/>
      <sheetName val="AW2014PYXIS"/>
      <sheetName val="AW2014Homan"/>
      <sheetName val="AW2014Dravo"/>
      <sheetName val="AW2014Cygnus"/>
      <sheetName val="AW2014Corous"/>
      <sheetName val="AW2014Carina"/>
      <sheetName val="AW2014Caellum"/>
      <sheetName val="AW2014Aurigua"/>
      <sheetName val="AW2014Aries"/>
      <sheetName val="AW2014Ara"/>
      <sheetName val="AW2014Aquilla"/>
      <sheetName val="AW2015Ale"/>
      <sheetName val="AW2014Acella"/>
      <sheetName val="AW2014Adana"/>
    </sheetNames>
    <sheetDataSet>
      <sheetData sheetId="0"/>
      <sheetData sheetId="1">
        <row r="23">
          <cell r="F23">
            <v>20.5</v>
          </cell>
        </row>
      </sheetData>
      <sheetData sheetId="2">
        <row r="23">
          <cell r="F23">
            <v>13.5</v>
          </cell>
        </row>
      </sheetData>
      <sheetData sheetId="3"/>
      <sheetData sheetId="4">
        <row r="23">
          <cell r="F23">
            <v>22.25</v>
          </cell>
        </row>
      </sheetData>
      <sheetData sheetId="5"/>
      <sheetData sheetId="6">
        <row r="23">
          <cell r="F23">
            <v>24.5</v>
          </cell>
        </row>
      </sheetData>
      <sheetData sheetId="7">
        <row r="23">
          <cell r="F23">
            <v>22</v>
          </cell>
        </row>
      </sheetData>
      <sheetData sheetId="8">
        <row r="23">
          <cell r="F23">
            <v>20.55</v>
          </cell>
        </row>
      </sheetData>
      <sheetData sheetId="9"/>
      <sheetData sheetId="10">
        <row r="23">
          <cell r="F23">
            <v>16.3</v>
          </cell>
        </row>
      </sheetData>
      <sheetData sheetId="11">
        <row r="23">
          <cell r="F23">
            <v>20</v>
          </cell>
        </row>
      </sheetData>
      <sheetData sheetId="12">
        <row r="23">
          <cell r="F23">
            <v>11.65</v>
          </cell>
        </row>
      </sheetData>
      <sheetData sheetId="13">
        <row r="23">
          <cell r="F23">
            <v>16.149999999999999</v>
          </cell>
        </row>
      </sheetData>
      <sheetData sheetId="14">
        <row r="23">
          <cell r="F23">
            <v>14</v>
          </cell>
        </row>
      </sheetData>
      <sheetData sheetId="15"/>
      <sheetData sheetId="16">
        <row r="23">
          <cell r="F23">
            <v>24.45</v>
          </cell>
        </row>
      </sheetData>
      <sheetData sheetId="17">
        <row r="23">
          <cell r="F23">
            <v>22</v>
          </cell>
        </row>
      </sheetData>
      <sheetData sheetId="18">
        <row r="23">
          <cell r="F23">
            <v>13.95</v>
          </cell>
        </row>
      </sheetData>
      <sheetData sheetId="19">
        <row r="23">
          <cell r="F23">
            <v>15</v>
          </cell>
        </row>
      </sheetData>
      <sheetData sheetId="20"/>
      <sheetData sheetId="21">
        <row r="23">
          <cell r="F23">
            <v>19.3</v>
          </cell>
        </row>
      </sheetData>
      <sheetData sheetId="22">
        <row r="23">
          <cell r="F23">
            <v>18.850000000000001</v>
          </cell>
        </row>
      </sheetData>
      <sheetData sheetId="23"/>
      <sheetData sheetId="24">
        <row r="23">
          <cell r="F23">
            <v>16</v>
          </cell>
        </row>
      </sheetData>
      <sheetData sheetId="25"/>
      <sheetData sheetId="26">
        <row r="23">
          <cell r="F23">
            <v>25</v>
          </cell>
        </row>
      </sheetData>
      <sheetData sheetId="27">
        <row r="23">
          <cell r="F23">
            <v>24</v>
          </cell>
        </row>
      </sheetData>
      <sheetData sheetId="28">
        <row r="23">
          <cell r="F23">
            <v>16</v>
          </cell>
        </row>
      </sheetData>
      <sheetData sheetId="29">
        <row r="23">
          <cell r="F23">
            <v>24.5</v>
          </cell>
        </row>
      </sheetData>
      <sheetData sheetId="30">
        <row r="23">
          <cell r="F23">
            <v>31.5</v>
          </cell>
        </row>
      </sheetData>
      <sheetData sheetId="31">
        <row r="23">
          <cell r="F23">
            <v>29.5</v>
          </cell>
        </row>
      </sheetData>
      <sheetData sheetId="32">
        <row r="23">
          <cell r="F23">
            <v>17.5</v>
          </cell>
        </row>
      </sheetData>
      <sheetData sheetId="33">
        <row r="23">
          <cell r="F23">
            <v>19.3</v>
          </cell>
        </row>
      </sheetData>
      <sheetData sheetId="34">
        <row r="23">
          <cell r="F23">
            <v>17.3</v>
          </cell>
        </row>
      </sheetData>
      <sheetData sheetId="35">
        <row r="23">
          <cell r="F23">
            <v>17.5</v>
          </cell>
        </row>
      </sheetData>
      <sheetData sheetId="36">
        <row r="23">
          <cell r="F23">
            <v>19.5</v>
          </cell>
        </row>
      </sheetData>
      <sheetData sheetId="37">
        <row r="23">
          <cell r="F23">
            <v>25.3</v>
          </cell>
        </row>
      </sheetData>
      <sheetData sheetId="38">
        <row r="23">
          <cell r="F23">
            <v>21</v>
          </cell>
        </row>
      </sheetData>
      <sheetData sheetId="39">
        <row r="23">
          <cell r="F23">
            <v>17.5</v>
          </cell>
        </row>
      </sheetData>
      <sheetData sheetId="40">
        <row r="23">
          <cell r="F23">
            <v>17.2</v>
          </cell>
        </row>
      </sheetData>
      <sheetData sheetId="41">
        <row r="23">
          <cell r="F23">
            <v>14.5</v>
          </cell>
        </row>
      </sheetData>
      <sheetData sheetId="42">
        <row r="23">
          <cell r="F23">
            <v>33</v>
          </cell>
        </row>
      </sheetData>
      <sheetData sheetId="43"/>
      <sheetData sheetId="44">
        <row r="23">
          <cell r="F23">
            <v>33</v>
          </cell>
        </row>
      </sheetData>
      <sheetData sheetId="45"/>
      <sheetData sheetId="46"/>
      <sheetData sheetId="47">
        <row r="23">
          <cell r="F23">
            <v>33.799999999999997</v>
          </cell>
        </row>
      </sheetData>
      <sheetData sheetId="48">
        <row r="23">
          <cell r="F23">
            <v>28.700000000000003</v>
          </cell>
        </row>
      </sheetData>
      <sheetData sheetId="49">
        <row r="23">
          <cell r="F23">
            <v>29.666666666666664</v>
          </cell>
        </row>
      </sheetData>
      <sheetData sheetId="50">
        <row r="23">
          <cell r="F23">
            <v>33.166666666666664</v>
          </cell>
        </row>
      </sheetData>
      <sheetData sheetId="51">
        <row r="23">
          <cell r="F23">
            <v>25.5</v>
          </cell>
        </row>
      </sheetData>
      <sheetData sheetId="52">
        <row r="23">
          <cell r="F23">
            <v>38.1</v>
          </cell>
        </row>
      </sheetData>
      <sheetData sheetId="53">
        <row r="23">
          <cell r="F23">
            <v>23.1</v>
          </cell>
        </row>
      </sheetData>
      <sheetData sheetId="54">
        <row r="23">
          <cell r="F23">
            <v>56.5</v>
          </cell>
        </row>
      </sheetData>
      <sheetData sheetId="55">
        <row r="23">
          <cell r="F23">
            <v>30.09090909090909</v>
          </cell>
        </row>
      </sheetData>
      <sheetData sheetId="56">
        <row r="23">
          <cell r="F23">
            <v>35.5</v>
          </cell>
        </row>
      </sheetData>
      <sheetData sheetId="57">
        <row r="23">
          <cell r="F23">
            <v>45</v>
          </cell>
        </row>
      </sheetData>
      <sheetData sheetId="58">
        <row r="23">
          <cell r="F23">
            <v>41.7</v>
          </cell>
        </row>
      </sheetData>
      <sheetData sheetId="59">
        <row r="23">
          <cell r="F23">
            <v>15.8</v>
          </cell>
        </row>
      </sheetData>
      <sheetData sheetId="60">
        <row r="23">
          <cell r="F23">
            <v>32.6</v>
          </cell>
        </row>
      </sheetData>
      <sheetData sheetId="61">
        <row r="23">
          <cell r="F23">
            <v>33.6</v>
          </cell>
        </row>
      </sheetData>
      <sheetData sheetId="62">
        <row r="23">
          <cell r="F23">
            <v>22.5</v>
          </cell>
        </row>
      </sheetData>
      <sheetData sheetId="63">
        <row r="23">
          <cell r="F23">
            <v>26</v>
          </cell>
        </row>
      </sheetData>
      <sheetData sheetId="64">
        <row r="23">
          <cell r="F23">
            <v>26.5</v>
          </cell>
        </row>
      </sheetData>
      <sheetData sheetId="65"/>
      <sheetData sheetId="66">
        <row r="23">
          <cell r="F23">
            <v>31.5</v>
          </cell>
        </row>
      </sheetData>
      <sheetData sheetId="67"/>
      <sheetData sheetId="68"/>
      <sheetData sheetId="69">
        <row r="23">
          <cell r="F23">
            <v>35.5</v>
          </cell>
        </row>
      </sheetData>
      <sheetData sheetId="70">
        <row r="23">
          <cell r="F23">
            <v>49.4</v>
          </cell>
        </row>
      </sheetData>
      <sheetData sheetId="71">
        <row r="23">
          <cell r="F23">
            <v>29.4</v>
          </cell>
        </row>
      </sheetData>
      <sheetData sheetId="72">
        <row r="23">
          <cell r="F23">
            <v>23.1</v>
          </cell>
        </row>
      </sheetData>
      <sheetData sheetId="73"/>
      <sheetData sheetId="74">
        <row r="23">
          <cell r="F23">
            <v>40.5</v>
          </cell>
        </row>
      </sheetData>
      <sheetData sheetId="75">
        <row r="23">
          <cell r="F23">
            <v>23.1</v>
          </cell>
        </row>
      </sheetData>
      <sheetData sheetId="76">
        <row r="23">
          <cell r="F23">
            <v>28.1</v>
          </cell>
        </row>
      </sheetData>
      <sheetData sheetId="77">
        <row r="23">
          <cell r="F23">
            <v>25.6</v>
          </cell>
        </row>
      </sheetData>
      <sheetData sheetId="78">
        <row r="23">
          <cell r="F23">
            <v>23</v>
          </cell>
        </row>
      </sheetData>
      <sheetData sheetId="79">
        <row r="23">
          <cell r="F23">
            <v>42</v>
          </cell>
        </row>
      </sheetData>
      <sheetData sheetId="80">
        <row r="23">
          <cell r="F23">
            <v>32.4</v>
          </cell>
        </row>
      </sheetData>
      <sheetData sheetId="81">
        <row r="23">
          <cell r="F23">
            <v>35.799999999999997</v>
          </cell>
        </row>
      </sheetData>
      <sheetData sheetId="82">
        <row r="23">
          <cell r="F23">
            <v>31.5</v>
          </cell>
        </row>
      </sheetData>
      <sheetData sheetId="83">
        <row r="23">
          <cell r="F23">
            <v>35.400000000000006</v>
          </cell>
        </row>
      </sheetData>
      <sheetData sheetId="84">
        <row r="23">
          <cell r="F23">
            <v>28</v>
          </cell>
        </row>
      </sheetData>
      <sheetData sheetId="85">
        <row r="23">
          <cell r="F23">
            <v>25.54</v>
          </cell>
        </row>
      </sheetData>
      <sheetData sheetId="86">
        <row r="23">
          <cell r="F23">
            <v>28</v>
          </cell>
        </row>
      </sheetData>
      <sheetData sheetId="87">
        <row r="23">
          <cell r="F23">
            <v>38.75</v>
          </cell>
        </row>
      </sheetData>
      <sheetData sheetId="88"/>
      <sheetData sheetId="89">
        <row r="23">
          <cell r="F23">
            <v>25.4</v>
          </cell>
        </row>
      </sheetData>
      <sheetData sheetId="90">
        <row r="23">
          <cell r="F23">
            <v>39.200000000000003</v>
          </cell>
        </row>
      </sheetData>
      <sheetData sheetId="91">
        <row r="23">
          <cell r="F23">
            <v>41</v>
          </cell>
        </row>
      </sheetData>
      <sheetData sheetId="92"/>
      <sheetData sheetId="93">
        <row r="23">
          <cell r="F23">
            <v>12.68</v>
          </cell>
        </row>
      </sheetData>
      <sheetData sheetId="94">
        <row r="23">
          <cell r="F23">
            <v>11.074999999999999</v>
          </cell>
        </row>
      </sheetData>
      <sheetData sheetId="95">
        <row r="23">
          <cell r="F23">
            <v>34</v>
          </cell>
        </row>
      </sheetData>
      <sheetData sheetId="96">
        <row r="23">
          <cell r="F23">
            <v>37.400000000000006</v>
          </cell>
        </row>
      </sheetData>
      <sheetData sheetId="97">
        <row r="23">
          <cell r="F23">
            <v>55.65</v>
          </cell>
        </row>
      </sheetData>
      <sheetData sheetId="98">
        <row r="23">
          <cell r="F23">
            <v>17.64</v>
          </cell>
        </row>
      </sheetData>
      <sheetData sheetId="99">
        <row r="23">
          <cell r="F23">
            <v>26.85</v>
          </cell>
        </row>
      </sheetData>
      <sheetData sheetId="100">
        <row r="23">
          <cell r="F23">
            <v>29.25</v>
          </cell>
        </row>
      </sheetData>
      <sheetData sheetId="101">
        <row r="23">
          <cell r="F23">
            <v>24.4</v>
          </cell>
        </row>
      </sheetData>
      <sheetData sheetId="102">
        <row r="23">
          <cell r="F23">
            <v>28.25</v>
          </cell>
        </row>
      </sheetData>
      <sheetData sheetId="103">
        <row r="23">
          <cell r="F23">
            <v>31</v>
          </cell>
        </row>
      </sheetData>
      <sheetData sheetId="104">
        <row r="23">
          <cell r="F23">
            <v>20.200000000000003</v>
          </cell>
        </row>
      </sheetData>
      <sheetData sheetId="105">
        <row r="23">
          <cell r="F23">
            <v>16.2</v>
          </cell>
        </row>
      </sheetData>
      <sheetData sheetId="106">
        <row r="23">
          <cell r="F23">
            <v>20.6</v>
          </cell>
        </row>
      </sheetData>
      <sheetData sheetId="107">
        <row r="23">
          <cell r="F23">
            <v>32.4</v>
          </cell>
        </row>
      </sheetData>
      <sheetData sheetId="108">
        <row r="23">
          <cell r="F23">
            <v>42.5</v>
          </cell>
        </row>
      </sheetData>
      <sheetData sheetId="109">
        <row r="23">
          <cell r="F23">
            <v>30</v>
          </cell>
        </row>
      </sheetData>
      <sheetData sheetId="110">
        <row r="23">
          <cell r="F23">
            <v>28.8</v>
          </cell>
        </row>
      </sheetData>
      <sheetData sheetId="111">
        <row r="23">
          <cell r="F23">
            <v>25</v>
          </cell>
        </row>
      </sheetData>
      <sheetData sheetId="112">
        <row r="23">
          <cell r="F23">
            <v>56.02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l.dropboxusercontent.com/u/65661364/amandine/nialsteropeside.JPG" TargetMode="External"/><Relationship Id="rId2" Type="http://schemas.openxmlformats.org/officeDocument/2006/relationships/hyperlink" Target="https://dl.dropboxusercontent.com/u/65661364/amandine/codaarietisside.JPG" TargetMode="External"/><Relationship Id="rId1" Type="http://schemas.openxmlformats.org/officeDocument/2006/relationships/hyperlink" Target="https://dl.dropboxusercontent.com/u/65661364/amandine/adana.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5"/>
  <sheetViews>
    <sheetView tabSelected="1" topLeftCell="A61" workbookViewId="0">
      <pane xSplit="4" topLeftCell="G1" activePane="topRight" state="frozen"/>
      <selection activeCell="C1" sqref="C1"/>
      <selection pane="topRight" activeCell="G78" sqref="G1:G1048576"/>
    </sheetView>
  </sheetViews>
  <sheetFormatPr defaultColWidth="14.42578125" defaultRowHeight="15.75" customHeight="1" x14ac:dyDescent="0.2"/>
  <cols>
    <col min="2" max="3" width="14.42578125" customWidth="1"/>
    <col min="4" max="5" width="15.5703125" customWidth="1"/>
    <col min="6" max="8" width="26.85546875" customWidth="1"/>
    <col min="9" max="10" width="20.140625" customWidth="1"/>
    <col min="11" max="11" width="44.28515625" style="67" customWidth="1"/>
    <col min="12" max="12" width="12" style="76" bestFit="1" customWidth="1"/>
    <col min="13" max="13" width="12.28515625" style="76" bestFit="1" customWidth="1"/>
    <col min="14" max="14" width="23.5703125" style="76" bestFit="1" customWidth="1"/>
    <col min="15" max="15" width="36.28515625" style="76" bestFit="1" customWidth="1"/>
    <col min="16" max="16" width="11.42578125" style="76" customWidth="1"/>
    <col min="17" max="17" width="14.28515625" style="76" bestFit="1" customWidth="1"/>
    <col min="18" max="18" width="22" style="76" bestFit="1" customWidth="1"/>
    <col min="19" max="19" width="10.140625" customWidth="1"/>
    <col min="20" max="21" width="10" customWidth="1"/>
    <col min="22" max="22" width="5.7109375" customWidth="1"/>
    <col min="23" max="23" width="5.140625" customWidth="1"/>
    <col min="24" max="24" width="4.85546875" customWidth="1"/>
    <col min="25" max="25" width="5.28515625" customWidth="1"/>
    <col min="26" max="26" width="14.42578125" customWidth="1"/>
    <col min="29" max="29" width="66.85546875" bestFit="1" customWidth="1"/>
    <col min="30" max="30" width="68.42578125" bestFit="1" customWidth="1"/>
    <col min="31" max="31" width="74.5703125" bestFit="1" customWidth="1"/>
    <col min="34" max="35" width="8.7109375" customWidth="1"/>
    <col min="36" max="36" width="7.42578125" customWidth="1"/>
    <col min="37" max="37" width="8.42578125" customWidth="1"/>
    <col min="38" max="38" width="6.5703125" customWidth="1"/>
    <col min="39" max="39" width="6.28515625" customWidth="1"/>
  </cols>
  <sheetData>
    <row r="1" spans="1:32" ht="28.5" customHeight="1" x14ac:dyDescent="0.2">
      <c r="B1" s="47" t="s">
        <v>417</v>
      </c>
      <c r="C1" s="47" t="s">
        <v>418</v>
      </c>
      <c r="D1" s="14" t="s">
        <v>0</v>
      </c>
      <c r="E1" s="15" t="s">
        <v>221</v>
      </c>
      <c r="F1" s="15" t="s">
        <v>142</v>
      </c>
      <c r="G1" s="15" t="s">
        <v>622</v>
      </c>
      <c r="H1" s="15" t="s">
        <v>464</v>
      </c>
      <c r="I1" s="15" t="s">
        <v>421</v>
      </c>
      <c r="J1" s="15" t="s">
        <v>226</v>
      </c>
      <c r="K1" s="73" t="s">
        <v>419</v>
      </c>
      <c r="L1" s="75" t="s">
        <v>575</v>
      </c>
      <c r="M1" s="75" t="s">
        <v>576</v>
      </c>
      <c r="N1" s="75" t="s">
        <v>572</v>
      </c>
      <c r="O1" s="75" t="s">
        <v>568</v>
      </c>
      <c r="P1" s="75" t="s">
        <v>569</v>
      </c>
      <c r="Q1" s="75" t="s">
        <v>570</v>
      </c>
      <c r="R1" s="75" t="s">
        <v>571</v>
      </c>
      <c r="S1" s="74" t="s">
        <v>457</v>
      </c>
      <c r="T1" s="15" t="s">
        <v>458</v>
      </c>
      <c r="U1" s="16" t="s">
        <v>109</v>
      </c>
      <c r="V1" s="16" t="s">
        <v>5</v>
      </c>
      <c r="W1" s="17" t="s">
        <v>4</v>
      </c>
      <c r="X1" s="18" t="s">
        <v>3</v>
      </c>
      <c r="Y1" s="19" t="s">
        <v>6</v>
      </c>
      <c r="Z1" s="22" t="s">
        <v>8</v>
      </c>
      <c r="AA1" s="50" t="s">
        <v>83</v>
      </c>
      <c r="AB1" s="50" t="s">
        <v>623</v>
      </c>
      <c r="AC1" s="50" t="s">
        <v>318</v>
      </c>
      <c r="AD1" s="50" t="s">
        <v>319</v>
      </c>
      <c r="AE1" s="50" t="s">
        <v>320</v>
      </c>
      <c r="AF1" s="50" t="s">
        <v>317</v>
      </c>
    </row>
    <row r="2" spans="1:32" ht="12.75" x14ac:dyDescent="0.2">
      <c r="A2">
        <v>901</v>
      </c>
      <c r="B2" s="20" t="s">
        <v>7</v>
      </c>
      <c r="C2" s="50" t="s">
        <v>310</v>
      </c>
      <c r="D2" s="2" t="s">
        <v>41</v>
      </c>
      <c r="E2" s="2" t="s">
        <v>84</v>
      </c>
      <c r="F2" s="3" t="s">
        <v>482</v>
      </c>
      <c r="G2" s="43" t="s">
        <v>644</v>
      </c>
      <c r="H2" s="43" t="s">
        <v>547</v>
      </c>
      <c r="I2" s="43" t="s">
        <v>89</v>
      </c>
      <c r="J2" s="7" t="s">
        <v>554</v>
      </c>
      <c r="K2" s="68" t="s">
        <v>270</v>
      </c>
      <c r="L2" t="s">
        <v>578</v>
      </c>
      <c r="M2" s="77"/>
      <c r="Q2" s="76" t="s">
        <v>298</v>
      </c>
      <c r="R2" s="76" t="s">
        <v>233</v>
      </c>
      <c r="S2" s="84">
        <f>VLOOKUP($D2,Sheet1!$A$2:$C$97,2)</f>
        <v>90</v>
      </c>
      <c r="T2" s="84">
        <f>VLOOKUP($D2,Sheet1!$A$2:$C$97,3)</f>
        <v>19.5</v>
      </c>
      <c r="U2" s="52"/>
      <c r="V2" s="79"/>
      <c r="W2" s="9">
        <f>1</f>
        <v>1</v>
      </c>
      <c r="X2" s="12"/>
      <c r="Y2" s="12">
        <f>1+1+1</f>
        <v>3</v>
      </c>
      <c r="Z2" s="12">
        <f t="shared" ref="Z2:Z31" si="0">SUM(Y2,X2,W2)</f>
        <v>4</v>
      </c>
      <c r="AA2" t="e">
        <f>VLOOKUP(D2,Stats!$A$1:$G$50,2)</f>
        <v>#N/A</v>
      </c>
    </row>
    <row r="3" spans="1:32" ht="12.75" x14ac:dyDescent="0.2">
      <c r="A3">
        <v>902</v>
      </c>
      <c r="B3" s="20" t="s">
        <v>7</v>
      </c>
      <c r="C3" s="50" t="s">
        <v>310</v>
      </c>
      <c r="D3" s="2" t="s">
        <v>15</v>
      </c>
      <c r="E3" s="2" t="s">
        <v>86</v>
      </c>
      <c r="F3" s="5" t="s">
        <v>483</v>
      </c>
      <c r="G3" t="s">
        <v>642</v>
      </c>
      <c r="H3" s="43" t="s">
        <v>547</v>
      </c>
      <c r="I3" s="7" t="s">
        <v>89</v>
      </c>
      <c r="J3" s="7" t="s">
        <v>554</v>
      </c>
      <c r="K3" s="68" t="s">
        <v>465</v>
      </c>
      <c r="L3" t="s">
        <v>579</v>
      </c>
      <c r="M3" s="77"/>
      <c r="N3" s="77" t="s">
        <v>309</v>
      </c>
      <c r="O3" s="77"/>
      <c r="P3" s="77" t="s">
        <v>241</v>
      </c>
      <c r="Q3" s="77"/>
      <c r="R3" s="77"/>
      <c r="S3" s="84">
        <f>VLOOKUP(D3,Sheet1!$A$2:$C$97,2)</f>
        <v>115</v>
      </c>
      <c r="T3" s="84">
        <f>VLOOKUP($D3,Sheet1!$A$2:$C$97,3)</f>
        <v>23.1</v>
      </c>
      <c r="U3" s="8"/>
      <c r="V3" s="5"/>
      <c r="W3" s="11">
        <f>1+1+1+1</f>
        <v>4</v>
      </c>
      <c r="X3" s="12">
        <f>1+1+1+1</f>
        <v>4</v>
      </c>
      <c r="Y3" s="12">
        <f>1+1+1</f>
        <v>3</v>
      </c>
      <c r="Z3" s="12">
        <f t="shared" si="0"/>
        <v>11</v>
      </c>
      <c r="AA3" t="e">
        <f>VLOOKUP(D3,Stats!$A$1:$G$50,2)</f>
        <v>#N/A</v>
      </c>
      <c r="AB3" t="s">
        <v>624</v>
      </c>
      <c r="AC3" t="s">
        <v>322</v>
      </c>
      <c r="AE3" t="s">
        <v>323</v>
      </c>
    </row>
    <row r="4" spans="1:32" ht="12.75" x14ac:dyDescent="0.2">
      <c r="A4">
        <v>903</v>
      </c>
      <c r="B4" s="20" t="s">
        <v>7</v>
      </c>
      <c r="C4" s="50" t="s">
        <v>310</v>
      </c>
      <c r="D4" s="2" t="s">
        <v>27</v>
      </c>
      <c r="E4" s="2" t="s">
        <v>85</v>
      </c>
      <c r="F4" s="7" t="s">
        <v>484</v>
      </c>
      <c r="G4" t="s">
        <v>645</v>
      </c>
      <c r="H4" s="43" t="s">
        <v>547</v>
      </c>
      <c r="I4" s="7" t="s">
        <v>89</v>
      </c>
      <c r="J4" s="7" t="s">
        <v>554</v>
      </c>
      <c r="K4" s="68" t="s">
        <v>466</v>
      </c>
      <c r="L4" t="s">
        <v>578</v>
      </c>
      <c r="M4" s="77"/>
      <c r="N4" s="77" t="s">
        <v>527</v>
      </c>
      <c r="O4" s="77"/>
      <c r="P4" s="77" t="s">
        <v>241</v>
      </c>
      <c r="Q4" s="77"/>
      <c r="R4" s="77"/>
      <c r="S4" s="84">
        <f>VLOOKUP(D4,Sheet1!$A$2:$C$97,2)</f>
        <v>160</v>
      </c>
      <c r="T4" s="84">
        <f>VLOOKUP($D4,Sheet1!$A$2:$C$97,3)</f>
        <v>33</v>
      </c>
      <c r="U4" s="8"/>
      <c r="V4" s="7"/>
      <c r="W4" s="11"/>
      <c r="X4" s="12">
        <f>1</f>
        <v>1</v>
      </c>
      <c r="Y4" s="12"/>
      <c r="Z4" s="12">
        <f t="shared" si="0"/>
        <v>1</v>
      </c>
      <c r="AA4" t="e">
        <f>VLOOKUP(D4,Stats!$A$1:$G$50,2)</f>
        <v>#N/A</v>
      </c>
      <c r="AB4" t="s">
        <v>426</v>
      </c>
      <c r="AC4" t="s">
        <v>324</v>
      </c>
      <c r="AE4" t="s">
        <v>325</v>
      </c>
    </row>
    <row r="5" spans="1:32" ht="12.75" x14ac:dyDescent="0.2">
      <c r="A5">
        <v>904</v>
      </c>
      <c r="B5" s="20" t="s">
        <v>7</v>
      </c>
      <c r="C5" s="50" t="s">
        <v>310</v>
      </c>
      <c r="D5" s="2" t="s">
        <v>92</v>
      </c>
      <c r="E5" s="2" t="s">
        <v>87</v>
      </c>
      <c r="F5" s="7" t="s">
        <v>485</v>
      </c>
      <c r="G5" t="s">
        <v>646</v>
      </c>
      <c r="H5" s="43" t="s">
        <v>548</v>
      </c>
      <c r="I5" s="7" t="s">
        <v>90</v>
      </c>
      <c r="J5" s="7" t="s">
        <v>554</v>
      </c>
      <c r="K5" s="68" t="s">
        <v>537</v>
      </c>
      <c r="L5" t="s">
        <v>578</v>
      </c>
      <c r="M5" s="77"/>
      <c r="N5" s="77" t="s">
        <v>251</v>
      </c>
      <c r="P5" s="76" t="s">
        <v>241</v>
      </c>
      <c r="S5" s="84">
        <f>VLOOKUP(D5,Sheet1!$A$2:$C$97,2)</f>
        <v>110</v>
      </c>
      <c r="T5" s="84">
        <f>VLOOKUP($D5,Sheet1!$A$2:$C$97,3)</f>
        <v>28.8</v>
      </c>
      <c r="U5" s="8"/>
      <c r="V5" s="7"/>
      <c r="W5" s="11"/>
      <c r="X5" s="12">
        <f>1+1</f>
        <v>2</v>
      </c>
      <c r="Y5" s="12"/>
      <c r="Z5" s="12">
        <f t="shared" si="0"/>
        <v>2</v>
      </c>
      <c r="AB5" t="s">
        <v>628</v>
      </c>
      <c r="AC5" t="s">
        <v>328</v>
      </c>
      <c r="AE5" t="s">
        <v>329</v>
      </c>
    </row>
    <row r="6" spans="1:32" ht="12.75" x14ac:dyDescent="0.2">
      <c r="A6">
        <v>905</v>
      </c>
      <c r="B6" s="20" t="s">
        <v>7</v>
      </c>
      <c r="C6" s="50" t="s">
        <v>310</v>
      </c>
      <c r="D6" s="2" t="s">
        <v>46</v>
      </c>
      <c r="E6" s="2" t="s">
        <v>84</v>
      </c>
      <c r="F6" s="5" t="s">
        <v>486</v>
      </c>
      <c r="G6" t="s">
        <v>643</v>
      </c>
      <c r="H6" s="43" t="s">
        <v>549</v>
      </c>
      <c r="I6" s="7" t="s">
        <v>89</v>
      </c>
      <c r="J6" s="7" t="s">
        <v>554</v>
      </c>
      <c r="K6" s="68" t="s">
        <v>467</v>
      </c>
      <c r="L6" t="s">
        <v>579</v>
      </c>
      <c r="M6" s="77"/>
      <c r="N6" s="77"/>
      <c r="O6" s="77" t="s">
        <v>671</v>
      </c>
      <c r="P6" s="77"/>
      <c r="Q6" s="77" t="s">
        <v>237</v>
      </c>
      <c r="R6" s="77"/>
      <c r="S6" s="84">
        <f>VLOOKUP(D6,Sheet1!$A$2:$C$97,2)</f>
        <v>150</v>
      </c>
      <c r="T6" s="84">
        <f>VLOOKUP($D6,Sheet1!$A$2:$C$97,3)</f>
        <v>31.5</v>
      </c>
      <c r="U6" s="8"/>
      <c r="V6" s="5"/>
      <c r="W6" s="11">
        <f>1+1</f>
        <v>2</v>
      </c>
      <c r="X6" s="12">
        <f>1+1+1</f>
        <v>3</v>
      </c>
      <c r="Y6" s="12">
        <f>1+1</f>
        <v>2</v>
      </c>
      <c r="Z6" s="12">
        <f t="shared" si="0"/>
        <v>7</v>
      </c>
      <c r="AA6">
        <f>VLOOKUP(D6,Stats!$A$1:$G$50,2)</f>
        <v>3</v>
      </c>
      <c r="AB6" t="s">
        <v>629</v>
      </c>
      <c r="AC6" t="s">
        <v>333</v>
      </c>
      <c r="AE6" t="s">
        <v>334</v>
      </c>
    </row>
    <row r="7" spans="1:32" ht="12.75" x14ac:dyDescent="0.2">
      <c r="A7">
        <v>906</v>
      </c>
      <c r="B7" s="20" t="s">
        <v>7</v>
      </c>
      <c r="C7" s="50" t="s">
        <v>310</v>
      </c>
      <c r="D7" s="2" t="s">
        <v>52</v>
      </c>
      <c r="E7" s="2" t="s">
        <v>87</v>
      </c>
      <c r="F7" s="5" t="s">
        <v>487</v>
      </c>
      <c r="G7" t="s">
        <v>647</v>
      </c>
      <c r="H7" s="43" t="s">
        <v>548</v>
      </c>
      <c r="I7" s="7" t="s">
        <v>89</v>
      </c>
      <c r="J7" s="7" t="s">
        <v>554</v>
      </c>
      <c r="K7" s="68" t="s">
        <v>468</v>
      </c>
      <c r="L7" t="s">
        <v>579</v>
      </c>
      <c r="M7" s="77"/>
      <c r="N7" s="77"/>
      <c r="O7" s="77" t="s">
        <v>534</v>
      </c>
      <c r="P7" s="77"/>
      <c r="Q7" s="77" t="s">
        <v>237</v>
      </c>
      <c r="R7" s="77"/>
      <c r="S7" s="84">
        <f>VLOOKUP(D7,Sheet1!$A$2:$C$97,2)</f>
        <v>110</v>
      </c>
      <c r="T7" s="84">
        <f>VLOOKUP($D7,Sheet1!$A$2:$C$97,3)</f>
        <v>22</v>
      </c>
      <c r="U7" s="8"/>
      <c r="V7" s="5"/>
      <c r="W7" s="11">
        <f>1+1</f>
        <v>2</v>
      </c>
      <c r="X7" s="12">
        <f>1</f>
        <v>1</v>
      </c>
      <c r="Y7" s="12"/>
      <c r="Z7" s="12">
        <f t="shared" si="0"/>
        <v>3</v>
      </c>
      <c r="AA7">
        <f>VLOOKUP(D7,Stats!$A$1:$G$50,2)</f>
        <v>7</v>
      </c>
      <c r="AB7" t="s">
        <v>630</v>
      </c>
      <c r="AC7" t="s">
        <v>338</v>
      </c>
      <c r="AD7" t="s">
        <v>339</v>
      </c>
      <c r="AE7" t="s">
        <v>340</v>
      </c>
    </row>
    <row r="8" spans="1:32" ht="12.75" x14ac:dyDescent="0.2">
      <c r="A8">
        <v>907</v>
      </c>
      <c r="B8" s="20" t="s">
        <v>7</v>
      </c>
      <c r="C8" s="50" t="s">
        <v>310</v>
      </c>
      <c r="D8" s="2" t="s">
        <v>25</v>
      </c>
      <c r="E8" s="2" t="s">
        <v>85</v>
      </c>
      <c r="F8" s="5" t="s">
        <v>488</v>
      </c>
      <c r="G8" t="s">
        <v>648</v>
      </c>
      <c r="H8" s="43" t="s">
        <v>548</v>
      </c>
      <c r="I8" s="7" t="s">
        <v>93</v>
      </c>
      <c r="J8" s="7"/>
      <c r="K8" s="68" t="s">
        <v>307</v>
      </c>
      <c r="L8" t="s">
        <v>578</v>
      </c>
      <c r="M8" s="77"/>
      <c r="N8" s="77"/>
      <c r="O8" s="77" t="s">
        <v>672</v>
      </c>
      <c r="P8" s="77"/>
      <c r="Q8" s="77"/>
      <c r="R8" s="77" t="s">
        <v>233</v>
      </c>
      <c r="S8" s="84">
        <f>VLOOKUP(D8,Sheet1!$A$2:$C$97,2)</f>
        <v>110</v>
      </c>
      <c r="T8" s="84">
        <f>VLOOKUP($D8,Sheet1!$A$2:$C$97,3)</f>
        <v>25.6</v>
      </c>
      <c r="U8" s="8"/>
      <c r="V8" s="5"/>
      <c r="W8" s="10">
        <f>1+3</f>
        <v>4</v>
      </c>
      <c r="X8" s="12">
        <v>6</v>
      </c>
      <c r="Y8" s="12">
        <f>2</f>
        <v>2</v>
      </c>
      <c r="Z8" s="12">
        <f t="shared" si="0"/>
        <v>12</v>
      </c>
      <c r="AA8">
        <f>VLOOKUP(D8,Stats!$A$1:$G$50,2)</f>
        <v>1</v>
      </c>
      <c r="AB8" t="s">
        <v>631</v>
      </c>
      <c r="AC8" t="s">
        <v>349</v>
      </c>
      <c r="AE8" t="s">
        <v>350</v>
      </c>
    </row>
    <row r="9" spans="1:32" ht="12.75" x14ac:dyDescent="0.2">
      <c r="A9">
        <v>908</v>
      </c>
      <c r="B9" s="20" t="s">
        <v>7</v>
      </c>
      <c r="C9" s="50" t="s">
        <v>310</v>
      </c>
      <c r="D9" s="2" t="s">
        <v>42</v>
      </c>
      <c r="E9" s="2" t="s">
        <v>86</v>
      </c>
      <c r="F9" s="5" t="s">
        <v>489</v>
      </c>
      <c r="G9" t="s">
        <v>649</v>
      </c>
      <c r="H9" s="43" t="s">
        <v>547</v>
      </c>
      <c r="I9" s="7" t="s">
        <v>89</v>
      </c>
      <c r="J9" s="7" t="s">
        <v>554</v>
      </c>
      <c r="K9" s="68" t="s">
        <v>469</v>
      </c>
      <c r="L9" t="s">
        <v>579</v>
      </c>
      <c r="M9" s="77"/>
      <c r="N9" s="77" t="s">
        <v>259</v>
      </c>
      <c r="O9" s="77"/>
      <c r="P9" s="77" t="s">
        <v>241</v>
      </c>
      <c r="Q9" s="77" t="s">
        <v>234</v>
      </c>
      <c r="R9" s="77" t="s">
        <v>299</v>
      </c>
      <c r="S9" s="84">
        <f>VLOOKUP(D9,Sheet1!$A$2:$C$97,2)</f>
        <v>140</v>
      </c>
      <c r="T9" s="84">
        <f>VLOOKUP($D9,Sheet1!$A$2:$C$97,3)</f>
        <v>28.25</v>
      </c>
      <c r="U9" s="8"/>
      <c r="V9" s="7"/>
      <c r="W9" s="11">
        <f>1+1+1</f>
        <v>3</v>
      </c>
      <c r="X9" s="12">
        <f>1+1+1+1</f>
        <v>4</v>
      </c>
      <c r="Y9" s="12">
        <f>1</f>
        <v>1</v>
      </c>
      <c r="Z9" s="12">
        <f t="shared" si="0"/>
        <v>8</v>
      </c>
      <c r="AA9">
        <f>VLOOKUP(D9,Stats!$A$1:$G$50,2)</f>
        <v>4</v>
      </c>
      <c r="AC9" t="s">
        <v>353</v>
      </c>
      <c r="AE9" t="s">
        <v>354</v>
      </c>
    </row>
    <row r="10" spans="1:32" ht="12.75" x14ac:dyDescent="0.2">
      <c r="A10">
        <v>909</v>
      </c>
      <c r="B10" s="20" t="s">
        <v>7</v>
      </c>
      <c r="C10" s="50" t="s">
        <v>310</v>
      </c>
      <c r="D10" s="2" t="s">
        <v>33</v>
      </c>
      <c r="E10" s="2" t="s">
        <v>84</v>
      </c>
      <c r="F10" s="5" t="s">
        <v>484</v>
      </c>
      <c r="G10" t="s">
        <v>650</v>
      </c>
      <c r="H10" s="43" t="s">
        <v>549</v>
      </c>
      <c r="I10" s="7" t="s">
        <v>89</v>
      </c>
      <c r="J10" s="7" t="s">
        <v>554</v>
      </c>
      <c r="K10" s="68" t="s">
        <v>472</v>
      </c>
      <c r="L10" t="s">
        <v>579</v>
      </c>
      <c r="M10" s="77"/>
      <c r="N10" s="76" t="s">
        <v>247</v>
      </c>
      <c r="P10" s="76" t="s">
        <v>241</v>
      </c>
      <c r="Q10" s="77"/>
      <c r="S10" s="84">
        <f>VLOOKUP(D10,Sheet1!$A$2:$C$97,2)</f>
        <v>150</v>
      </c>
      <c r="T10" s="84">
        <f>VLOOKUP($D10,Sheet1!$A$2:$C$97,3)</f>
        <v>29.5</v>
      </c>
      <c r="U10" s="8"/>
      <c r="V10" s="7"/>
      <c r="W10" s="10">
        <f>1+1</f>
        <v>2</v>
      </c>
      <c r="X10" s="12">
        <v>4</v>
      </c>
      <c r="Y10" s="12">
        <v>2</v>
      </c>
      <c r="Z10" s="12">
        <f t="shared" si="0"/>
        <v>8</v>
      </c>
      <c r="AA10">
        <f>VLOOKUP(D10,Stats!$A$1:$G$50,2)</f>
        <v>4</v>
      </c>
      <c r="AB10" t="s">
        <v>624</v>
      </c>
      <c r="AC10" t="s">
        <v>355</v>
      </c>
      <c r="AE10" t="s">
        <v>356</v>
      </c>
    </row>
    <row r="11" spans="1:32" ht="12.75" x14ac:dyDescent="0.2">
      <c r="A11">
        <v>910</v>
      </c>
      <c r="B11" s="20" t="s">
        <v>7</v>
      </c>
      <c r="C11" s="50" t="s">
        <v>310</v>
      </c>
      <c r="D11" s="2" t="s">
        <v>21</v>
      </c>
      <c r="E11" s="2" t="s">
        <v>86</v>
      </c>
      <c r="F11" s="5" t="s">
        <v>485</v>
      </c>
      <c r="G11" s="47" t="s">
        <v>651</v>
      </c>
      <c r="H11" s="43" t="s">
        <v>548</v>
      </c>
      <c r="I11" s="7" t="s">
        <v>93</v>
      </c>
      <c r="J11" s="7" t="s">
        <v>554</v>
      </c>
      <c r="K11" s="68" t="s">
        <v>470</v>
      </c>
      <c r="L11" t="s">
        <v>578</v>
      </c>
      <c r="M11" s="77"/>
      <c r="N11" s="77" t="s">
        <v>235</v>
      </c>
      <c r="O11" s="77"/>
      <c r="P11" s="77" t="s">
        <v>241</v>
      </c>
      <c r="Q11" s="77"/>
      <c r="R11" s="77"/>
      <c r="S11" s="84">
        <f>VLOOKUP(D11,Sheet1!$A$2:$C$97,2)</f>
        <v>120</v>
      </c>
      <c r="T11" s="84">
        <f>VLOOKUP($D11,Sheet1!$A$2:$C$97,3)</f>
        <v>22.5</v>
      </c>
      <c r="U11" s="8"/>
      <c r="V11" s="5"/>
      <c r="W11" s="11">
        <f>1</f>
        <v>1</v>
      </c>
      <c r="X11" s="12">
        <f>1+1</f>
        <v>2</v>
      </c>
      <c r="Y11" s="12"/>
      <c r="Z11" s="12">
        <f t="shared" si="0"/>
        <v>3</v>
      </c>
      <c r="AA11">
        <f>VLOOKUP(D11,Stats!$A$1:$G$50,2)</f>
        <v>9</v>
      </c>
      <c r="AB11" t="s">
        <v>625</v>
      </c>
      <c r="AC11" t="s">
        <v>362</v>
      </c>
      <c r="AE11" t="s">
        <v>363</v>
      </c>
    </row>
    <row r="12" spans="1:32" ht="12.75" x14ac:dyDescent="0.2">
      <c r="A12">
        <v>911</v>
      </c>
      <c r="B12" s="20" t="s">
        <v>7</v>
      </c>
      <c r="C12" s="50" t="s">
        <v>310</v>
      </c>
      <c r="D12" s="2" t="s">
        <v>54</v>
      </c>
      <c r="E12" s="2" t="s">
        <v>87</v>
      </c>
      <c r="F12" s="5" t="s">
        <v>490</v>
      </c>
      <c r="G12" t="s">
        <v>652</v>
      </c>
      <c r="H12" s="43" t="s">
        <v>548</v>
      </c>
      <c r="I12" s="31" t="s">
        <v>214</v>
      </c>
      <c r="J12" s="31" t="s">
        <v>555</v>
      </c>
      <c r="K12" s="68" t="s">
        <v>686</v>
      </c>
      <c r="L12" t="s">
        <v>578</v>
      </c>
      <c r="M12" s="77"/>
      <c r="N12" s="77" t="s">
        <v>259</v>
      </c>
      <c r="O12" s="77"/>
      <c r="P12" s="77" t="s">
        <v>238</v>
      </c>
      <c r="Q12" s="77" t="s">
        <v>234</v>
      </c>
      <c r="R12" s="77" t="s">
        <v>299</v>
      </c>
      <c r="S12" s="84">
        <f>VLOOKUP(D12,Sheet1!$A$2:$C$97,2)</f>
        <v>125</v>
      </c>
      <c r="T12" s="84">
        <f>VLOOKUP($D12,Sheet1!$A$2:$C$97,3)</f>
        <v>24.5</v>
      </c>
      <c r="U12" s="8"/>
      <c r="V12" s="5"/>
      <c r="W12" s="10"/>
      <c r="X12" s="12">
        <f>1</f>
        <v>1</v>
      </c>
      <c r="Y12" s="12"/>
      <c r="Z12" s="12">
        <f t="shared" si="0"/>
        <v>1</v>
      </c>
      <c r="AA12">
        <f>VLOOKUP(D12,Stats!$A$1:$G$50,2)</f>
        <v>4</v>
      </c>
      <c r="AC12" t="s">
        <v>364</v>
      </c>
      <c r="AE12" t="s">
        <v>365</v>
      </c>
    </row>
    <row r="13" spans="1:32" ht="12.75" x14ac:dyDescent="0.2">
      <c r="A13">
        <v>912</v>
      </c>
      <c r="B13" s="20" t="s">
        <v>7</v>
      </c>
      <c r="C13" s="50" t="s">
        <v>310</v>
      </c>
      <c r="D13" s="2" t="s">
        <v>73</v>
      </c>
      <c r="E13" s="2" t="s">
        <v>87</v>
      </c>
      <c r="F13" s="5" t="s">
        <v>491</v>
      </c>
      <c r="G13" t="s">
        <v>653</v>
      </c>
      <c r="H13" s="43" t="s">
        <v>548</v>
      </c>
      <c r="I13" s="7" t="s">
        <v>89</v>
      </c>
      <c r="J13" s="7" t="s">
        <v>554</v>
      </c>
      <c r="K13" s="68" t="s">
        <v>538</v>
      </c>
      <c r="L13" t="s">
        <v>579</v>
      </c>
      <c r="M13" s="77"/>
      <c r="P13" s="77" t="s">
        <v>241</v>
      </c>
      <c r="Q13" s="77" t="s">
        <v>234</v>
      </c>
      <c r="R13" s="77" t="s">
        <v>289</v>
      </c>
      <c r="S13" s="84">
        <f>VLOOKUP(D13,Sheet1!$A$2:$C$97,2)</f>
        <v>120</v>
      </c>
      <c r="T13" s="84">
        <f>VLOOKUP($D13,Sheet1!$A$2:$C$97,3)</f>
        <v>20</v>
      </c>
      <c r="U13" s="8"/>
      <c r="V13" s="5"/>
      <c r="W13" s="11">
        <f>1</f>
        <v>1</v>
      </c>
      <c r="X13" s="12"/>
      <c r="Y13" s="12"/>
      <c r="Z13" s="12">
        <f t="shared" si="0"/>
        <v>1</v>
      </c>
      <c r="AB13" t="s">
        <v>426</v>
      </c>
      <c r="AC13" t="s">
        <v>366</v>
      </c>
      <c r="AE13" t="s">
        <v>340</v>
      </c>
    </row>
    <row r="14" spans="1:32" ht="12.75" x14ac:dyDescent="0.2">
      <c r="A14">
        <v>913</v>
      </c>
      <c r="B14" s="20" t="s">
        <v>7</v>
      </c>
      <c r="C14" s="50" t="s">
        <v>310</v>
      </c>
      <c r="D14" s="2" t="s">
        <v>63</v>
      </c>
      <c r="E14" s="2"/>
      <c r="F14" s="5"/>
      <c r="G14" t="s">
        <v>668</v>
      </c>
      <c r="H14" s="43" t="s">
        <v>574</v>
      </c>
      <c r="I14" s="7"/>
      <c r="J14" s="7"/>
      <c r="L14" t="s">
        <v>578</v>
      </c>
      <c r="M14" s="77"/>
      <c r="S14" s="84">
        <f>VLOOKUP(D14,Sheet1!$A$2:$C$97,2)</f>
        <v>160</v>
      </c>
      <c r="T14" s="84">
        <f>VLOOKUP($D14,Sheet1!$A$2:$C$97,3)</f>
        <v>24.45</v>
      </c>
      <c r="U14" s="8"/>
      <c r="V14" s="5"/>
      <c r="W14" s="11"/>
      <c r="X14" s="12"/>
      <c r="Y14" s="12"/>
      <c r="Z14" s="12">
        <f t="shared" si="0"/>
        <v>0</v>
      </c>
      <c r="AA14">
        <f>VLOOKUP(D14,Stats!$A$1:$G$50,2)</f>
        <v>15</v>
      </c>
    </row>
    <row r="15" spans="1:32" ht="12.75" x14ac:dyDescent="0.2">
      <c r="A15">
        <v>914</v>
      </c>
      <c r="B15" s="20" t="s">
        <v>7</v>
      </c>
      <c r="C15" s="50" t="s">
        <v>310</v>
      </c>
      <c r="D15" s="2" t="s">
        <v>50</v>
      </c>
      <c r="E15" s="2" t="s">
        <v>85</v>
      </c>
      <c r="F15" s="5" t="s">
        <v>486</v>
      </c>
      <c r="G15" t="s">
        <v>654</v>
      </c>
      <c r="H15" s="43" t="s">
        <v>574</v>
      </c>
      <c r="I15" s="7" t="s">
        <v>201</v>
      </c>
      <c r="J15" s="7"/>
      <c r="K15" s="68" t="s">
        <v>471</v>
      </c>
      <c r="L15" t="s">
        <v>579</v>
      </c>
      <c r="M15" s="77"/>
      <c r="N15" s="77"/>
      <c r="O15" s="77"/>
      <c r="P15" s="77"/>
      <c r="Q15" s="77" t="s">
        <v>234</v>
      </c>
      <c r="R15" s="77"/>
      <c r="S15" s="84">
        <f>VLOOKUP(D15,Sheet1!$A$2:$C$97,2)</f>
        <v>55</v>
      </c>
      <c r="T15" s="84">
        <f>VLOOKUP($D15,Sheet1!$A$2:$C$97,3)</f>
        <v>25.5</v>
      </c>
      <c r="U15" s="8"/>
      <c r="V15" s="5"/>
      <c r="W15" s="11">
        <f>1+2</f>
        <v>3</v>
      </c>
      <c r="X15" s="12">
        <f>4</f>
        <v>4</v>
      </c>
      <c r="Y15" s="12"/>
      <c r="Z15" s="12">
        <f t="shared" si="0"/>
        <v>7</v>
      </c>
      <c r="AA15">
        <f>VLOOKUP(D15,Stats!$A$1:$G$50,2)</f>
        <v>6</v>
      </c>
      <c r="AB15" t="s">
        <v>633</v>
      </c>
      <c r="AC15" t="s">
        <v>367</v>
      </c>
      <c r="AE15" t="s">
        <v>368</v>
      </c>
    </row>
    <row r="16" spans="1:32" ht="12.75" x14ac:dyDescent="0.2">
      <c r="A16">
        <v>915</v>
      </c>
      <c r="B16" s="20" t="s">
        <v>7</v>
      </c>
      <c r="C16" s="50" t="s">
        <v>310</v>
      </c>
      <c r="D16" s="2" t="s">
        <v>23</v>
      </c>
      <c r="E16" s="2" t="s">
        <v>91</v>
      </c>
      <c r="F16" s="5" t="s">
        <v>492</v>
      </c>
      <c r="G16" t="s">
        <v>669</v>
      </c>
      <c r="H16" s="43" t="s">
        <v>547</v>
      </c>
      <c r="I16" s="7" t="s">
        <v>89</v>
      </c>
      <c r="J16" s="7" t="s">
        <v>554</v>
      </c>
      <c r="K16" s="68" t="s">
        <v>272</v>
      </c>
      <c r="L16" t="s">
        <v>578</v>
      </c>
      <c r="M16" s="77"/>
      <c r="N16" s="76" t="s">
        <v>239</v>
      </c>
      <c r="P16" s="77" t="s">
        <v>241</v>
      </c>
      <c r="Q16" s="76" t="s">
        <v>234</v>
      </c>
      <c r="R16" s="77" t="s">
        <v>299</v>
      </c>
      <c r="S16" s="84">
        <f>VLOOKUP(D16,Sheet1!$A$2:$C$97,2)</f>
        <v>140</v>
      </c>
      <c r="T16" s="84">
        <f>VLOOKUP($D16,Sheet1!$A$2:$C$97,3)</f>
        <v>25.3</v>
      </c>
      <c r="U16" s="8"/>
      <c r="V16" s="5"/>
      <c r="W16" s="11">
        <f>1+1+1+1+1</f>
        <v>5</v>
      </c>
      <c r="X16" s="12">
        <f>1</f>
        <v>1</v>
      </c>
      <c r="Y16" s="12">
        <v>1</v>
      </c>
      <c r="Z16" s="12">
        <f t="shared" si="0"/>
        <v>7</v>
      </c>
      <c r="AA16">
        <f>VLOOKUP(D16,Stats!$A$1:$G$50,2)</f>
        <v>6</v>
      </c>
      <c r="AC16" t="s">
        <v>375</v>
      </c>
      <c r="AD16" t="s">
        <v>376</v>
      </c>
      <c r="AE16" t="s">
        <v>377</v>
      </c>
    </row>
    <row r="17" spans="1:31" ht="12.75" x14ac:dyDescent="0.2">
      <c r="A17">
        <v>916</v>
      </c>
      <c r="B17" s="20" t="s">
        <v>7</v>
      </c>
      <c r="C17" s="50" t="s">
        <v>310</v>
      </c>
      <c r="D17" s="2" t="s">
        <v>43</v>
      </c>
      <c r="E17" s="2" t="s">
        <v>86</v>
      </c>
      <c r="F17" s="5" t="s">
        <v>493</v>
      </c>
      <c r="G17" t="s">
        <v>670</v>
      </c>
      <c r="H17" s="43" t="s">
        <v>547</v>
      </c>
      <c r="I17" s="7" t="s">
        <v>89</v>
      </c>
      <c r="J17" s="7" t="s">
        <v>554</v>
      </c>
      <c r="K17" s="68" t="s">
        <v>473</v>
      </c>
      <c r="L17" t="s">
        <v>579</v>
      </c>
      <c r="M17" s="77"/>
      <c r="N17" s="77" t="s">
        <v>247</v>
      </c>
      <c r="O17" s="77"/>
      <c r="P17" s="77" t="s">
        <v>241</v>
      </c>
      <c r="Q17" s="77"/>
      <c r="R17" s="77"/>
      <c r="S17" s="84">
        <f>VLOOKUP(D17,Sheet1!$A$2:$C$97,2)</f>
        <v>140</v>
      </c>
      <c r="T17" s="84">
        <f>VLOOKUP($D17,Sheet1!$A$2:$C$97,3)</f>
        <v>20.55</v>
      </c>
      <c r="U17" s="8"/>
      <c r="V17" s="5"/>
      <c r="W17" s="11">
        <v>1</v>
      </c>
      <c r="X17" s="12">
        <f>1</f>
        <v>1</v>
      </c>
      <c r="Y17" s="12"/>
      <c r="Z17" s="12">
        <f t="shared" si="0"/>
        <v>2</v>
      </c>
      <c r="AA17">
        <f>VLOOKUP(D17,Stats!$A$1:$G$50,2)</f>
        <v>1</v>
      </c>
      <c r="AB17" t="s">
        <v>426</v>
      </c>
      <c r="AC17" t="s">
        <v>378</v>
      </c>
      <c r="AE17" t="s">
        <v>379</v>
      </c>
    </row>
    <row r="18" spans="1:31" ht="12.75" x14ac:dyDescent="0.2">
      <c r="A18">
        <v>917</v>
      </c>
      <c r="B18" s="20" t="s">
        <v>7</v>
      </c>
      <c r="C18" s="50" t="s">
        <v>310</v>
      </c>
      <c r="D18" s="2" t="s">
        <v>14</v>
      </c>
      <c r="E18" s="2" t="s">
        <v>84</v>
      </c>
      <c r="F18" s="5" t="s">
        <v>488</v>
      </c>
      <c r="G18" t="s">
        <v>688</v>
      </c>
      <c r="H18" s="43" t="s">
        <v>548</v>
      </c>
      <c r="I18" s="7" t="s">
        <v>88</v>
      </c>
      <c r="J18" s="7" t="s">
        <v>554</v>
      </c>
      <c r="K18" s="68" t="s">
        <v>677</v>
      </c>
      <c r="L18" t="s">
        <v>580</v>
      </c>
      <c r="M18" s="77"/>
      <c r="O18" s="77" t="s">
        <v>306</v>
      </c>
      <c r="R18" s="77" t="s">
        <v>305</v>
      </c>
      <c r="S18" s="84">
        <f>VLOOKUP(D18,Sheet1!$A$2:$C$97,2)</f>
        <v>80</v>
      </c>
      <c r="T18" s="84">
        <f>VLOOKUP($D18,Sheet1!$A$2:$C$97,3)</f>
        <v>14.5</v>
      </c>
      <c r="U18" s="8"/>
      <c r="V18" s="5"/>
      <c r="W18" s="11"/>
      <c r="X18" s="12"/>
      <c r="Y18" s="12">
        <f>1+1</f>
        <v>2</v>
      </c>
      <c r="Z18" s="12">
        <f t="shared" si="0"/>
        <v>2</v>
      </c>
      <c r="AA18">
        <f>VLOOKUP(D18,Stats!$A$1:$G$50,2)</f>
        <v>13</v>
      </c>
      <c r="AB18" t="s">
        <v>435</v>
      </c>
      <c r="AC18" t="s">
        <v>360</v>
      </c>
      <c r="AE18" t="s">
        <v>361</v>
      </c>
    </row>
    <row r="19" spans="1:31" ht="12.75" x14ac:dyDescent="0.2">
      <c r="A19">
        <v>918</v>
      </c>
      <c r="B19" s="20" t="s">
        <v>7</v>
      </c>
      <c r="C19" s="50" t="s">
        <v>310</v>
      </c>
      <c r="D19" s="2" t="s">
        <v>51</v>
      </c>
      <c r="E19" s="2" t="s">
        <v>85</v>
      </c>
      <c r="F19" s="94" t="s">
        <v>484</v>
      </c>
      <c r="G19" t="s">
        <v>680</v>
      </c>
      <c r="H19" s="23" t="s">
        <v>547</v>
      </c>
      <c r="I19" s="26" t="s">
        <v>89</v>
      </c>
      <c r="J19" s="7" t="s">
        <v>554</v>
      </c>
      <c r="K19" s="68" t="s">
        <v>678</v>
      </c>
      <c r="L19" t="s">
        <v>578</v>
      </c>
      <c r="M19" s="77"/>
      <c r="N19" s="76" t="s">
        <v>539</v>
      </c>
      <c r="P19" s="77" t="s">
        <v>420</v>
      </c>
      <c r="Q19" s="77"/>
      <c r="S19" s="84">
        <f>VLOOKUP(D19,Sheet1!$A$2:$C$97,2)</f>
        <v>150</v>
      </c>
      <c r="T19" s="84">
        <f>VLOOKUP($D19,Sheet1!$A$2:$C$97,3)</f>
        <v>29.666666666666664</v>
      </c>
      <c r="U19" s="27"/>
      <c r="V19" s="70"/>
      <c r="W19" s="28"/>
      <c r="X19" s="29">
        <v>1</v>
      </c>
      <c r="Y19" s="29">
        <f>1</f>
        <v>1</v>
      </c>
      <c r="Z19" s="12">
        <f t="shared" si="0"/>
        <v>2</v>
      </c>
      <c r="AA19">
        <f>VLOOKUP(D19,Stats!$A$1:$G$50,2)</f>
        <v>2</v>
      </c>
      <c r="AB19" t="s">
        <v>624</v>
      </c>
      <c r="AC19" t="s">
        <v>388</v>
      </c>
      <c r="AE19" t="s">
        <v>389</v>
      </c>
    </row>
    <row r="20" spans="1:31" ht="12.75" x14ac:dyDescent="0.2">
      <c r="A20">
        <v>919</v>
      </c>
      <c r="B20" s="20" t="s">
        <v>7</v>
      </c>
      <c r="C20" s="50" t="s">
        <v>310</v>
      </c>
      <c r="D20" s="2" t="s">
        <v>30</v>
      </c>
      <c r="E20" s="2" t="s">
        <v>84</v>
      </c>
      <c r="F20" s="95" t="s">
        <v>484</v>
      </c>
      <c r="G20" t="s">
        <v>689</v>
      </c>
      <c r="H20" s="23" t="s">
        <v>547</v>
      </c>
      <c r="I20" s="26" t="s">
        <v>89</v>
      </c>
      <c r="J20" s="7" t="s">
        <v>554</v>
      </c>
      <c r="K20" s="68" t="s">
        <v>679</v>
      </c>
      <c r="L20" t="s">
        <v>578</v>
      </c>
      <c r="M20" s="77"/>
      <c r="N20" s="76" t="s">
        <v>540</v>
      </c>
      <c r="S20" s="84">
        <f>VLOOKUP(D20,Sheet1!$A$2:$C$97,2)</f>
        <v>140</v>
      </c>
      <c r="T20" s="84">
        <f>VLOOKUP($D20,Sheet1!$A$2:$C$97,3)</f>
        <v>23</v>
      </c>
      <c r="U20" s="34"/>
      <c r="V20" s="33"/>
      <c r="W20" s="35"/>
      <c r="X20" s="12">
        <f>1+1</f>
        <v>2</v>
      </c>
      <c r="Y20" s="12"/>
      <c r="Z20" s="12">
        <f t="shared" si="0"/>
        <v>2</v>
      </c>
      <c r="AA20">
        <f>VLOOKUP(D20,Stats!$A$1:$G$50,2)</f>
        <v>11</v>
      </c>
      <c r="AB20" t="s">
        <v>624</v>
      </c>
      <c r="AC20" t="s">
        <v>396</v>
      </c>
      <c r="AE20" t="s">
        <v>397</v>
      </c>
    </row>
    <row r="21" spans="1:31" ht="12.75" x14ac:dyDescent="0.2">
      <c r="A21">
        <v>920</v>
      </c>
      <c r="B21" s="20" t="s">
        <v>7</v>
      </c>
      <c r="C21" s="50" t="s">
        <v>310</v>
      </c>
      <c r="D21" s="2" t="s">
        <v>53</v>
      </c>
      <c r="E21" s="2" t="s">
        <v>87</v>
      </c>
      <c r="F21" s="95" t="s">
        <v>494</v>
      </c>
      <c r="G21" t="s">
        <v>681</v>
      </c>
      <c r="H21" s="23" t="s">
        <v>548</v>
      </c>
      <c r="I21" s="33" t="s">
        <v>89</v>
      </c>
      <c r="J21" s="7" t="s">
        <v>554</v>
      </c>
      <c r="K21" s="68" t="s">
        <v>475</v>
      </c>
      <c r="L21" t="s">
        <v>579</v>
      </c>
      <c r="M21" s="77"/>
      <c r="N21" s="77" t="s">
        <v>251</v>
      </c>
      <c r="O21" s="77"/>
      <c r="P21" s="77" t="s">
        <v>238</v>
      </c>
      <c r="Q21" s="77"/>
      <c r="R21" s="77"/>
      <c r="S21" s="84">
        <f>VLOOKUP(D21,Sheet1!$A$2:$C$97,2)</f>
        <v>110</v>
      </c>
      <c r="T21" s="84">
        <f>VLOOKUP($D21,Sheet1!$A$2:$C$97,3)</f>
        <v>20.5</v>
      </c>
      <c r="U21" s="34"/>
      <c r="V21" s="33"/>
      <c r="W21" s="35">
        <f>1</f>
        <v>1</v>
      </c>
      <c r="X21" s="12"/>
      <c r="Y21" s="12">
        <f>1</f>
        <v>1</v>
      </c>
      <c r="Z21" s="12">
        <f t="shared" si="0"/>
        <v>2</v>
      </c>
      <c r="AA21">
        <f>VLOOKUP(D21,Stats!$A$1:$G$50,2)</f>
        <v>21</v>
      </c>
      <c r="AB21" t="s">
        <v>426</v>
      </c>
      <c r="AC21" t="s">
        <v>402</v>
      </c>
      <c r="AE21" t="s">
        <v>403</v>
      </c>
    </row>
    <row r="22" spans="1:31" ht="12.75" x14ac:dyDescent="0.2">
      <c r="A22">
        <v>921</v>
      </c>
      <c r="B22" s="20" t="s">
        <v>7</v>
      </c>
      <c r="C22" s="50" t="s">
        <v>310</v>
      </c>
      <c r="D22" s="2" t="s">
        <v>20</v>
      </c>
      <c r="E22" s="2" t="s">
        <v>86</v>
      </c>
      <c r="F22" s="95" t="s">
        <v>495</v>
      </c>
      <c r="G22" t="s">
        <v>687</v>
      </c>
      <c r="H22" s="23" t="s">
        <v>547</v>
      </c>
      <c r="I22" s="26" t="s">
        <v>89</v>
      </c>
      <c r="J22" s="31" t="s">
        <v>554</v>
      </c>
      <c r="K22" s="68" t="s">
        <v>541</v>
      </c>
      <c r="L22" t="s">
        <v>579</v>
      </c>
      <c r="M22" s="77"/>
      <c r="N22" s="77"/>
      <c r="O22" s="77"/>
      <c r="P22" s="77"/>
      <c r="Q22" s="77"/>
      <c r="R22" s="77" t="s">
        <v>305</v>
      </c>
      <c r="S22" s="84">
        <f>VLOOKUP(D22,Sheet1!$A$2:$C$97,2)</f>
        <v>80</v>
      </c>
      <c r="T22" s="84">
        <f>VLOOKUP($D22,Sheet1!$A$2:$C$97,3)</f>
        <v>15.8</v>
      </c>
      <c r="U22" s="34"/>
      <c r="V22" s="33"/>
      <c r="W22" s="35">
        <f>1+1+1+1+1</f>
        <v>5</v>
      </c>
      <c r="X22" s="12">
        <f>1+1+1+1</f>
        <v>4</v>
      </c>
      <c r="Y22" s="12">
        <f>1+1</f>
        <v>2</v>
      </c>
      <c r="Z22" s="12">
        <f t="shared" si="0"/>
        <v>11</v>
      </c>
      <c r="AA22">
        <f>VLOOKUP(D22,Stats!$A$1:$G$50,2)</f>
        <v>21</v>
      </c>
      <c r="AB22" t="s">
        <v>635</v>
      </c>
      <c r="AC22" t="s">
        <v>351</v>
      </c>
      <c r="AE22" t="s">
        <v>352</v>
      </c>
    </row>
    <row r="23" spans="1:31" ht="12.75" x14ac:dyDescent="0.2">
      <c r="A23">
        <v>922</v>
      </c>
      <c r="B23" s="20" t="s">
        <v>7</v>
      </c>
      <c r="C23" s="50" t="s">
        <v>310</v>
      </c>
      <c r="D23" s="2" t="s">
        <v>1</v>
      </c>
      <c r="E23" s="2" t="s">
        <v>86</v>
      </c>
      <c r="F23" s="95" t="s">
        <v>496</v>
      </c>
      <c r="G23" t="s">
        <v>682</v>
      </c>
      <c r="H23" s="23" t="s">
        <v>547</v>
      </c>
      <c r="I23" s="26" t="s">
        <v>89</v>
      </c>
      <c r="J23" s="31" t="s">
        <v>554</v>
      </c>
      <c r="K23" s="68" t="s">
        <v>522</v>
      </c>
      <c r="L23" t="s">
        <v>579</v>
      </c>
      <c r="M23" s="77"/>
      <c r="N23" s="77" t="s">
        <v>259</v>
      </c>
      <c r="P23" s="76" t="s">
        <v>241</v>
      </c>
      <c r="Q23" s="77" t="s">
        <v>234</v>
      </c>
      <c r="R23" s="77" t="s">
        <v>299</v>
      </c>
      <c r="S23" s="84">
        <f>VLOOKUP(D23,Sheet1!$A$2:$C$97,2)</f>
        <v>140</v>
      </c>
      <c r="T23" s="84">
        <f>VLOOKUP($D23,Sheet1!$A$2:$C$97,3)</f>
        <v>32.6</v>
      </c>
      <c r="U23" s="34"/>
      <c r="V23" s="33"/>
      <c r="W23" s="34">
        <f>1+1+1+1+1</f>
        <v>5</v>
      </c>
      <c r="X23" s="12">
        <f>1+1+1+1+1+1+1</f>
        <v>7</v>
      </c>
      <c r="Y23" s="12">
        <f>1+1</f>
        <v>2</v>
      </c>
      <c r="Z23" s="12">
        <f t="shared" si="0"/>
        <v>14</v>
      </c>
      <c r="AA23">
        <f>VLOOKUP(D23,Stats!$A$1:$G$50,2)</f>
        <v>1</v>
      </c>
      <c r="AC23" t="s">
        <v>193</v>
      </c>
      <c r="AE23" t="s">
        <v>406</v>
      </c>
    </row>
    <row r="24" spans="1:31" ht="12.75" x14ac:dyDescent="0.2">
      <c r="A24">
        <v>923</v>
      </c>
      <c r="B24" s="20" t="s">
        <v>7</v>
      </c>
      <c r="C24" s="50" t="s">
        <v>310</v>
      </c>
      <c r="D24" s="2" t="s">
        <v>12</v>
      </c>
      <c r="E24" s="2" t="s">
        <v>86</v>
      </c>
      <c r="F24" s="95" t="s">
        <v>509</v>
      </c>
      <c r="G24" s="33" t="s">
        <v>683</v>
      </c>
      <c r="H24" s="23" t="s">
        <v>550</v>
      </c>
      <c r="I24" s="26" t="s">
        <v>95</v>
      </c>
      <c r="J24" s="31" t="s">
        <v>554</v>
      </c>
      <c r="K24" s="68" t="s">
        <v>476</v>
      </c>
      <c r="L24" t="s">
        <v>581</v>
      </c>
      <c r="M24" s="77"/>
      <c r="N24" s="77" t="s">
        <v>247</v>
      </c>
      <c r="P24" s="76" t="s">
        <v>231</v>
      </c>
      <c r="S24" s="84">
        <f>VLOOKUP(D24,Sheet1!$A$2:$C$97,2)</f>
        <v>150</v>
      </c>
      <c r="T24" s="84">
        <f>VLOOKUP($D24,Sheet1!$A$2:$C$97,3)</f>
        <v>33.6</v>
      </c>
      <c r="U24" s="34"/>
      <c r="V24" s="33"/>
      <c r="W24" s="35">
        <f>1</f>
        <v>1</v>
      </c>
      <c r="X24" s="12">
        <f>1+1+1+1+1</f>
        <v>5</v>
      </c>
      <c r="Y24" s="12">
        <f>1</f>
        <v>1</v>
      </c>
      <c r="Z24" s="12">
        <f t="shared" si="0"/>
        <v>7</v>
      </c>
      <c r="AA24">
        <f>VLOOKUP(D24,Stats!$A$1:$G$50,2)</f>
        <v>6</v>
      </c>
      <c r="AB24" t="s">
        <v>624</v>
      </c>
      <c r="AC24" t="s">
        <v>407</v>
      </c>
      <c r="AE24" t="s">
        <v>408</v>
      </c>
    </row>
    <row r="25" spans="1:31" ht="12.75" x14ac:dyDescent="0.2">
      <c r="A25">
        <v>924</v>
      </c>
      <c r="B25" s="20" t="s">
        <v>7</v>
      </c>
      <c r="C25" s="50" t="s">
        <v>310</v>
      </c>
      <c r="D25" s="2" t="s">
        <v>34</v>
      </c>
      <c r="E25" s="2"/>
      <c r="F25" s="95"/>
      <c r="G25" s="33"/>
      <c r="H25" s="23"/>
      <c r="I25" s="81"/>
      <c r="J25" s="72"/>
      <c r="L25" t="s">
        <v>578</v>
      </c>
      <c r="M25" s="77"/>
      <c r="S25" s="84">
        <f>VLOOKUP(D25,Sheet1!$A$2:$C$97,2)</f>
        <v>150</v>
      </c>
      <c r="T25" s="84">
        <f>VLOOKUP($D25,Sheet1!$A$2:$C$97,3)</f>
        <v>29.4</v>
      </c>
      <c r="U25" s="34"/>
      <c r="V25" s="33"/>
      <c r="W25" s="34"/>
      <c r="X25" s="12"/>
      <c r="Y25" s="12"/>
      <c r="Z25" s="12">
        <f t="shared" si="0"/>
        <v>0</v>
      </c>
      <c r="AA25">
        <f>VLOOKUP(D25,Stats!$A$1:$G$50,2)</f>
        <v>6</v>
      </c>
      <c r="AD25" s="47"/>
    </row>
    <row r="26" spans="1:31" ht="12.75" x14ac:dyDescent="0.2">
      <c r="A26">
        <v>925</v>
      </c>
      <c r="B26" s="20" t="s">
        <v>7</v>
      </c>
      <c r="C26" s="50" t="s">
        <v>310</v>
      </c>
      <c r="D26" s="2" t="s">
        <v>2</v>
      </c>
      <c r="E26" s="2" t="s">
        <v>84</v>
      </c>
      <c r="F26" s="95" t="s">
        <v>485</v>
      </c>
      <c r="G26" s="33" t="s">
        <v>690</v>
      </c>
      <c r="H26" s="23" t="s">
        <v>547</v>
      </c>
      <c r="I26" s="33" t="s">
        <v>88</v>
      </c>
      <c r="J26" s="33" t="s">
        <v>556</v>
      </c>
      <c r="K26" s="68" t="s">
        <v>477</v>
      </c>
      <c r="L26" t="s">
        <v>578</v>
      </c>
      <c r="M26" s="77"/>
      <c r="N26" s="77" t="s">
        <v>247</v>
      </c>
      <c r="O26" s="77"/>
      <c r="P26" s="77" t="s">
        <v>238</v>
      </c>
      <c r="Q26" s="77"/>
      <c r="R26" s="77"/>
      <c r="S26" s="84">
        <f>VLOOKUP(D26,Sheet1!$A$2:$C$97,2)</f>
        <v>110</v>
      </c>
      <c r="T26" s="84">
        <f>VLOOKUP($D26,Sheet1!$A$2:$C$97,3)</f>
        <v>17.5</v>
      </c>
      <c r="U26" s="69"/>
      <c r="V26" s="33"/>
      <c r="W26" s="35">
        <f>1+1</f>
        <v>2</v>
      </c>
      <c r="X26" s="21"/>
      <c r="Y26" s="12"/>
      <c r="Z26" s="12">
        <f t="shared" si="0"/>
        <v>2</v>
      </c>
      <c r="AA26">
        <f>VLOOKUP(D26,Stats!$A$1:$G$50,2)</f>
        <v>2</v>
      </c>
      <c r="AB26" t="s">
        <v>426</v>
      </c>
      <c r="AC26" t="s">
        <v>409</v>
      </c>
      <c r="AE26" t="s">
        <v>410</v>
      </c>
    </row>
    <row r="27" spans="1:31" ht="12.75" x14ac:dyDescent="0.2">
      <c r="A27">
        <v>926</v>
      </c>
      <c r="B27" s="20" t="s">
        <v>7</v>
      </c>
      <c r="C27" s="50" t="s">
        <v>310</v>
      </c>
      <c r="D27" s="2" t="s">
        <v>47</v>
      </c>
      <c r="E27" s="2" t="s">
        <v>85</v>
      </c>
      <c r="F27" s="95" t="s">
        <v>486</v>
      </c>
      <c r="G27" s="33" t="s">
        <v>684</v>
      </c>
      <c r="H27" s="23" t="s">
        <v>574</v>
      </c>
      <c r="I27" s="26" t="s">
        <v>201</v>
      </c>
      <c r="J27" s="33" t="s">
        <v>556</v>
      </c>
      <c r="K27" s="68" t="s">
        <v>478</v>
      </c>
      <c r="L27" t="s">
        <v>579</v>
      </c>
      <c r="M27" s="77"/>
      <c r="Q27" s="77" t="s">
        <v>237</v>
      </c>
      <c r="R27" s="77"/>
      <c r="S27" s="84">
        <f>VLOOKUP(D27,Sheet1!$A$2:$C$97,2)</f>
        <v>120</v>
      </c>
      <c r="T27" s="84">
        <f>VLOOKUP($D27,Sheet1!$A$2:$C$97,3)</f>
        <v>33.166666666666664</v>
      </c>
      <c r="U27" s="34"/>
      <c r="V27" s="80"/>
      <c r="W27" s="35">
        <f>2</f>
        <v>2</v>
      </c>
      <c r="X27" s="12">
        <f>1</f>
        <v>1</v>
      </c>
      <c r="Y27" s="12"/>
      <c r="Z27" s="12">
        <f t="shared" si="0"/>
        <v>3</v>
      </c>
      <c r="AA27">
        <f>VLOOKUP(D27,Stats!$A$1:$G$50,2)</f>
        <v>1</v>
      </c>
      <c r="AB27" t="s">
        <v>685</v>
      </c>
    </row>
    <row r="28" spans="1:31" ht="12.75" x14ac:dyDescent="0.2">
      <c r="A28">
        <v>927</v>
      </c>
      <c r="B28" s="20" t="s">
        <v>7</v>
      </c>
      <c r="C28" s="50" t="s">
        <v>310</v>
      </c>
      <c r="D28" s="2" t="s">
        <v>31</v>
      </c>
      <c r="E28" s="2" t="s">
        <v>85</v>
      </c>
      <c r="F28" s="95" t="s">
        <v>490</v>
      </c>
      <c r="G28" s="33"/>
      <c r="H28" s="23" t="s">
        <v>547</v>
      </c>
      <c r="I28" s="33" t="s">
        <v>104</v>
      </c>
      <c r="J28" s="33" t="s">
        <v>556</v>
      </c>
      <c r="K28" s="68" t="s">
        <v>279</v>
      </c>
      <c r="L28" t="s">
        <v>578</v>
      </c>
      <c r="M28" s="77"/>
      <c r="N28" s="77" t="s">
        <v>235</v>
      </c>
      <c r="O28" s="77"/>
      <c r="P28" s="77" t="s">
        <v>241</v>
      </c>
      <c r="Q28" s="77" t="s">
        <v>234</v>
      </c>
      <c r="R28" s="77" t="s">
        <v>233</v>
      </c>
      <c r="S28" s="84">
        <f>VLOOKUP(D28,Sheet1!$A$2:$C$97,2)</f>
        <v>160</v>
      </c>
      <c r="T28" s="84">
        <f>VLOOKUP($D28,Sheet1!$A$2:$C$97,3)</f>
        <v>33</v>
      </c>
      <c r="U28" s="34"/>
      <c r="V28" s="33"/>
      <c r="W28" s="35"/>
      <c r="X28" s="12"/>
      <c r="Y28" s="12">
        <f>2</f>
        <v>2</v>
      </c>
      <c r="Z28" s="12">
        <f t="shared" si="0"/>
        <v>2</v>
      </c>
    </row>
    <row r="29" spans="1:31" ht="12.75" x14ac:dyDescent="0.2">
      <c r="A29">
        <v>928</v>
      </c>
      <c r="B29" s="20" t="s">
        <v>7</v>
      </c>
      <c r="C29" s="50" t="s">
        <v>310</v>
      </c>
      <c r="D29" s="2" t="s">
        <v>17</v>
      </c>
      <c r="E29" s="2" t="s">
        <v>85</v>
      </c>
      <c r="F29" s="95" t="s">
        <v>492</v>
      </c>
      <c r="G29" s="33"/>
      <c r="H29" s="23" t="s">
        <v>547</v>
      </c>
      <c r="I29" s="33" t="s">
        <v>89</v>
      </c>
      <c r="J29" s="33" t="s">
        <v>554</v>
      </c>
      <c r="K29" s="68" t="s">
        <v>474</v>
      </c>
      <c r="L29" t="s">
        <v>578</v>
      </c>
      <c r="M29" s="77"/>
      <c r="N29" s="77" t="s">
        <v>523</v>
      </c>
      <c r="O29" s="77"/>
      <c r="P29" s="77" t="s">
        <v>241</v>
      </c>
      <c r="Q29" s="77" t="s">
        <v>234</v>
      </c>
      <c r="R29" s="77" t="s">
        <v>299</v>
      </c>
      <c r="S29" s="84">
        <f>VLOOKUP(D29,Sheet1!$A$2:$C$97,2)</f>
        <v>120</v>
      </c>
      <c r="T29" s="84">
        <f>VLOOKUP($D29,Sheet1!$A$2:$C$97,3)</f>
        <v>33.799999999999997</v>
      </c>
      <c r="U29" s="34"/>
      <c r="V29" s="33"/>
      <c r="W29" s="35">
        <v>1</v>
      </c>
      <c r="X29" s="12">
        <v>1</v>
      </c>
      <c r="Y29" s="12"/>
      <c r="Z29" s="12">
        <f t="shared" si="0"/>
        <v>2</v>
      </c>
      <c r="AA29">
        <f>VLOOKUP(D29,Stats!$A$1:$G$50,2)</f>
        <v>4</v>
      </c>
    </row>
    <row r="30" spans="1:31" ht="12.75" x14ac:dyDescent="0.2">
      <c r="A30">
        <v>929</v>
      </c>
      <c r="B30" s="20" t="s">
        <v>7</v>
      </c>
      <c r="C30" s="50" t="s">
        <v>310</v>
      </c>
      <c r="D30" s="2" t="s">
        <v>23</v>
      </c>
      <c r="E30" s="2"/>
      <c r="F30" s="95"/>
      <c r="G30" s="33"/>
      <c r="H30" s="23"/>
      <c r="I30" s="33"/>
      <c r="J30" s="33"/>
      <c r="L30" t="s">
        <v>579</v>
      </c>
      <c r="M30" s="77"/>
      <c r="S30" s="84">
        <f>VLOOKUP(D30,Sheet1!$A$2:$C$97,2)</f>
        <v>140</v>
      </c>
      <c r="T30" s="84">
        <f>VLOOKUP($D30,Sheet1!$A$2:$C$97,3)</f>
        <v>25.3</v>
      </c>
      <c r="U30" s="34"/>
      <c r="V30" s="44"/>
      <c r="W30" s="35"/>
      <c r="X30" s="12"/>
      <c r="Y30" s="12"/>
      <c r="Z30" s="12">
        <f t="shared" si="0"/>
        <v>0</v>
      </c>
      <c r="AA30">
        <f>VLOOKUP(D30,Stats!$A$1:$G$50,2)</f>
        <v>6</v>
      </c>
    </row>
    <row r="31" spans="1:31" ht="12.75" x14ac:dyDescent="0.2">
      <c r="A31">
        <v>930</v>
      </c>
      <c r="B31" s="20" t="s">
        <v>7</v>
      </c>
      <c r="C31" s="50" t="s">
        <v>310</v>
      </c>
      <c r="D31" s="2" t="s">
        <v>20</v>
      </c>
      <c r="E31" s="2" t="s">
        <v>84</v>
      </c>
      <c r="F31" s="95" t="s">
        <v>482</v>
      </c>
      <c r="G31" t="s">
        <v>687</v>
      </c>
      <c r="H31" s="23" t="s">
        <v>547</v>
      </c>
      <c r="I31" s="33" t="s">
        <v>89</v>
      </c>
      <c r="J31" s="33" t="s">
        <v>554</v>
      </c>
      <c r="K31" s="68" t="s">
        <v>474</v>
      </c>
      <c r="L31" t="s">
        <v>578</v>
      </c>
      <c r="M31" s="77"/>
      <c r="N31" s="77"/>
      <c r="O31" s="77"/>
      <c r="P31" s="77"/>
      <c r="Q31" s="77"/>
      <c r="R31" s="77" t="s">
        <v>305</v>
      </c>
      <c r="S31" s="84">
        <f>VLOOKUP(D31,Sheet1!$A$2:$C$97,2)</f>
        <v>80</v>
      </c>
      <c r="T31" s="84">
        <f>VLOOKUP($D31,Sheet1!$A$2:$C$97,3)</f>
        <v>15.8</v>
      </c>
      <c r="U31" s="34"/>
      <c r="V31" s="33"/>
      <c r="W31" s="35">
        <f>1+1</f>
        <v>2</v>
      </c>
      <c r="X31" s="12">
        <f>1</f>
        <v>1</v>
      </c>
      <c r="Y31" s="12">
        <f>1+1</f>
        <v>2</v>
      </c>
      <c r="Z31" s="12">
        <f t="shared" si="0"/>
        <v>5</v>
      </c>
      <c r="AA31">
        <f>VLOOKUP(D31,Stats!$A$1:$G$50,2)</f>
        <v>21</v>
      </c>
      <c r="AB31" t="s">
        <v>685</v>
      </c>
    </row>
    <row r="32" spans="1:31" ht="12.75" x14ac:dyDescent="0.2">
      <c r="B32" s="20" t="s">
        <v>64</v>
      </c>
      <c r="C32" s="50" t="s">
        <v>316</v>
      </c>
      <c r="D32" s="2" t="s">
        <v>102</v>
      </c>
      <c r="E32" s="2" t="s">
        <v>91</v>
      </c>
      <c r="F32" s="95" t="s">
        <v>497</v>
      </c>
      <c r="G32" s="33"/>
      <c r="H32" s="23" t="s">
        <v>577</v>
      </c>
      <c r="I32" s="33" t="s">
        <v>223</v>
      </c>
      <c r="J32" s="33"/>
      <c r="K32" s="68" t="s">
        <v>479</v>
      </c>
      <c r="L32" t="s">
        <v>581</v>
      </c>
      <c r="M32" s="77"/>
      <c r="N32" s="77"/>
      <c r="O32" s="77" t="s">
        <v>524</v>
      </c>
      <c r="P32" s="77"/>
      <c r="Q32" s="77" t="s">
        <v>234</v>
      </c>
      <c r="R32" s="77" t="s">
        <v>233</v>
      </c>
      <c r="S32" s="84">
        <f>VLOOKUP(D32,Sheet1!$A$2:$C$97,2)</f>
        <v>100</v>
      </c>
      <c r="T32" s="84">
        <f>VLOOKUP($D32,Sheet1!$A$2:$C$97,3)</f>
        <v>25</v>
      </c>
      <c r="U32" s="63"/>
      <c r="V32" s="63"/>
      <c r="W32" s="78">
        <f>1</f>
        <v>1</v>
      </c>
      <c r="X32" s="63"/>
      <c r="Y32" s="63"/>
      <c r="Z32" s="12">
        <f t="shared" ref="Z32:Z75" si="1">SUM(Y32,X32,W32)</f>
        <v>1</v>
      </c>
      <c r="AA32" s="50"/>
      <c r="AB32" s="50"/>
    </row>
    <row r="33" spans="2:41" ht="12.75" x14ac:dyDescent="0.2">
      <c r="B33" s="20" t="s">
        <v>64</v>
      </c>
      <c r="C33" s="50" t="s">
        <v>316</v>
      </c>
      <c r="D33" s="4" t="s">
        <v>228</v>
      </c>
      <c r="E33" s="4" t="s">
        <v>91</v>
      </c>
      <c r="F33" s="61" t="s">
        <v>481</v>
      </c>
      <c r="G33" s="33"/>
      <c r="H33" s="23" t="s">
        <v>480</v>
      </c>
      <c r="I33" s="43" t="s">
        <v>111</v>
      </c>
      <c r="J33" s="86" t="s">
        <v>555</v>
      </c>
      <c r="K33" s="68" t="s">
        <v>676</v>
      </c>
      <c r="L33" t="s">
        <v>581</v>
      </c>
      <c r="M33" s="77"/>
      <c r="N33" s="77"/>
      <c r="O33" s="77"/>
      <c r="P33" s="77" t="s">
        <v>241</v>
      </c>
      <c r="Q33" s="77" t="s">
        <v>237</v>
      </c>
      <c r="R33" s="77" t="s">
        <v>292</v>
      </c>
      <c r="S33" s="84">
        <f>VLOOKUP(D33,Sheet1!$A$2:$C$97,2)</f>
        <v>280</v>
      </c>
      <c r="T33" s="84">
        <f>VLOOKUP($D33,Sheet1!$A$2:$C$97,3)</f>
        <v>56.02</v>
      </c>
      <c r="U33" s="87"/>
      <c r="V33" s="89"/>
      <c r="W33" s="90"/>
      <c r="X33" s="12"/>
      <c r="Y33" s="12"/>
      <c r="Z33" s="12">
        <f t="shared" si="1"/>
        <v>0</v>
      </c>
      <c r="AC33" s="57" t="s">
        <v>184</v>
      </c>
      <c r="AE33" t="s">
        <v>321</v>
      </c>
    </row>
    <row r="34" spans="2:41" ht="12.75" x14ac:dyDescent="0.2">
      <c r="B34" s="20" t="s">
        <v>64</v>
      </c>
      <c r="C34" s="50" t="s">
        <v>316</v>
      </c>
      <c r="D34" s="4" t="s">
        <v>26</v>
      </c>
      <c r="E34" s="4" t="s">
        <v>86</v>
      </c>
      <c r="F34" s="5" t="s">
        <v>501</v>
      </c>
      <c r="G34" s="43"/>
      <c r="H34" s="43" t="s">
        <v>548</v>
      </c>
      <c r="I34" s="7" t="s">
        <v>98</v>
      </c>
      <c r="J34" s="7"/>
      <c r="K34" s="68" t="s">
        <v>284</v>
      </c>
      <c r="L34" t="s">
        <v>578</v>
      </c>
      <c r="M34" s="77"/>
      <c r="N34" s="77" t="s">
        <v>309</v>
      </c>
      <c r="O34" s="77"/>
      <c r="P34" s="77" t="s">
        <v>241</v>
      </c>
      <c r="Q34" s="77"/>
      <c r="R34" s="77" t="s">
        <v>290</v>
      </c>
      <c r="S34" s="84">
        <f>VLOOKUP(D34,Sheet1!$A$2:$C$97,2)</f>
        <v>110</v>
      </c>
      <c r="T34" s="84">
        <f>VLOOKUP($D34,Sheet1!$A$2:$C$97,3)</f>
        <v>19.3</v>
      </c>
      <c r="U34" s="7"/>
      <c r="V34" s="5"/>
      <c r="W34" s="10">
        <f>1+1</f>
        <v>2</v>
      </c>
      <c r="X34" s="12">
        <f>1+1+1+1+1</f>
        <v>5</v>
      </c>
      <c r="Y34" s="12">
        <f>1+1+3</f>
        <v>5</v>
      </c>
      <c r="Z34" s="12">
        <f t="shared" si="1"/>
        <v>12</v>
      </c>
      <c r="AA34">
        <f>VLOOKUP(D34,Stats!$A$1:$G$50,2)</f>
        <v>3</v>
      </c>
      <c r="AB34" t="s">
        <v>625</v>
      </c>
      <c r="AC34" t="s">
        <v>326</v>
      </c>
      <c r="AD34" t="s">
        <v>327</v>
      </c>
    </row>
    <row r="35" spans="2:41" ht="12.75" x14ac:dyDescent="0.2">
      <c r="B35" s="20" t="s">
        <v>64</v>
      </c>
      <c r="C35" s="50" t="s">
        <v>316</v>
      </c>
      <c r="D35" s="4" t="s">
        <v>40</v>
      </c>
      <c r="E35" s="4" t="s">
        <v>86</v>
      </c>
      <c r="F35" s="7" t="s">
        <v>517</v>
      </c>
      <c r="G35" s="43"/>
      <c r="H35" s="43" t="s">
        <v>551</v>
      </c>
      <c r="I35" s="7" t="s">
        <v>97</v>
      </c>
      <c r="J35" s="7"/>
      <c r="K35" s="68" t="s">
        <v>280</v>
      </c>
      <c r="L35" t="s">
        <v>581</v>
      </c>
      <c r="M35" s="77"/>
      <c r="P35" s="77" t="s">
        <v>241</v>
      </c>
      <c r="Q35" s="77" t="s">
        <v>234</v>
      </c>
      <c r="R35" s="77" t="s">
        <v>290</v>
      </c>
      <c r="S35" s="84">
        <f>VLOOKUP(D35,Sheet1!$A$2:$C$97,2)</f>
        <v>180</v>
      </c>
      <c r="T35" s="84">
        <f>VLOOKUP($D35,Sheet1!$A$2:$C$97,3)</f>
        <v>40.5</v>
      </c>
      <c r="U35" s="7"/>
      <c r="V35" s="7"/>
      <c r="W35" s="11">
        <f>1+1+1+1</f>
        <v>4</v>
      </c>
      <c r="X35" s="12">
        <f>1+1+1</f>
        <v>3</v>
      </c>
      <c r="Y35" s="12">
        <f>1+1</f>
        <v>2</v>
      </c>
      <c r="Z35" s="12">
        <f t="shared" si="1"/>
        <v>9</v>
      </c>
      <c r="AA35">
        <f>VLOOKUP(D35,Stats!$A$1:$G$50,2)</f>
        <v>3</v>
      </c>
      <c r="AB35" t="s">
        <v>634</v>
      </c>
      <c r="AC35" t="s">
        <v>330</v>
      </c>
      <c r="AD35" t="s">
        <v>331</v>
      </c>
      <c r="AE35" t="s">
        <v>332</v>
      </c>
    </row>
    <row r="36" spans="2:41" ht="12.75" x14ac:dyDescent="0.2">
      <c r="B36" s="20" t="s">
        <v>64</v>
      </c>
      <c r="C36" s="50" t="s">
        <v>316</v>
      </c>
      <c r="D36" s="4" t="s">
        <v>35</v>
      </c>
      <c r="E36" s="4" t="s">
        <v>86</v>
      </c>
      <c r="F36" s="5" t="s">
        <v>490</v>
      </c>
      <c r="G36" s="43"/>
      <c r="H36" s="43" t="s">
        <v>552</v>
      </c>
      <c r="I36" s="7" t="s">
        <v>94</v>
      </c>
      <c r="J36" s="7"/>
      <c r="K36" s="68" t="s">
        <v>274</v>
      </c>
      <c r="L36" t="s">
        <v>581</v>
      </c>
      <c r="M36" s="77"/>
      <c r="N36" s="77" t="s">
        <v>530</v>
      </c>
      <c r="O36" s="77"/>
      <c r="P36" s="77" t="s">
        <v>241</v>
      </c>
      <c r="Q36" s="77" t="s">
        <v>234</v>
      </c>
      <c r="R36" s="77" t="s">
        <v>233</v>
      </c>
      <c r="S36" s="84">
        <f>VLOOKUP(D36,Sheet1!$A$2:$C$97,2)</f>
        <v>190</v>
      </c>
      <c r="T36" s="84">
        <f>VLOOKUP($D36,Sheet1!$A$2:$C$97,3)</f>
        <v>45</v>
      </c>
      <c r="U36" s="7"/>
      <c r="V36" s="5"/>
      <c r="W36" s="11">
        <f>1</f>
        <v>1</v>
      </c>
      <c r="X36" s="12">
        <f>1</f>
        <v>1</v>
      </c>
      <c r="Y36" s="12">
        <f>2</f>
        <v>2</v>
      </c>
      <c r="Z36" s="12">
        <f t="shared" si="1"/>
        <v>4</v>
      </c>
      <c r="AA36">
        <f>VLOOKUP(D36,Stats!$A$1:$G$50,2)</f>
        <v>1</v>
      </c>
      <c r="AC36" t="s">
        <v>335</v>
      </c>
      <c r="AD36" t="s">
        <v>336</v>
      </c>
    </row>
    <row r="37" spans="2:41" ht="12.75" x14ac:dyDescent="0.2">
      <c r="B37" s="20" t="s">
        <v>64</v>
      </c>
      <c r="C37" s="50" t="s">
        <v>316</v>
      </c>
      <c r="D37" s="4" t="s">
        <v>103</v>
      </c>
      <c r="E37" s="4" t="s">
        <v>91</v>
      </c>
      <c r="F37" s="7" t="s">
        <v>488</v>
      </c>
      <c r="G37" s="43"/>
      <c r="H37" s="43" t="s">
        <v>547</v>
      </c>
      <c r="I37" s="7" t="s">
        <v>104</v>
      </c>
      <c r="J37" s="7" t="s">
        <v>554</v>
      </c>
      <c r="K37" s="68" t="s">
        <v>307</v>
      </c>
      <c r="L37" t="s">
        <v>578</v>
      </c>
      <c r="M37" s="77"/>
      <c r="N37" s="77"/>
      <c r="O37" s="77" t="s">
        <v>525</v>
      </c>
      <c r="P37" s="77"/>
      <c r="Q37" s="77"/>
      <c r="R37" s="77" t="s">
        <v>528</v>
      </c>
      <c r="S37" s="84">
        <f>VLOOKUP(D37,Sheet1!$A$2:$C$97,2)</f>
        <v>114</v>
      </c>
      <c r="T37" s="84">
        <f>VLOOKUP($D37,Sheet1!$A$2:$C$97,3)</f>
        <v>30</v>
      </c>
      <c r="U37" s="88"/>
      <c r="V37" s="88"/>
      <c r="W37" s="91">
        <f>1</f>
        <v>1</v>
      </c>
      <c r="X37" s="63"/>
      <c r="Y37" s="63"/>
      <c r="Z37" s="12">
        <f t="shared" si="1"/>
        <v>1</v>
      </c>
      <c r="AA37" s="50"/>
      <c r="AB37" s="50"/>
    </row>
    <row r="38" spans="2:41" ht="12.75" x14ac:dyDescent="0.2">
      <c r="B38" s="20" t="s">
        <v>64</v>
      </c>
      <c r="C38" s="50" t="s">
        <v>316</v>
      </c>
      <c r="D38" s="4" t="s">
        <v>199</v>
      </c>
      <c r="E38" s="4" t="s">
        <v>91</v>
      </c>
      <c r="F38" s="5" t="s">
        <v>502</v>
      </c>
      <c r="G38" s="43"/>
      <c r="H38" s="43" t="s">
        <v>548</v>
      </c>
      <c r="I38" s="7" t="s">
        <v>111</v>
      </c>
      <c r="J38" s="7" t="s">
        <v>554</v>
      </c>
      <c r="K38" s="68" t="s">
        <v>269</v>
      </c>
      <c r="L38" t="s">
        <v>579</v>
      </c>
      <c r="M38" s="77"/>
      <c r="N38" s="77" t="s">
        <v>296</v>
      </c>
      <c r="O38" s="77"/>
      <c r="P38" s="77" t="s">
        <v>240</v>
      </c>
      <c r="Q38" s="77" t="s">
        <v>298</v>
      </c>
      <c r="R38" s="77" t="s">
        <v>299</v>
      </c>
      <c r="S38" s="84">
        <f>VLOOKUP(D38,Sheet1!$A$2:$C$97,2)</f>
        <v>195</v>
      </c>
      <c r="T38" s="84">
        <f>VLOOKUP($D38,Sheet1!$A$2:$C$97,3)</f>
        <v>42.5</v>
      </c>
      <c r="U38" s="7"/>
      <c r="V38" s="5"/>
      <c r="W38" s="11">
        <f>1</f>
        <v>1</v>
      </c>
      <c r="X38" s="12"/>
      <c r="Y38" s="12"/>
      <c r="Z38" s="12">
        <f t="shared" si="1"/>
        <v>1</v>
      </c>
      <c r="AC38" t="s">
        <v>185</v>
      </c>
      <c r="AE38" t="s">
        <v>337</v>
      </c>
    </row>
    <row r="39" spans="2:41" ht="12.75" x14ac:dyDescent="0.2">
      <c r="B39" s="20" t="s">
        <v>64</v>
      </c>
      <c r="C39" s="50" t="s">
        <v>316</v>
      </c>
      <c r="D39" s="4" t="s">
        <v>202</v>
      </c>
      <c r="E39" s="4" t="s">
        <v>91</v>
      </c>
      <c r="F39" s="5" t="s">
        <v>492</v>
      </c>
      <c r="G39" s="43"/>
      <c r="H39" s="43" t="s">
        <v>550</v>
      </c>
      <c r="I39" s="7" t="s">
        <v>203</v>
      </c>
      <c r="J39" s="7" t="s">
        <v>555</v>
      </c>
      <c r="K39" s="68" t="s">
        <v>269</v>
      </c>
      <c r="L39" t="s">
        <v>581</v>
      </c>
      <c r="M39" s="77"/>
      <c r="N39" s="77" t="s">
        <v>259</v>
      </c>
      <c r="O39" s="77"/>
      <c r="P39" s="77" t="s">
        <v>241</v>
      </c>
      <c r="Q39" s="77" t="s">
        <v>237</v>
      </c>
      <c r="R39" s="77" t="s">
        <v>299</v>
      </c>
      <c r="S39" s="84">
        <f>VLOOKUP(D39,Sheet1!$A$2:$C$97,2)</f>
        <v>160</v>
      </c>
      <c r="T39" s="84">
        <f>VLOOKUP($D39,Sheet1!$A$2:$C$97,3)</f>
        <v>32.4</v>
      </c>
      <c r="U39" s="7"/>
      <c r="V39" s="5"/>
      <c r="W39" s="11">
        <f>1</f>
        <v>1</v>
      </c>
      <c r="X39" s="12"/>
      <c r="Y39" s="12"/>
      <c r="Z39" s="12">
        <f t="shared" si="1"/>
        <v>1</v>
      </c>
    </row>
    <row r="40" spans="2:41" ht="12.75" x14ac:dyDescent="0.2">
      <c r="B40" s="20" t="s">
        <v>64</v>
      </c>
      <c r="C40" s="50" t="s">
        <v>316</v>
      </c>
      <c r="D40" s="4" t="s">
        <v>38</v>
      </c>
      <c r="E40" s="4" t="s">
        <v>86</v>
      </c>
      <c r="F40" s="5" t="s">
        <v>498</v>
      </c>
      <c r="G40" s="43"/>
      <c r="H40" s="43" t="s">
        <v>547</v>
      </c>
      <c r="I40" s="7" t="s">
        <v>211</v>
      </c>
      <c r="J40" s="7"/>
      <c r="K40" s="68" t="s">
        <v>675</v>
      </c>
      <c r="L40" t="s">
        <v>582</v>
      </c>
      <c r="M40" s="77"/>
      <c r="N40" s="77" t="s">
        <v>235</v>
      </c>
      <c r="O40" s="77"/>
      <c r="P40" s="77" t="s">
        <v>529</v>
      </c>
      <c r="Q40" s="77"/>
      <c r="R40" s="77" t="s">
        <v>290</v>
      </c>
      <c r="S40" s="84">
        <f>VLOOKUP(D40,Sheet1!$A$2:$C$97,2)</f>
        <v>120</v>
      </c>
      <c r="T40" s="84">
        <f>VLOOKUP($D40,Sheet1!$A$2:$C$97,3)</f>
        <v>23.1</v>
      </c>
      <c r="U40" s="7"/>
      <c r="V40" s="7"/>
      <c r="W40" s="11">
        <f>1</f>
        <v>1</v>
      </c>
      <c r="X40" s="12">
        <f>1+1</f>
        <v>2</v>
      </c>
      <c r="Y40" s="12"/>
      <c r="Z40" s="12">
        <f t="shared" si="1"/>
        <v>3</v>
      </c>
      <c r="AA40">
        <f>VLOOKUP(D40,Stats!$A$1:$G$50,2)</f>
        <v>9</v>
      </c>
      <c r="AN40" t="e">
        <f>#REF!+#REF!+#REF!</f>
        <v>#REF!</v>
      </c>
    </row>
    <row r="41" spans="2:41" ht="12.75" x14ac:dyDescent="0.2">
      <c r="B41" s="20" t="s">
        <v>64</v>
      </c>
      <c r="C41" s="50" t="s">
        <v>316</v>
      </c>
      <c r="D41" s="4" t="s">
        <v>204</v>
      </c>
      <c r="E41" s="4" t="s">
        <v>91</v>
      </c>
      <c r="F41" s="7" t="s">
        <v>488</v>
      </c>
      <c r="G41" s="43"/>
      <c r="H41" s="43" t="s">
        <v>547</v>
      </c>
      <c r="I41" s="7" t="s">
        <v>104</v>
      </c>
      <c r="J41" s="7" t="s">
        <v>555</v>
      </c>
      <c r="K41" s="68" t="s">
        <v>542</v>
      </c>
      <c r="L41" t="s">
        <v>578</v>
      </c>
      <c r="M41" s="77"/>
      <c r="O41" s="76" t="s">
        <v>306</v>
      </c>
      <c r="R41" s="77" t="s">
        <v>302</v>
      </c>
      <c r="S41" s="84">
        <f>VLOOKUP(D41,Sheet1!$A$2:$C$97,2)</f>
        <v>120</v>
      </c>
      <c r="T41" s="84">
        <f>VLOOKUP($D41,Sheet1!$A$2:$C$97,3)</f>
        <v>23.1</v>
      </c>
      <c r="U41" s="7"/>
      <c r="V41" s="7"/>
      <c r="W41" s="11">
        <f>1</f>
        <v>1</v>
      </c>
      <c r="X41" s="12"/>
      <c r="Y41" s="12"/>
      <c r="Z41" s="12">
        <f t="shared" si="1"/>
        <v>1</v>
      </c>
    </row>
    <row r="42" spans="2:41" ht="12.75" x14ac:dyDescent="0.2">
      <c r="B42" s="20" t="s">
        <v>64</v>
      </c>
      <c r="C42" s="50" t="s">
        <v>316</v>
      </c>
      <c r="D42" s="4" t="s">
        <v>49</v>
      </c>
      <c r="E42" s="4" t="s">
        <v>86</v>
      </c>
      <c r="F42" s="7" t="s">
        <v>212</v>
      </c>
      <c r="G42" s="43"/>
      <c r="H42" s="43" t="s">
        <v>553</v>
      </c>
      <c r="I42" s="7" t="s">
        <v>311</v>
      </c>
      <c r="J42" s="7" t="s">
        <v>555</v>
      </c>
      <c r="K42" s="68" t="s">
        <v>275</v>
      </c>
      <c r="L42" t="s">
        <v>578</v>
      </c>
      <c r="M42" s="77"/>
      <c r="N42" s="77" t="s">
        <v>259</v>
      </c>
      <c r="O42" s="77" t="s">
        <v>263</v>
      </c>
      <c r="P42" s="77" t="s">
        <v>241</v>
      </c>
      <c r="Q42" s="77" t="s">
        <v>234</v>
      </c>
      <c r="R42" s="77" t="s">
        <v>233</v>
      </c>
      <c r="S42" s="84">
        <f>VLOOKUP(D42,Sheet1!$A$2:$C$97,2)</f>
        <v>140</v>
      </c>
      <c r="T42" s="84">
        <f>VLOOKUP($D42,Sheet1!$A$2:$C$97,3)</f>
        <v>28.1</v>
      </c>
      <c r="U42" s="7"/>
      <c r="V42" s="7"/>
      <c r="W42" s="10">
        <f>4</f>
        <v>4</v>
      </c>
      <c r="X42" s="12">
        <f>5</f>
        <v>5</v>
      </c>
      <c r="Y42" s="12">
        <f>2</f>
        <v>2</v>
      </c>
      <c r="Z42" s="12">
        <f t="shared" si="1"/>
        <v>11</v>
      </c>
      <c r="AA42">
        <f>VLOOKUP(D42,Stats!$A$1:$G$50,2)</f>
        <v>3</v>
      </c>
      <c r="AC42" t="s">
        <v>186</v>
      </c>
      <c r="AD42" t="s">
        <v>341</v>
      </c>
    </row>
    <row r="43" spans="2:41" ht="12.75" x14ac:dyDescent="0.2">
      <c r="B43" s="20" t="s">
        <v>64</v>
      </c>
      <c r="C43" s="50" t="s">
        <v>316</v>
      </c>
      <c r="D43" s="4" t="s">
        <v>105</v>
      </c>
      <c r="E43" s="4" t="s">
        <v>91</v>
      </c>
      <c r="F43" s="5" t="s">
        <v>499</v>
      </c>
      <c r="G43" s="43"/>
      <c r="H43" s="43"/>
      <c r="I43" s="7" t="s">
        <v>223</v>
      </c>
      <c r="J43" s="7"/>
      <c r="K43" s="68"/>
      <c r="L43" t="s">
        <v>581</v>
      </c>
      <c r="M43" s="77"/>
      <c r="N43" s="77" t="s">
        <v>540</v>
      </c>
      <c r="O43" s="77" t="s">
        <v>283</v>
      </c>
      <c r="P43" s="77" t="s">
        <v>241</v>
      </c>
      <c r="Q43" s="77" t="s">
        <v>237</v>
      </c>
      <c r="R43" s="77" t="s">
        <v>233</v>
      </c>
      <c r="S43" s="84">
        <f>VLOOKUP(D43,Sheet1!$A$2:$C$97,2)</f>
        <v>200</v>
      </c>
      <c r="T43" s="84">
        <f>VLOOKUP($D43,Sheet1!$A$2:$C$97,3)</f>
        <v>42</v>
      </c>
      <c r="U43" s="7"/>
      <c r="V43" s="7"/>
      <c r="W43" s="11">
        <f>1</f>
        <v>1</v>
      </c>
      <c r="X43" s="12"/>
      <c r="Y43" s="12"/>
      <c r="Z43" s="12">
        <f t="shared" si="1"/>
        <v>1</v>
      </c>
    </row>
    <row r="44" spans="2:41" ht="12.75" x14ac:dyDescent="0.2">
      <c r="B44" s="20" t="s">
        <v>64</v>
      </c>
      <c r="C44" s="50" t="s">
        <v>316</v>
      </c>
      <c r="D44" s="4" t="s">
        <v>213</v>
      </c>
      <c r="E44" s="4" t="s">
        <v>91</v>
      </c>
      <c r="F44" s="5" t="s">
        <v>484</v>
      </c>
      <c r="G44" s="43"/>
      <c r="H44" s="43" t="s">
        <v>547</v>
      </c>
      <c r="I44" s="7" t="s">
        <v>214</v>
      </c>
      <c r="J44" s="7"/>
      <c r="K44" s="68" t="s">
        <v>308</v>
      </c>
      <c r="L44" t="s">
        <v>578</v>
      </c>
      <c r="M44" s="77"/>
      <c r="N44" s="77" t="s">
        <v>540</v>
      </c>
      <c r="O44" s="77"/>
      <c r="P44" s="77" t="s">
        <v>312</v>
      </c>
      <c r="Q44" s="77"/>
      <c r="R44" s="77"/>
      <c r="S44" s="84">
        <f>VLOOKUP(D44,Sheet1!$A$2:$C$97,2)</f>
        <v>155</v>
      </c>
      <c r="T44" s="84">
        <f>VLOOKUP($D44,Sheet1!$A$2:$C$97,3)</f>
        <v>31</v>
      </c>
      <c r="U44" s="7"/>
      <c r="V44" s="5"/>
      <c r="W44" s="11">
        <f>1</f>
        <v>1</v>
      </c>
      <c r="X44" s="12"/>
      <c r="Y44" s="12"/>
      <c r="Z44" s="12">
        <f t="shared" si="1"/>
        <v>1</v>
      </c>
      <c r="AB44" t="s">
        <v>636</v>
      </c>
      <c r="AC44" t="s">
        <v>347</v>
      </c>
      <c r="AD44" t="s">
        <v>348</v>
      </c>
      <c r="AO44">
        <f>VLOOKUP(AC44,Stats!$A$1:$G$50,2)</f>
        <v>6</v>
      </c>
    </row>
    <row r="45" spans="2:41" ht="12.75" x14ac:dyDescent="0.2">
      <c r="B45" s="20" t="s">
        <v>64</v>
      </c>
      <c r="C45" s="50" t="s">
        <v>316</v>
      </c>
      <c r="D45" s="4" t="s">
        <v>106</v>
      </c>
      <c r="E45" s="4" t="s">
        <v>91</v>
      </c>
      <c r="F45" s="5" t="s">
        <v>500</v>
      </c>
      <c r="G45" s="43"/>
      <c r="H45" s="43" t="s">
        <v>548</v>
      </c>
      <c r="I45" s="7" t="s">
        <v>107</v>
      </c>
      <c r="J45" s="7"/>
      <c r="K45" s="68" t="s">
        <v>301</v>
      </c>
      <c r="L45" t="s">
        <v>579</v>
      </c>
      <c r="M45" s="77"/>
      <c r="N45" s="77"/>
      <c r="O45" s="77" t="s">
        <v>526</v>
      </c>
      <c r="P45" s="77"/>
      <c r="Q45" s="77" t="s">
        <v>237</v>
      </c>
      <c r="R45" s="77"/>
      <c r="S45" s="84">
        <f>VLOOKUP(D45,Sheet1!$A$2:$C$97,2)</f>
        <v>140</v>
      </c>
      <c r="T45" s="84">
        <f>VLOOKUP($D45,Sheet1!$A$2:$C$97,3)</f>
        <v>28.25</v>
      </c>
      <c r="U45" s="7"/>
      <c r="V45" s="5"/>
      <c r="W45" s="11">
        <f>1+1</f>
        <v>2</v>
      </c>
      <c r="X45" s="12"/>
      <c r="Y45" s="12"/>
      <c r="Z45" s="12">
        <f t="shared" si="1"/>
        <v>2</v>
      </c>
    </row>
    <row r="46" spans="2:41" ht="12.75" x14ac:dyDescent="0.2">
      <c r="B46" s="20" t="s">
        <v>64</v>
      </c>
      <c r="C46" s="50" t="s">
        <v>316</v>
      </c>
      <c r="D46" s="4" t="s">
        <v>37</v>
      </c>
      <c r="E46" s="4" t="s">
        <v>86</v>
      </c>
      <c r="F46" s="7" t="s">
        <v>503</v>
      </c>
      <c r="G46" s="43"/>
      <c r="H46" s="43" t="s">
        <v>548</v>
      </c>
      <c r="I46" s="7" t="s">
        <v>224</v>
      </c>
      <c r="J46" s="7" t="s">
        <v>554</v>
      </c>
      <c r="K46" s="68" t="s">
        <v>674</v>
      </c>
      <c r="L46" t="s">
        <v>578</v>
      </c>
      <c r="M46" s="77"/>
      <c r="N46" s="77" t="s">
        <v>673</v>
      </c>
      <c r="O46" s="77"/>
      <c r="P46" s="77" t="s">
        <v>241</v>
      </c>
      <c r="Q46" s="77" t="s">
        <v>234</v>
      </c>
      <c r="R46" s="77" t="s">
        <v>290</v>
      </c>
      <c r="S46" s="84">
        <f>VLOOKUP(D46,Sheet1!$A$2:$C$97,2)</f>
        <v>130</v>
      </c>
      <c r="T46" s="84">
        <f>VLOOKUP($D46,Sheet1!$A$2:$C$97,3)</f>
        <v>26</v>
      </c>
      <c r="U46" s="46"/>
      <c r="V46" s="46"/>
      <c r="W46" s="11">
        <f>1+2</f>
        <v>3</v>
      </c>
      <c r="X46" s="12">
        <f>3</f>
        <v>3</v>
      </c>
      <c r="Y46" s="12">
        <f>2</f>
        <v>2</v>
      </c>
      <c r="Z46" s="12">
        <f t="shared" si="1"/>
        <v>8</v>
      </c>
      <c r="AA46">
        <f>VLOOKUP(D46,Stats!$A$1:$G$50,2)</f>
        <v>6</v>
      </c>
      <c r="AC46" t="s">
        <v>357</v>
      </c>
      <c r="AD46" s="47" t="s">
        <v>358</v>
      </c>
      <c r="AE46" t="s">
        <v>359</v>
      </c>
    </row>
    <row r="47" spans="2:41" ht="12.75" x14ac:dyDescent="0.2">
      <c r="B47" s="20" t="s">
        <v>64</v>
      </c>
      <c r="C47" s="50" t="s">
        <v>316</v>
      </c>
      <c r="D47" s="4" t="s">
        <v>28</v>
      </c>
      <c r="E47" s="4" t="s">
        <v>86</v>
      </c>
      <c r="F47" s="5" t="s">
        <v>482</v>
      </c>
      <c r="G47" s="43"/>
      <c r="H47" s="43"/>
      <c r="I47" s="7" t="s">
        <v>201</v>
      </c>
      <c r="J47" s="7" t="s">
        <v>554</v>
      </c>
      <c r="K47" s="68" t="s">
        <v>232</v>
      </c>
      <c r="L47" t="s">
        <v>579</v>
      </c>
      <c r="M47" s="77"/>
      <c r="N47" s="77"/>
      <c r="O47" s="77"/>
      <c r="P47" s="77"/>
      <c r="Q47" s="77"/>
      <c r="R47" s="77" t="s">
        <v>233</v>
      </c>
      <c r="S47" s="84">
        <f>VLOOKUP(D47,Sheet1!$A$2:$C$97,2)</f>
        <v>115</v>
      </c>
      <c r="T47" s="84">
        <f>VLOOKUP($D47,Sheet1!$A$2:$C$97,3)</f>
        <v>30.09090909090909</v>
      </c>
      <c r="U47" s="7"/>
      <c r="V47" s="45"/>
      <c r="W47" s="11">
        <f>1</f>
        <v>1</v>
      </c>
      <c r="X47" s="12">
        <f>3</f>
        <v>3</v>
      </c>
      <c r="Y47" s="12">
        <f>3</f>
        <v>3</v>
      </c>
      <c r="Z47" s="12">
        <f t="shared" si="1"/>
        <v>7</v>
      </c>
      <c r="AA47">
        <f>VLOOKUP(D47,Stats!$A$1:$G$50,2)</f>
        <v>1</v>
      </c>
      <c r="AB47" t="s">
        <v>637</v>
      </c>
      <c r="AC47" t="s">
        <v>362</v>
      </c>
      <c r="AE47" t="s">
        <v>363</v>
      </c>
    </row>
    <row r="48" spans="2:41" ht="15.75" customHeight="1" x14ac:dyDescent="0.2">
      <c r="B48" s="20" t="s">
        <v>64</v>
      </c>
      <c r="C48" s="50" t="s">
        <v>316</v>
      </c>
      <c r="D48" s="4" t="s">
        <v>48</v>
      </c>
      <c r="E48" s="4" t="s">
        <v>86</v>
      </c>
      <c r="F48" s="5" t="s">
        <v>96</v>
      </c>
      <c r="G48" s="43"/>
      <c r="H48" s="43" t="s">
        <v>553</v>
      </c>
      <c r="I48" s="7" t="s">
        <v>311</v>
      </c>
      <c r="J48" s="7" t="s">
        <v>555</v>
      </c>
      <c r="K48" s="68" t="s">
        <v>242</v>
      </c>
      <c r="L48" t="s">
        <v>578</v>
      </c>
      <c r="M48" s="77"/>
      <c r="N48" s="77" t="s">
        <v>286</v>
      </c>
      <c r="O48" s="77"/>
      <c r="P48" s="77" t="s">
        <v>241</v>
      </c>
      <c r="Q48" s="77"/>
      <c r="R48" s="77"/>
      <c r="S48" s="84">
        <f>VLOOKUP(D48,Sheet1!$A$2:$C$97,2)</f>
        <v>130</v>
      </c>
      <c r="T48" s="84">
        <f>VLOOKUP($D48,Sheet1!$A$2:$C$97,3)</f>
        <v>26.5</v>
      </c>
      <c r="U48" s="7"/>
      <c r="V48" s="5"/>
      <c r="W48" s="11">
        <f>1</f>
        <v>1</v>
      </c>
      <c r="X48" s="12">
        <f>2</f>
        <v>2</v>
      </c>
      <c r="Y48" s="12">
        <f>1+1+1</f>
        <v>3</v>
      </c>
      <c r="Z48" s="12">
        <f t="shared" si="1"/>
        <v>6</v>
      </c>
      <c r="AA48">
        <f>VLOOKUP(D48,Stats!$A$1:$G$50,2)</f>
        <v>4</v>
      </c>
      <c r="AB48" t="s">
        <v>638</v>
      </c>
      <c r="AC48" t="s">
        <v>349</v>
      </c>
      <c r="AE48" t="s">
        <v>350</v>
      </c>
    </row>
    <row r="49" spans="2:31" ht="15.75" customHeight="1" x14ac:dyDescent="0.2">
      <c r="B49" s="20" t="s">
        <v>64</v>
      </c>
      <c r="C49" s="50" t="s">
        <v>316</v>
      </c>
      <c r="D49" s="4" t="s">
        <v>198</v>
      </c>
      <c r="E49" s="4" t="s">
        <v>91</v>
      </c>
      <c r="F49" s="7" t="s">
        <v>490</v>
      </c>
      <c r="G49" s="43"/>
      <c r="H49" s="43" t="s">
        <v>548</v>
      </c>
      <c r="I49" s="7" t="s">
        <v>107</v>
      </c>
      <c r="J49" s="7" t="s">
        <v>554</v>
      </c>
      <c r="K49" s="68" t="s">
        <v>544</v>
      </c>
      <c r="L49" t="s">
        <v>579</v>
      </c>
      <c r="M49" s="77"/>
      <c r="N49" s="77" t="s">
        <v>259</v>
      </c>
      <c r="O49" s="77"/>
      <c r="P49" s="77" t="s">
        <v>241</v>
      </c>
      <c r="Q49" s="77" t="s">
        <v>234</v>
      </c>
      <c r="R49" s="77" t="s">
        <v>233</v>
      </c>
      <c r="S49" s="84">
        <f>VLOOKUP(D49,Sheet1!$A$2:$C$97,2)</f>
        <v>150</v>
      </c>
      <c r="T49" s="84">
        <f>VLOOKUP($D49,Sheet1!$A$2:$C$97,3)</f>
        <v>29.25</v>
      </c>
      <c r="U49" s="7"/>
      <c r="V49" s="7"/>
      <c r="W49" s="11">
        <f>1</f>
        <v>1</v>
      </c>
      <c r="X49" s="12"/>
      <c r="Y49" s="12"/>
      <c r="Z49" s="12">
        <f t="shared" si="1"/>
        <v>1</v>
      </c>
      <c r="AC49" t="s">
        <v>188</v>
      </c>
      <c r="AE49" t="s">
        <v>369</v>
      </c>
    </row>
    <row r="50" spans="2:31" ht="15.75" customHeight="1" x14ac:dyDescent="0.2">
      <c r="B50" s="20" t="s">
        <v>64</v>
      </c>
      <c r="C50" s="50" t="s">
        <v>316</v>
      </c>
      <c r="D50" s="4" t="s">
        <v>45</v>
      </c>
      <c r="E50" s="4" t="s">
        <v>86</v>
      </c>
      <c r="F50" s="7" t="s">
        <v>482</v>
      </c>
      <c r="G50" s="43"/>
      <c r="H50" s="43"/>
      <c r="I50" s="7" t="s">
        <v>201</v>
      </c>
      <c r="J50" s="7"/>
      <c r="K50" s="68" t="s">
        <v>232</v>
      </c>
      <c r="L50" t="s">
        <v>579</v>
      </c>
      <c r="M50" s="77"/>
      <c r="N50" s="77"/>
      <c r="O50" s="77"/>
      <c r="P50" s="77"/>
      <c r="Q50" s="77"/>
      <c r="R50" s="77" t="s">
        <v>305</v>
      </c>
      <c r="S50" s="84">
        <f>VLOOKUP(D50,Sheet1!$A$2:$C$97,2)</f>
        <v>115</v>
      </c>
      <c r="T50" s="84">
        <f>VLOOKUP($D50,Sheet1!$A$2:$C$97,3)</f>
        <v>23.1</v>
      </c>
      <c r="U50" s="7"/>
      <c r="V50" s="7"/>
      <c r="W50" s="10">
        <f>1+1+1</f>
        <v>3</v>
      </c>
      <c r="X50" s="12">
        <f>3</f>
        <v>3</v>
      </c>
      <c r="Y50" s="12">
        <f>5</f>
        <v>5</v>
      </c>
      <c r="Z50" s="12">
        <f t="shared" si="1"/>
        <v>11</v>
      </c>
      <c r="AA50">
        <f>VLOOKUP(D50,Stats!$A$1:$G$50,2)</f>
        <v>1</v>
      </c>
      <c r="AB50" t="s">
        <v>633</v>
      </c>
      <c r="AC50" t="s">
        <v>367</v>
      </c>
      <c r="AD50" t="s">
        <v>368</v>
      </c>
    </row>
    <row r="51" spans="2:31" ht="15.75" customHeight="1" x14ac:dyDescent="0.2">
      <c r="B51" s="20" t="s">
        <v>64</v>
      </c>
      <c r="C51" s="50" t="s">
        <v>316</v>
      </c>
      <c r="D51" s="4" t="s">
        <v>66</v>
      </c>
      <c r="E51" s="4" t="s">
        <v>86</v>
      </c>
      <c r="F51" s="5" t="s">
        <v>504</v>
      </c>
      <c r="G51" s="43"/>
      <c r="H51" s="43" t="s">
        <v>549</v>
      </c>
      <c r="I51" s="7" t="s">
        <v>89</v>
      </c>
      <c r="J51" s="7" t="s">
        <v>554</v>
      </c>
      <c r="K51" s="68" t="s">
        <v>267</v>
      </c>
      <c r="L51" t="s">
        <v>579</v>
      </c>
      <c r="M51" s="77"/>
      <c r="N51" s="77"/>
      <c r="O51" s="77"/>
      <c r="P51" s="77" t="s">
        <v>241</v>
      </c>
      <c r="Q51" s="77" t="s">
        <v>234</v>
      </c>
      <c r="R51" s="77" t="s">
        <v>290</v>
      </c>
      <c r="S51" s="84">
        <f>VLOOKUP(D51,Sheet1!$A$2:$C$97,2)</f>
        <v>170</v>
      </c>
      <c r="T51" s="84">
        <f>VLOOKUP($D51,Sheet1!$A$2:$C$97,3)</f>
        <v>35.5</v>
      </c>
      <c r="U51" s="46"/>
      <c r="V51" s="1"/>
      <c r="W51" s="10">
        <f>1</f>
        <v>1</v>
      </c>
      <c r="X51" s="12"/>
      <c r="Y51" s="12">
        <f>1</f>
        <v>1</v>
      </c>
      <c r="Z51" s="12">
        <f t="shared" si="1"/>
        <v>2</v>
      </c>
      <c r="AB51" t="s">
        <v>634</v>
      </c>
      <c r="AC51" t="s">
        <v>372</v>
      </c>
      <c r="AD51" t="s">
        <v>373</v>
      </c>
      <c r="AE51" t="s">
        <v>374</v>
      </c>
    </row>
    <row r="52" spans="2:31" ht="15.75" customHeight="1" x14ac:dyDescent="0.2">
      <c r="B52" s="20" t="s">
        <v>64</v>
      </c>
      <c r="C52" s="50" t="s">
        <v>316</v>
      </c>
      <c r="D52" s="58" t="s">
        <v>99</v>
      </c>
      <c r="E52" s="58" t="s">
        <v>91</v>
      </c>
      <c r="F52" s="26" t="s">
        <v>492</v>
      </c>
      <c r="G52" s="92"/>
      <c r="H52" s="43" t="s">
        <v>547</v>
      </c>
      <c r="I52" s="7" t="s">
        <v>89</v>
      </c>
      <c r="J52" s="26"/>
      <c r="K52" s="68" t="s">
        <v>278</v>
      </c>
      <c r="L52" t="s">
        <v>578</v>
      </c>
      <c r="M52" s="77"/>
      <c r="N52" s="77" t="s">
        <v>294</v>
      </c>
      <c r="O52" s="77"/>
      <c r="P52" s="77" t="s">
        <v>241</v>
      </c>
      <c r="Q52" s="77" t="s">
        <v>234</v>
      </c>
      <c r="R52" s="77" t="s">
        <v>299</v>
      </c>
      <c r="S52" s="84">
        <f>VLOOKUP(D52,Sheet1!$A$2:$C$97,2)</f>
        <v>160</v>
      </c>
      <c r="T52" s="84">
        <f>VLOOKUP($D52,Sheet1!$A$2:$C$97,3)</f>
        <v>35.799999999999997</v>
      </c>
      <c r="U52" s="26"/>
      <c r="V52" s="26"/>
      <c r="W52" s="71"/>
      <c r="X52" s="29"/>
      <c r="Y52" s="29"/>
      <c r="Z52" s="12">
        <f t="shared" si="1"/>
        <v>0</v>
      </c>
    </row>
    <row r="53" spans="2:31" ht="15.75" customHeight="1" thickBot="1" x14ac:dyDescent="0.25">
      <c r="B53" s="20" t="s">
        <v>64</v>
      </c>
      <c r="C53" s="50" t="s">
        <v>316</v>
      </c>
      <c r="D53" s="42" t="s">
        <v>19</v>
      </c>
      <c r="E53" s="42" t="s">
        <v>86</v>
      </c>
      <c r="F53" s="40" t="s">
        <v>505</v>
      </c>
      <c r="G53" s="92"/>
      <c r="H53" s="43" t="s">
        <v>548</v>
      </c>
      <c r="I53" s="7" t="s">
        <v>224</v>
      </c>
      <c r="J53" s="26"/>
      <c r="K53" s="68" t="s">
        <v>279</v>
      </c>
      <c r="L53" t="s">
        <v>578</v>
      </c>
      <c r="M53" s="77"/>
      <c r="N53" s="77" t="s">
        <v>294</v>
      </c>
      <c r="O53" s="77"/>
      <c r="P53" s="77" t="s">
        <v>241</v>
      </c>
      <c r="Q53" s="77" t="s">
        <v>234</v>
      </c>
      <c r="R53" s="77" t="s">
        <v>299</v>
      </c>
      <c r="S53" s="84">
        <f>VLOOKUP(D53,Sheet1!$A$2:$C$97,2)</f>
        <v>110</v>
      </c>
      <c r="T53" s="84">
        <f>VLOOKUP($D53,Sheet1!$A$2:$C$97,3)</f>
        <v>17.2</v>
      </c>
      <c r="U53" s="40"/>
      <c r="V53" s="40"/>
      <c r="W53" s="41">
        <f>4</f>
        <v>4</v>
      </c>
      <c r="X53" s="37">
        <f>2</f>
        <v>2</v>
      </c>
      <c r="Y53" s="37"/>
      <c r="Z53" s="12">
        <f t="shared" si="1"/>
        <v>6</v>
      </c>
      <c r="AA53">
        <f>VLOOKUP(D53,Stats!$A$1:$G$50,2)</f>
        <v>1</v>
      </c>
      <c r="AC53" t="s">
        <v>381</v>
      </c>
      <c r="AE53" t="s">
        <v>382</v>
      </c>
    </row>
    <row r="54" spans="2:31" ht="15.75" customHeight="1" thickTop="1" x14ac:dyDescent="0.2">
      <c r="B54" s="20" t="s">
        <v>64</v>
      </c>
      <c r="C54" s="50" t="s">
        <v>316</v>
      </c>
      <c r="D54" s="25" t="s">
        <v>219</v>
      </c>
      <c r="E54" s="25" t="s">
        <v>91</v>
      </c>
      <c r="F54" s="23" t="s">
        <v>484</v>
      </c>
      <c r="G54" s="23"/>
      <c r="H54" s="43" t="s">
        <v>550</v>
      </c>
      <c r="I54" s="23" t="s">
        <v>203</v>
      </c>
      <c r="J54" s="23" t="s">
        <v>555</v>
      </c>
      <c r="K54" s="68" t="s">
        <v>268</v>
      </c>
      <c r="L54" t="s">
        <v>581</v>
      </c>
      <c r="M54" s="77"/>
      <c r="N54" s="76" t="s">
        <v>540</v>
      </c>
      <c r="P54" s="77" t="s">
        <v>241</v>
      </c>
      <c r="Q54" s="77"/>
      <c r="S54" s="84">
        <f>VLOOKUP(D54,Sheet1!$A$2:$C$97,2)</f>
        <v>140</v>
      </c>
      <c r="T54" s="84">
        <f>VLOOKUP($D54,Sheet1!$A$2:$C$97,3)</f>
        <v>28</v>
      </c>
      <c r="U54" s="61"/>
      <c r="V54" s="61"/>
      <c r="W54" s="13">
        <f>1</f>
        <v>1</v>
      </c>
      <c r="X54" s="49"/>
      <c r="Y54" s="64"/>
      <c r="Z54" s="12">
        <f t="shared" si="1"/>
        <v>1</v>
      </c>
    </row>
    <row r="55" spans="2:31" ht="15.75" customHeight="1" x14ac:dyDescent="0.2">
      <c r="B55" s="20" t="s">
        <v>64</v>
      </c>
      <c r="C55" s="50" t="s">
        <v>316</v>
      </c>
      <c r="D55" s="25" t="s">
        <v>197</v>
      </c>
      <c r="E55" s="25" t="s">
        <v>91</v>
      </c>
      <c r="F55" s="23" t="s">
        <v>506</v>
      </c>
      <c r="G55" s="23"/>
      <c r="H55" s="43" t="s">
        <v>548</v>
      </c>
      <c r="I55" s="23" t="s">
        <v>222</v>
      </c>
      <c r="J55" s="23" t="s">
        <v>554</v>
      </c>
      <c r="K55" s="68" t="s">
        <v>545</v>
      </c>
      <c r="L55" t="s">
        <v>579</v>
      </c>
      <c r="M55" s="77"/>
      <c r="N55" s="77" t="s">
        <v>259</v>
      </c>
      <c r="O55" s="77"/>
      <c r="P55" s="77" t="s">
        <v>312</v>
      </c>
      <c r="Q55" s="77"/>
      <c r="R55" s="77"/>
      <c r="S55" s="84">
        <f>VLOOKUP(D55,Sheet1!$A$2:$C$97,2)</f>
        <v>130</v>
      </c>
      <c r="T55" s="84">
        <f>VLOOKUP($D55,Sheet1!$A$2:$C$97,3)</f>
        <v>25.54</v>
      </c>
      <c r="U55" s="61"/>
      <c r="V55" s="61"/>
      <c r="W55" s="13">
        <f>1</f>
        <v>1</v>
      </c>
      <c r="X55" s="49"/>
      <c r="Y55" s="64"/>
      <c r="Z55" s="12">
        <f t="shared" si="1"/>
        <v>1</v>
      </c>
      <c r="AB55" t="s">
        <v>636</v>
      </c>
      <c r="AC55" t="s">
        <v>383</v>
      </c>
      <c r="AD55" s="57" t="s">
        <v>384</v>
      </c>
      <c r="AE55" t="s">
        <v>385</v>
      </c>
    </row>
    <row r="56" spans="2:31" ht="15.75" customHeight="1" x14ac:dyDescent="0.2">
      <c r="B56" s="20" t="s">
        <v>64</v>
      </c>
      <c r="C56" s="50" t="s">
        <v>316</v>
      </c>
      <c r="D56" s="25" t="s">
        <v>24</v>
      </c>
      <c r="E56" s="25" t="s">
        <v>86</v>
      </c>
      <c r="F56" s="23" t="s">
        <v>492</v>
      </c>
      <c r="G56" s="23"/>
      <c r="H56" s="43"/>
      <c r="I56" s="23" t="s">
        <v>89</v>
      </c>
      <c r="J56" s="23" t="s">
        <v>554</v>
      </c>
      <c r="K56" s="68" t="s">
        <v>265</v>
      </c>
      <c r="L56" t="s">
        <v>579</v>
      </c>
      <c r="M56" s="77"/>
      <c r="N56" s="77" t="s">
        <v>236</v>
      </c>
      <c r="O56" s="77"/>
      <c r="P56" s="77" t="s">
        <v>241</v>
      </c>
      <c r="Q56" s="77" t="s">
        <v>234</v>
      </c>
      <c r="R56" s="77" t="s">
        <v>299</v>
      </c>
      <c r="S56" s="84">
        <f>VLOOKUP(D56,Sheet1!$A$2:$C$97,2)</f>
        <v>160</v>
      </c>
      <c r="T56" s="84">
        <f>VLOOKUP($D56,Sheet1!$A$2:$C$97,3)</f>
        <v>31.5</v>
      </c>
      <c r="U56" s="43"/>
      <c r="V56" s="3"/>
      <c r="W56" s="48">
        <f>1</f>
        <v>1</v>
      </c>
      <c r="X56" s="12">
        <f>3</f>
        <v>3</v>
      </c>
      <c r="Y56" s="12"/>
      <c r="Z56" s="12">
        <f t="shared" si="1"/>
        <v>4</v>
      </c>
      <c r="AA56">
        <f>VLOOKUP(D56,Stats!$A$1:$G$50,2)</f>
        <v>13</v>
      </c>
      <c r="AC56" t="s">
        <v>386</v>
      </c>
      <c r="AD56" t="s">
        <v>387</v>
      </c>
    </row>
    <row r="57" spans="2:31" ht="15.75" customHeight="1" x14ac:dyDescent="0.2">
      <c r="B57" s="20" t="s">
        <v>64</v>
      </c>
      <c r="C57" s="50" t="s">
        <v>316</v>
      </c>
      <c r="D57" s="25" t="s">
        <v>210</v>
      </c>
      <c r="E57" s="25" t="s">
        <v>91</v>
      </c>
      <c r="F57" s="24" t="s">
        <v>484</v>
      </c>
      <c r="G57" s="23"/>
      <c r="H57" s="43" t="s">
        <v>550</v>
      </c>
      <c r="I57" s="24" t="s">
        <v>209</v>
      </c>
      <c r="J57" s="24" t="s">
        <v>555</v>
      </c>
      <c r="K57" s="68" t="s">
        <v>264</v>
      </c>
      <c r="L57" t="s">
        <v>581</v>
      </c>
      <c r="M57" s="77"/>
      <c r="N57" s="77" t="s">
        <v>543</v>
      </c>
      <c r="O57" s="77"/>
      <c r="P57" s="77" t="s">
        <v>241</v>
      </c>
      <c r="Q57" s="77"/>
      <c r="R57" s="77"/>
      <c r="S57" s="84">
        <f>VLOOKUP(D57,Sheet1!$A$2:$C$97,2)</f>
        <v>140</v>
      </c>
      <c r="T57" s="84">
        <f>VLOOKUP($D57,Sheet1!$A$2:$C$97,3)</f>
        <v>28</v>
      </c>
      <c r="U57" s="7"/>
      <c r="V57" s="5"/>
      <c r="W57" s="11">
        <f>1</f>
        <v>1</v>
      </c>
      <c r="X57" s="12"/>
      <c r="Y57" s="12"/>
      <c r="Z57" s="12">
        <f t="shared" si="1"/>
        <v>1</v>
      </c>
    </row>
    <row r="58" spans="2:31" ht="15.75" customHeight="1" x14ac:dyDescent="0.2">
      <c r="B58" s="20" t="s">
        <v>64</v>
      </c>
      <c r="C58" s="50" t="s">
        <v>316</v>
      </c>
      <c r="D58" s="25" t="s">
        <v>11</v>
      </c>
      <c r="E58" s="25" t="s">
        <v>86</v>
      </c>
      <c r="F58" s="24" t="s">
        <v>507</v>
      </c>
      <c r="G58" s="23"/>
      <c r="H58" s="43" t="s">
        <v>548</v>
      </c>
      <c r="I58" s="24" t="s">
        <v>224</v>
      </c>
      <c r="J58" s="24"/>
      <c r="K58" s="68" t="s">
        <v>300</v>
      </c>
      <c r="L58" t="s">
        <v>578</v>
      </c>
      <c r="M58" s="77"/>
      <c r="N58" s="77"/>
      <c r="O58" s="77"/>
      <c r="P58" s="77"/>
      <c r="Q58" s="77" t="s">
        <v>237</v>
      </c>
      <c r="R58" s="77"/>
      <c r="S58" s="84">
        <f>VLOOKUP(D58,Sheet1!$A$2:$C$97,2)</f>
        <v>180</v>
      </c>
      <c r="T58" s="84">
        <f>VLOOKUP($D58,Sheet1!$A$2:$C$97,3)</f>
        <v>35.400000000000006</v>
      </c>
      <c r="U58" s="7"/>
      <c r="V58" s="7"/>
      <c r="W58" s="10">
        <f>6+1</f>
        <v>7</v>
      </c>
      <c r="X58" s="12">
        <f>7</f>
        <v>7</v>
      </c>
      <c r="Y58" s="12">
        <f>3</f>
        <v>3</v>
      </c>
      <c r="Z58" s="12">
        <f t="shared" si="1"/>
        <v>17</v>
      </c>
      <c r="AA58">
        <f>VLOOKUP(D58,Stats!$A$1:$G$50,2)</f>
        <v>14</v>
      </c>
      <c r="AB58" t="s">
        <v>639</v>
      </c>
      <c r="AC58" t="s">
        <v>322</v>
      </c>
      <c r="AE58" t="s">
        <v>323</v>
      </c>
    </row>
    <row r="59" spans="2:31" ht="15.75" customHeight="1" x14ac:dyDescent="0.2">
      <c r="B59" s="20" t="s">
        <v>64</v>
      </c>
      <c r="C59" s="50" t="s">
        <v>316</v>
      </c>
      <c r="D59" s="25" t="s">
        <v>215</v>
      </c>
      <c r="E59" s="25" t="s">
        <v>91</v>
      </c>
      <c r="F59" s="24" t="s">
        <v>508</v>
      </c>
      <c r="G59" s="23"/>
      <c r="H59" s="43"/>
      <c r="I59" s="24" t="s">
        <v>313</v>
      </c>
      <c r="J59" s="24"/>
      <c r="K59" s="68" t="s">
        <v>287</v>
      </c>
      <c r="L59" t="s">
        <v>578</v>
      </c>
      <c r="M59" s="77"/>
      <c r="N59" s="77"/>
      <c r="O59" s="77"/>
      <c r="P59" s="77" t="s">
        <v>231</v>
      </c>
      <c r="Q59" s="77"/>
      <c r="R59" s="77"/>
      <c r="S59" s="84">
        <f>VLOOKUP(D59,Sheet1!$A$2:$C$97,2)</f>
        <v>180</v>
      </c>
      <c r="T59" s="84">
        <f>VLOOKUP($D59,Sheet1!$A$2:$C$97,3)</f>
        <v>35.400000000000006</v>
      </c>
      <c r="U59" s="7"/>
      <c r="V59" s="5"/>
      <c r="W59" s="11">
        <f>1</f>
        <v>1</v>
      </c>
      <c r="X59" s="12"/>
      <c r="Y59" s="12"/>
      <c r="Z59" s="12">
        <f t="shared" si="1"/>
        <v>1</v>
      </c>
      <c r="AB59" t="s">
        <v>636</v>
      </c>
      <c r="AC59" t="s">
        <v>390</v>
      </c>
      <c r="AE59" t="s">
        <v>391</v>
      </c>
    </row>
    <row r="60" spans="2:31" ht="15.75" customHeight="1" x14ac:dyDescent="0.2">
      <c r="B60" s="20" t="s">
        <v>64</v>
      </c>
      <c r="C60" s="50" t="s">
        <v>316</v>
      </c>
      <c r="D60" s="25" t="s">
        <v>10</v>
      </c>
      <c r="E60" s="25" t="s">
        <v>86</v>
      </c>
      <c r="F60" s="23" t="s">
        <v>518</v>
      </c>
      <c r="G60" s="23"/>
      <c r="H60" s="43" t="s">
        <v>550</v>
      </c>
      <c r="I60" s="23" t="s">
        <v>200</v>
      </c>
      <c r="J60" s="23"/>
      <c r="K60" s="68" t="s">
        <v>546</v>
      </c>
      <c r="L60" t="s">
        <v>581</v>
      </c>
      <c r="M60" s="77"/>
      <c r="N60" s="77" t="s">
        <v>258</v>
      </c>
      <c r="O60" s="77"/>
      <c r="P60" s="76" t="s">
        <v>241</v>
      </c>
      <c r="Q60" s="77"/>
      <c r="R60" s="77"/>
      <c r="S60" s="84">
        <f>VLOOKUP(D60,Sheet1!$A$2:$C$97,2)</f>
        <v>110</v>
      </c>
      <c r="T60" s="84">
        <f>VLOOKUP($D60,Sheet1!$A$2:$C$97,3)</f>
        <v>13.5</v>
      </c>
      <c r="U60" s="53"/>
      <c r="V60" s="7"/>
      <c r="W60" s="11">
        <f>1+1</f>
        <v>2</v>
      </c>
      <c r="X60" s="21">
        <f>1+1+1</f>
        <v>3</v>
      </c>
      <c r="Y60" s="12"/>
      <c r="Z60" s="12">
        <f t="shared" si="1"/>
        <v>5</v>
      </c>
      <c r="AA60">
        <f>VLOOKUP(D60,Stats!$A$1:$G$50,2)</f>
        <v>1</v>
      </c>
      <c r="AB60" t="s">
        <v>625</v>
      </c>
      <c r="AC60" t="s">
        <v>394</v>
      </c>
      <c r="AE60" t="s">
        <v>395</v>
      </c>
    </row>
    <row r="61" spans="2:31" ht="15.75" customHeight="1" x14ac:dyDescent="0.2">
      <c r="B61" s="20" t="s">
        <v>64</v>
      </c>
      <c r="C61" s="50" t="s">
        <v>316</v>
      </c>
      <c r="D61" s="25" t="s">
        <v>39</v>
      </c>
      <c r="E61" s="25" t="s">
        <v>86</v>
      </c>
      <c r="F61" s="23" t="s">
        <v>519</v>
      </c>
      <c r="G61" s="23"/>
      <c r="H61" s="43" t="s">
        <v>551</v>
      </c>
      <c r="I61" s="23" t="s">
        <v>97</v>
      </c>
      <c r="J61" s="23"/>
      <c r="K61" s="68" t="s">
        <v>293</v>
      </c>
      <c r="L61" t="s">
        <v>581</v>
      </c>
      <c r="M61" s="77"/>
      <c r="N61" s="77" t="s">
        <v>244</v>
      </c>
      <c r="O61" s="77"/>
      <c r="P61" s="77" t="s">
        <v>535</v>
      </c>
      <c r="Q61" s="77"/>
      <c r="R61" s="77" t="s">
        <v>290</v>
      </c>
      <c r="S61" s="84">
        <f>VLOOKUP(D61,Sheet1!$A$2:$C$97,2)</f>
        <v>160</v>
      </c>
      <c r="T61" s="84">
        <f>VLOOKUP($D61,Sheet1!$A$2:$C$97,3)</f>
        <v>35.5</v>
      </c>
      <c r="U61" s="7"/>
      <c r="V61" s="7"/>
      <c r="W61" s="11">
        <f>1+1+2</f>
        <v>4</v>
      </c>
      <c r="X61" s="12">
        <f>4</f>
        <v>4</v>
      </c>
      <c r="Y61" s="12">
        <f>1</f>
        <v>1</v>
      </c>
      <c r="Z61" s="12">
        <f t="shared" si="1"/>
        <v>9</v>
      </c>
      <c r="AA61">
        <f>VLOOKUP(D61,Stats!$A$1:$G$50,2)</f>
        <v>1</v>
      </c>
      <c r="AB61" t="s">
        <v>632</v>
      </c>
      <c r="AC61" t="s">
        <v>367</v>
      </c>
      <c r="AE61" t="s">
        <v>368</v>
      </c>
    </row>
    <row r="62" spans="2:31" ht="15.75" customHeight="1" x14ac:dyDescent="0.2">
      <c r="B62" s="20" t="s">
        <v>64</v>
      </c>
      <c r="C62" s="50" t="s">
        <v>316</v>
      </c>
      <c r="D62" s="25" t="s">
        <v>36</v>
      </c>
      <c r="E62" s="25" t="s">
        <v>85</v>
      </c>
      <c r="F62" s="24" t="s">
        <v>481</v>
      </c>
      <c r="G62" s="23"/>
      <c r="H62" s="43" t="s">
        <v>547</v>
      </c>
      <c r="I62" s="23" t="s">
        <v>314</v>
      </c>
      <c r="J62" s="23"/>
      <c r="K62" s="68" t="s">
        <v>291</v>
      </c>
      <c r="L62" t="s">
        <v>578</v>
      </c>
      <c r="M62" s="77"/>
      <c r="N62" s="77"/>
      <c r="O62" s="77"/>
      <c r="P62" s="76" t="s">
        <v>241</v>
      </c>
      <c r="Q62" s="77" t="s">
        <v>237</v>
      </c>
      <c r="R62" s="77" t="s">
        <v>233</v>
      </c>
      <c r="S62" s="84">
        <f>VLOOKUP(D62,Sheet1!$A$2:$C$97,2)</f>
        <v>280</v>
      </c>
      <c r="T62" s="84">
        <f>VLOOKUP($D62,Sheet1!$A$2:$C$97,3)</f>
        <v>49.4</v>
      </c>
      <c r="U62" s="7"/>
      <c r="V62" s="1"/>
      <c r="W62" s="62"/>
      <c r="X62" s="35">
        <f>1+1+1</f>
        <v>3</v>
      </c>
      <c r="Y62" s="12">
        <v>1</v>
      </c>
      <c r="Z62" s="12">
        <f t="shared" si="1"/>
        <v>4</v>
      </c>
      <c r="AA62">
        <f>VLOOKUP(D62,Stats!$A$1:$G$50,2)</f>
        <v>2</v>
      </c>
      <c r="AC62" t="s">
        <v>399</v>
      </c>
      <c r="AD62" t="s">
        <v>400</v>
      </c>
      <c r="AE62" t="s">
        <v>401</v>
      </c>
    </row>
    <row r="63" spans="2:31" ht="15.75" customHeight="1" x14ac:dyDescent="0.2">
      <c r="B63" s="20" t="s">
        <v>64</v>
      </c>
      <c r="C63" s="50" t="s">
        <v>316</v>
      </c>
      <c r="D63" s="25" t="s">
        <v>67</v>
      </c>
      <c r="E63" s="25" t="s">
        <v>91</v>
      </c>
      <c r="F63" s="24" t="s">
        <v>512</v>
      </c>
      <c r="G63" s="23"/>
      <c r="H63" s="43" t="s">
        <v>549</v>
      </c>
      <c r="I63" s="23" t="s">
        <v>89</v>
      </c>
      <c r="J63" s="23"/>
      <c r="K63" s="68" t="s">
        <v>230</v>
      </c>
      <c r="L63" t="s">
        <v>579</v>
      </c>
      <c r="M63" s="77"/>
      <c r="N63" s="77"/>
      <c r="O63" s="77"/>
      <c r="P63" s="77"/>
      <c r="Q63" s="77"/>
      <c r="R63" s="77"/>
      <c r="S63" s="84">
        <f>VLOOKUP(D63,Sheet1!$A$2:$C$97,2)</f>
        <v>80</v>
      </c>
      <c r="T63" s="84">
        <f>VLOOKUP($D63,Sheet1!$A$2:$C$97,3)</f>
        <v>16</v>
      </c>
      <c r="U63" s="7">
        <f>1</f>
        <v>1</v>
      </c>
      <c r="V63" s="5"/>
      <c r="W63" s="11"/>
      <c r="X63" s="12"/>
      <c r="Y63" s="12"/>
      <c r="Z63" s="12">
        <f t="shared" si="1"/>
        <v>0</v>
      </c>
    </row>
    <row r="64" spans="2:31" ht="15.75" customHeight="1" x14ac:dyDescent="0.2">
      <c r="B64" s="20" t="s">
        <v>64</v>
      </c>
      <c r="C64" s="50" t="s">
        <v>316</v>
      </c>
      <c r="D64" s="25" t="s">
        <v>196</v>
      </c>
      <c r="E64" s="25" t="s">
        <v>91</v>
      </c>
      <c r="F64" s="24" t="s">
        <v>512</v>
      </c>
      <c r="G64" s="23"/>
      <c r="H64" s="43" t="s">
        <v>549</v>
      </c>
      <c r="I64" s="24" t="s">
        <v>89</v>
      </c>
      <c r="J64" s="24"/>
      <c r="K64" s="68" t="s">
        <v>230</v>
      </c>
      <c r="L64" t="s">
        <v>579</v>
      </c>
      <c r="M64" s="77"/>
      <c r="N64" s="77"/>
      <c r="O64" s="77"/>
      <c r="P64" s="77"/>
      <c r="Q64" s="77"/>
      <c r="R64" s="77"/>
      <c r="S64" s="84">
        <f>VLOOKUP(D64,Sheet1!$A$2:$C$97,2)</f>
        <v>80</v>
      </c>
      <c r="T64" s="84">
        <f>VLOOKUP($D64,Sheet1!$A$2:$C$97,3)</f>
        <v>16</v>
      </c>
      <c r="U64" s="7">
        <v>1</v>
      </c>
      <c r="V64" s="7"/>
      <c r="W64" s="11"/>
      <c r="X64" s="12"/>
      <c r="Y64" s="12"/>
      <c r="Z64" s="12">
        <f t="shared" si="1"/>
        <v>0</v>
      </c>
    </row>
    <row r="65" spans="1:41" ht="15.75" customHeight="1" x14ac:dyDescent="0.2">
      <c r="B65" s="20" t="s">
        <v>64</v>
      </c>
      <c r="C65" s="50" t="s">
        <v>316</v>
      </c>
      <c r="D65" s="25" t="s">
        <v>208</v>
      </c>
      <c r="E65" s="25" t="s">
        <v>91</v>
      </c>
      <c r="F65" s="24" t="s">
        <v>509</v>
      </c>
      <c r="G65" s="23"/>
      <c r="H65" s="43"/>
      <c r="I65" s="24" t="s">
        <v>209</v>
      </c>
      <c r="J65" s="24"/>
      <c r="K65" s="68" t="s">
        <v>282</v>
      </c>
      <c r="L65" t="s">
        <v>581</v>
      </c>
      <c r="M65" s="77"/>
      <c r="N65" s="77" t="s">
        <v>247</v>
      </c>
      <c r="O65" s="77"/>
      <c r="P65" s="77" t="s">
        <v>241</v>
      </c>
      <c r="Q65" s="77"/>
      <c r="R65" s="77"/>
      <c r="S65" s="84">
        <f>VLOOKUP(D65,Sheet1!$A$2:$C$97,2)</f>
        <v>160</v>
      </c>
      <c r="T65" s="84">
        <f>VLOOKUP($D65,Sheet1!$A$2:$C$97,3)</f>
        <v>31.5</v>
      </c>
      <c r="U65" s="7"/>
      <c r="V65" s="7"/>
      <c r="W65" s="11">
        <f>1+1</f>
        <v>2</v>
      </c>
      <c r="X65" s="12"/>
      <c r="Y65" s="12"/>
      <c r="Z65" s="12">
        <f t="shared" si="1"/>
        <v>2</v>
      </c>
      <c r="AB65" t="s">
        <v>640</v>
      </c>
      <c r="AC65" t="s">
        <v>404</v>
      </c>
      <c r="AE65" t="s">
        <v>405</v>
      </c>
    </row>
    <row r="66" spans="1:41" ht="15.75" customHeight="1" x14ac:dyDescent="0.2">
      <c r="B66" s="20" t="s">
        <v>64</v>
      </c>
      <c r="C66" s="50" t="s">
        <v>316</v>
      </c>
      <c r="D66" s="25" t="s">
        <v>1</v>
      </c>
      <c r="E66" s="25" t="s">
        <v>91</v>
      </c>
      <c r="F66" s="24" t="s">
        <v>492</v>
      </c>
      <c r="G66" s="23"/>
      <c r="H66" s="43" t="s">
        <v>547</v>
      </c>
      <c r="I66" s="24" t="s">
        <v>89</v>
      </c>
      <c r="J66" s="24"/>
      <c r="K66" s="68" t="s">
        <v>277</v>
      </c>
      <c r="L66" t="s">
        <v>578</v>
      </c>
      <c r="M66" s="77"/>
      <c r="N66" s="76" t="s">
        <v>259</v>
      </c>
      <c r="P66" s="76" t="s">
        <v>241</v>
      </c>
      <c r="Q66" s="77" t="s">
        <v>234</v>
      </c>
      <c r="R66" s="77" t="s">
        <v>299</v>
      </c>
      <c r="S66" s="84">
        <f>VLOOKUP(D66,Sheet1!$A$2:$C$97,2)</f>
        <v>140</v>
      </c>
      <c r="T66" s="84">
        <f>VLOOKUP($D66,Sheet1!$A$2:$C$97,3)</f>
        <v>32.6</v>
      </c>
      <c r="U66" s="7"/>
      <c r="V66" s="5"/>
      <c r="W66" s="11">
        <f>1+1</f>
        <v>2</v>
      </c>
      <c r="X66" s="12"/>
      <c r="Y66" s="12"/>
      <c r="Z66" s="12">
        <f t="shared" si="1"/>
        <v>2</v>
      </c>
      <c r="AC66" t="s">
        <v>192</v>
      </c>
      <c r="AE66" t="s">
        <v>191</v>
      </c>
    </row>
    <row r="67" spans="1:41" ht="15.75" customHeight="1" x14ac:dyDescent="0.2">
      <c r="B67" s="20" t="s">
        <v>64</v>
      </c>
      <c r="C67" s="50" t="s">
        <v>316</v>
      </c>
      <c r="D67" s="25" t="s">
        <v>100</v>
      </c>
      <c r="E67" s="25" t="s">
        <v>91</v>
      </c>
      <c r="F67" s="24" t="s">
        <v>504</v>
      </c>
      <c r="G67" s="23"/>
      <c r="H67" s="43" t="s">
        <v>551</v>
      </c>
      <c r="I67" s="24" t="s">
        <v>101</v>
      </c>
      <c r="J67" s="24"/>
      <c r="K67" s="68" t="s">
        <v>304</v>
      </c>
      <c r="L67" t="s">
        <v>581</v>
      </c>
      <c r="M67" s="77"/>
      <c r="N67" s="77"/>
      <c r="O67" s="77"/>
      <c r="P67" s="77" t="s">
        <v>241</v>
      </c>
      <c r="Q67" s="77" t="s">
        <v>303</v>
      </c>
      <c r="R67" s="77" t="s">
        <v>290</v>
      </c>
      <c r="S67" s="84">
        <f>VLOOKUP(D67,Sheet1!$A$2:$C$97,2)</f>
        <v>150</v>
      </c>
      <c r="T67" s="84">
        <f>VLOOKUP($D67,Sheet1!$A$2:$C$97,3)</f>
        <v>33.6</v>
      </c>
      <c r="U67" s="7"/>
      <c r="V67" s="46"/>
      <c r="W67" s="11">
        <f>1</f>
        <v>1</v>
      </c>
      <c r="X67" s="12"/>
      <c r="Y67" s="12"/>
      <c r="Z67" s="12">
        <f t="shared" si="1"/>
        <v>1</v>
      </c>
    </row>
    <row r="68" spans="1:41" ht="15.75" customHeight="1" x14ac:dyDescent="0.2">
      <c r="B68" s="20" t="s">
        <v>64</v>
      </c>
      <c r="C68" s="50" t="s">
        <v>316</v>
      </c>
      <c r="D68" s="25" t="s">
        <v>108</v>
      </c>
      <c r="E68" s="25" t="s">
        <v>91</v>
      </c>
      <c r="F68" s="24" t="s">
        <v>512</v>
      </c>
      <c r="G68" s="23"/>
      <c r="H68" s="43" t="s">
        <v>549</v>
      </c>
      <c r="I68" s="24" t="s">
        <v>89</v>
      </c>
      <c r="J68" s="24"/>
      <c r="K68" s="68" t="s">
        <v>230</v>
      </c>
      <c r="L68" t="s">
        <v>578</v>
      </c>
      <c r="M68" s="77"/>
      <c r="N68" s="77"/>
      <c r="O68" s="77"/>
      <c r="P68" s="77"/>
      <c r="Q68" s="77"/>
      <c r="R68" s="77"/>
      <c r="S68" s="84">
        <f>VLOOKUP(D68,Sheet1!$A$2:$C$97,2)</f>
        <v>110</v>
      </c>
      <c r="T68" s="84">
        <f>VLOOKUP($D68,Sheet1!$A$2:$C$97,3)</f>
        <v>17.5</v>
      </c>
      <c r="U68" s="46">
        <v>1</v>
      </c>
      <c r="V68" s="1"/>
      <c r="W68" s="10"/>
      <c r="X68" s="12"/>
      <c r="Y68" s="12"/>
      <c r="Z68" s="12">
        <f t="shared" si="1"/>
        <v>0</v>
      </c>
    </row>
    <row r="69" spans="1:41" ht="15.75" customHeight="1" x14ac:dyDescent="0.2">
      <c r="B69" s="20" t="s">
        <v>64</v>
      </c>
      <c r="C69" s="50" t="s">
        <v>316</v>
      </c>
      <c r="D69" s="25" t="s">
        <v>29</v>
      </c>
      <c r="E69" s="25" t="s">
        <v>86</v>
      </c>
      <c r="F69" s="24" t="s">
        <v>492</v>
      </c>
      <c r="G69" s="23"/>
      <c r="H69" s="43"/>
      <c r="I69" s="24" t="s">
        <v>201</v>
      </c>
      <c r="J69" s="24" t="s">
        <v>554</v>
      </c>
      <c r="K69" s="68" t="s">
        <v>281</v>
      </c>
      <c r="L69" t="s">
        <v>579</v>
      </c>
      <c r="M69" s="77"/>
      <c r="N69" s="77" t="s">
        <v>295</v>
      </c>
      <c r="O69" s="77"/>
      <c r="P69" s="77" t="s">
        <v>241</v>
      </c>
      <c r="Q69" s="77" t="s">
        <v>234</v>
      </c>
      <c r="R69" s="77" t="s">
        <v>299</v>
      </c>
      <c r="S69" s="84">
        <f>VLOOKUP(D69,Sheet1!$A$2:$C$97,2)</f>
        <v>160</v>
      </c>
      <c r="T69" s="84">
        <f>VLOOKUP($D69,Sheet1!$A$2:$C$97,3)</f>
        <v>38.1</v>
      </c>
      <c r="U69" s="7"/>
      <c r="V69" s="45"/>
      <c r="W69" s="11">
        <f>1+1</f>
        <v>2</v>
      </c>
      <c r="X69" s="12">
        <f>1</f>
        <v>1</v>
      </c>
      <c r="Y69" s="12">
        <f>1</f>
        <v>1</v>
      </c>
      <c r="Z69" s="12">
        <f t="shared" si="1"/>
        <v>4</v>
      </c>
      <c r="AA69">
        <f>VLOOKUP(D69,Stats!$A$1:$G$50,2)</f>
        <v>1</v>
      </c>
      <c r="AC69" t="s">
        <v>411</v>
      </c>
      <c r="AD69" t="s">
        <v>412</v>
      </c>
      <c r="AE69" t="s">
        <v>413</v>
      </c>
    </row>
    <row r="70" spans="1:41" ht="15.75" customHeight="1" x14ac:dyDescent="0.2">
      <c r="B70" s="20" t="s">
        <v>64</v>
      </c>
      <c r="C70" s="50" t="s">
        <v>316</v>
      </c>
      <c r="D70" s="25" t="s">
        <v>110</v>
      </c>
      <c r="E70" s="25" t="s">
        <v>91</v>
      </c>
      <c r="F70" s="24" t="s">
        <v>513</v>
      </c>
      <c r="G70" s="23"/>
      <c r="H70" s="43" t="s">
        <v>480</v>
      </c>
      <c r="I70" s="24" t="s">
        <v>111</v>
      </c>
      <c r="J70" s="24" t="s">
        <v>555</v>
      </c>
      <c r="K70" s="68" t="s">
        <v>227</v>
      </c>
      <c r="L70" t="s">
        <v>581</v>
      </c>
      <c r="M70" s="77"/>
      <c r="N70" s="77"/>
      <c r="O70" s="77"/>
      <c r="P70" s="77"/>
      <c r="Q70" s="77"/>
      <c r="R70" s="77"/>
      <c r="S70" s="84">
        <f>VLOOKUP(D70,Sheet1!$A$2:$C$97,2)</f>
        <v>75</v>
      </c>
      <c r="T70" s="84">
        <f>VLOOKUP($D70,Sheet1!$A$2:$C$97,3)</f>
        <v>12.68</v>
      </c>
      <c r="U70" s="46">
        <f>1+1</f>
        <v>2</v>
      </c>
      <c r="V70" s="5"/>
      <c r="W70" s="11"/>
      <c r="X70" s="12"/>
      <c r="Y70" s="12"/>
      <c r="Z70" s="12">
        <f t="shared" si="1"/>
        <v>0</v>
      </c>
    </row>
    <row r="71" spans="1:41" ht="15.75" customHeight="1" x14ac:dyDescent="0.2">
      <c r="B71" s="20" t="s">
        <v>64</v>
      </c>
      <c r="C71" s="50" t="s">
        <v>316</v>
      </c>
      <c r="D71" s="25" t="s">
        <v>207</v>
      </c>
      <c r="E71" s="25" t="s">
        <v>91</v>
      </c>
      <c r="F71" s="24" t="s">
        <v>514</v>
      </c>
      <c r="G71" s="23"/>
      <c r="H71" s="43" t="s">
        <v>548</v>
      </c>
      <c r="I71" s="24" t="s">
        <v>222</v>
      </c>
      <c r="J71" s="24" t="s">
        <v>554</v>
      </c>
      <c r="K71" s="68" t="s">
        <v>229</v>
      </c>
      <c r="L71" t="s">
        <v>579</v>
      </c>
      <c r="M71" s="77"/>
      <c r="N71" s="77"/>
      <c r="O71" s="77"/>
      <c r="P71" s="77"/>
      <c r="Q71" s="77"/>
      <c r="R71" s="77"/>
      <c r="S71" s="84">
        <f>VLOOKUP(D71,Sheet1!$A$2:$C$97,2)</f>
        <v>75</v>
      </c>
      <c r="T71" s="84">
        <f>VLOOKUP($D71,Sheet1!$A$2:$C$97,3)</f>
        <v>11.074999999999999</v>
      </c>
      <c r="U71" s="7"/>
      <c r="V71" s="5"/>
      <c r="W71" s="11">
        <v>1</v>
      </c>
      <c r="X71" s="12"/>
      <c r="Y71" s="12"/>
      <c r="Z71" s="12">
        <f t="shared" si="1"/>
        <v>1</v>
      </c>
    </row>
    <row r="72" spans="1:41" ht="15.75" customHeight="1" x14ac:dyDescent="0.2">
      <c r="B72" s="20" t="s">
        <v>64</v>
      </c>
      <c r="C72" s="50" t="s">
        <v>316</v>
      </c>
      <c r="D72" s="25" t="s">
        <v>22</v>
      </c>
      <c r="E72" s="25" t="s">
        <v>86</v>
      </c>
      <c r="F72" s="24" t="s">
        <v>510</v>
      </c>
      <c r="G72" s="23"/>
      <c r="H72" s="43" t="s">
        <v>552</v>
      </c>
      <c r="I72" s="24" t="s">
        <v>94</v>
      </c>
      <c r="J72" s="24"/>
      <c r="K72" s="68" t="s">
        <v>269</v>
      </c>
      <c r="L72" t="s">
        <v>581</v>
      </c>
      <c r="M72" s="77"/>
      <c r="N72" s="77" t="s">
        <v>309</v>
      </c>
      <c r="O72" s="77"/>
      <c r="P72" s="77" t="s">
        <v>241</v>
      </c>
      <c r="Q72" s="77"/>
      <c r="R72" s="77" t="s">
        <v>290</v>
      </c>
      <c r="S72" s="84">
        <f>VLOOKUP(D72,Sheet1!$A$2:$C$97,2)</f>
        <v>180</v>
      </c>
      <c r="T72" s="84">
        <f>VLOOKUP($D72,Sheet1!$A$2:$C$97,3)</f>
        <v>41.7</v>
      </c>
      <c r="U72" s="7"/>
      <c r="V72" s="5"/>
      <c r="W72" s="11"/>
      <c r="X72" s="12">
        <f>1+1</f>
        <v>2</v>
      </c>
      <c r="Y72" s="12">
        <f>1+3+1</f>
        <v>5</v>
      </c>
      <c r="Z72" s="12">
        <f t="shared" si="1"/>
        <v>7</v>
      </c>
      <c r="AA72">
        <f>VLOOKUP(D72,Stats!$A$1:$G$50,2)</f>
        <v>1</v>
      </c>
      <c r="AB72" t="s">
        <v>624</v>
      </c>
      <c r="AC72" t="s">
        <v>414</v>
      </c>
      <c r="AE72" t="s">
        <v>415</v>
      </c>
    </row>
    <row r="73" spans="1:41" ht="15.75" customHeight="1" x14ac:dyDescent="0.2">
      <c r="B73" s="20" t="s">
        <v>64</v>
      </c>
      <c r="C73" s="50" t="s">
        <v>316</v>
      </c>
      <c r="D73" s="25" t="s">
        <v>220</v>
      </c>
      <c r="E73" s="25" t="s">
        <v>91</v>
      </c>
      <c r="F73" s="24" t="s">
        <v>511</v>
      </c>
      <c r="G73" s="23"/>
      <c r="H73" s="43"/>
      <c r="I73" s="24" t="s">
        <v>223</v>
      </c>
      <c r="J73" s="24"/>
      <c r="K73" s="68" t="s">
        <v>276</v>
      </c>
      <c r="L73" t="s">
        <v>581</v>
      </c>
      <c r="M73" s="77"/>
      <c r="P73" s="76" t="s">
        <v>241</v>
      </c>
      <c r="Q73" s="76" t="s">
        <v>237</v>
      </c>
      <c r="R73" s="77" t="s">
        <v>290</v>
      </c>
      <c r="S73" s="84">
        <f>VLOOKUP(D73,Sheet1!$A$2:$C$97,2)</f>
        <v>170</v>
      </c>
      <c r="T73" s="84">
        <f>VLOOKUP($D73,Sheet1!$A$2:$C$97,3)</f>
        <v>34</v>
      </c>
      <c r="U73" s="46"/>
      <c r="V73" s="1"/>
      <c r="W73" s="32">
        <f>1</f>
        <v>1</v>
      </c>
      <c r="X73" s="62"/>
      <c r="Y73" s="12"/>
      <c r="Z73" s="12">
        <f t="shared" si="1"/>
        <v>1</v>
      </c>
      <c r="AC73" t="s">
        <v>195</v>
      </c>
      <c r="AD73" t="s">
        <v>194</v>
      </c>
      <c r="AE73" t="s">
        <v>416</v>
      </c>
    </row>
    <row r="74" spans="1:41" ht="15.75" customHeight="1" x14ac:dyDescent="0.2">
      <c r="B74" s="20" t="s">
        <v>64</v>
      </c>
      <c r="C74" s="50" t="s">
        <v>316</v>
      </c>
      <c r="D74" s="25" t="s">
        <v>205</v>
      </c>
      <c r="E74" s="25" t="s">
        <v>91</v>
      </c>
      <c r="F74" s="24" t="s">
        <v>507</v>
      </c>
      <c r="G74" s="23"/>
      <c r="H74" s="43" t="s">
        <v>547</v>
      </c>
      <c r="I74" s="24" t="s">
        <v>313</v>
      </c>
      <c r="J74" s="24" t="s">
        <v>554</v>
      </c>
      <c r="K74" s="68" t="s">
        <v>266</v>
      </c>
      <c r="L74" t="s">
        <v>578</v>
      </c>
      <c r="M74" s="77"/>
      <c r="N74" s="77"/>
      <c r="O74" s="77" t="s">
        <v>531</v>
      </c>
      <c r="P74" s="77"/>
      <c r="Q74" s="77" t="s">
        <v>237</v>
      </c>
      <c r="R74" s="77"/>
      <c r="S74" s="84">
        <f>VLOOKUP(D74,Sheet1!$A$2:$C$97,2)</f>
        <v>180</v>
      </c>
      <c r="T74" s="84">
        <f>VLOOKUP($D74,Sheet1!$A$2:$C$97,3)</f>
        <v>37.400000000000006</v>
      </c>
      <c r="U74" s="7"/>
      <c r="V74" s="7"/>
      <c r="W74" s="11">
        <f>1</f>
        <v>1</v>
      </c>
      <c r="X74" s="12"/>
      <c r="Y74" s="12"/>
      <c r="Z74" s="12">
        <f t="shared" si="1"/>
        <v>1</v>
      </c>
    </row>
    <row r="75" spans="1:41" ht="15.75" customHeight="1" x14ac:dyDescent="0.2">
      <c r="B75" s="20" t="s">
        <v>64</v>
      </c>
      <c r="C75" s="50" t="s">
        <v>316</v>
      </c>
      <c r="D75" s="25" t="s">
        <v>206</v>
      </c>
      <c r="E75" s="25" t="s">
        <v>91</v>
      </c>
      <c r="F75" s="24" t="s">
        <v>515</v>
      </c>
      <c r="G75" s="23"/>
      <c r="H75" s="43" t="s">
        <v>548</v>
      </c>
      <c r="I75" s="24" t="s">
        <v>89</v>
      </c>
      <c r="J75" s="24"/>
      <c r="K75" s="68" t="s">
        <v>557</v>
      </c>
      <c r="L75" t="s">
        <v>579</v>
      </c>
      <c r="M75" s="77"/>
      <c r="N75" s="76" t="s">
        <v>260</v>
      </c>
      <c r="P75" s="76" t="s">
        <v>240</v>
      </c>
      <c r="S75" s="84">
        <f>VLOOKUP(D75,Sheet1!$A$2:$C$97,2)</f>
        <v>110</v>
      </c>
      <c r="T75" s="84">
        <f>VLOOKUP($D75,Sheet1!$A$2:$C$97,3)</f>
        <v>17.64</v>
      </c>
      <c r="U75" s="7"/>
      <c r="V75" s="7"/>
      <c r="W75" s="11">
        <f>1+1</f>
        <v>2</v>
      </c>
      <c r="X75" s="12"/>
      <c r="Y75" s="12"/>
      <c r="Z75" s="12">
        <f t="shared" si="1"/>
        <v>2</v>
      </c>
    </row>
    <row r="76" spans="1:41" ht="15.75" customHeight="1" x14ac:dyDescent="0.2">
      <c r="A76">
        <v>1901</v>
      </c>
      <c r="B76" s="20" t="s">
        <v>9</v>
      </c>
      <c r="C76" s="50" t="s">
        <v>315</v>
      </c>
      <c r="D76" s="25" t="s">
        <v>60</v>
      </c>
      <c r="E76" s="25"/>
      <c r="F76" s="24"/>
      <c r="G76" s="23"/>
      <c r="H76" s="43"/>
      <c r="I76" s="24"/>
      <c r="J76" s="24"/>
      <c r="L76" t="s">
        <v>578</v>
      </c>
      <c r="M76" s="77"/>
      <c r="S76" s="84">
        <f>VLOOKUP(D76,Sheet1!$A$2:$C$97,2)</f>
        <v>70</v>
      </c>
      <c r="T76" s="84">
        <f>VLOOKUP($D76,Sheet1!$A$2:$C$97,3)</f>
        <v>13.95</v>
      </c>
      <c r="U76" s="8"/>
      <c r="V76" s="7"/>
      <c r="W76" s="11"/>
      <c r="X76" s="12"/>
      <c r="Y76" s="12"/>
      <c r="Z76" s="12">
        <f t="shared" ref="Z76:Z88" si="2">SUM(Y76,X76,W76)</f>
        <v>0</v>
      </c>
      <c r="AA76">
        <f>VLOOKUP(D76,Stats!$A$1:$G$50,2)</f>
        <v>6</v>
      </c>
      <c r="AB76" t="s">
        <v>641</v>
      </c>
      <c r="AC76" t="s">
        <v>328</v>
      </c>
      <c r="AE76" t="s">
        <v>329</v>
      </c>
    </row>
    <row r="77" spans="1:41" ht="15.75" customHeight="1" x14ac:dyDescent="0.2">
      <c r="A77">
        <v>1902</v>
      </c>
      <c r="B77" s="20" t="s">
        <v>9</v>
      </c>
      <c r="C77" s="50" t="s">
        <v>315</v>
      </c>
      <c r="D77" s="25" t="s">
        <v>16</v>
      </c>
      <c r="E77" s="25" t="s">
        <v>84</v>
      </c>
      <c r="F77" s="24" t="s">
        <v>490</v>
      </c>
      <c r="G77" s="23" t="s">
        <v>655</v>
      </c>
      <c r="H77" s="43" t="s">
        <v>547</v>
      </c>
      <c r="I77" s="24" t="s">
        <v>88</v>
      </c>
      <c r="J77" s="24" t="s">
        <v>556</v>
      </c>
      <c r="K77" s="68" t="s">
        <v>273</v>
      </c>
      <c r="L77" t="s">
        <v>578</v>
      </c>
      <c r="M77" s="77"/>
      <c r="N77" s="77" t="s">
        <v>297</v>
      </c>
      <c r="P77" s="76" t="s">
        <v>240</v>
      </c>
      <c r="Q77" s="77" t="s">
        <v>234</v>
      </c>
      <c r="R77" s="77" t="s">
        <v>305</v>
      </c>
      <c r="S77" s="84">
        <f>VLOOKUP(D77,Sheet1!$A$2:$C$97,2)</f>
        <v>105</v>
      </c>
      <c r="T77" s="84">
        <f>VLOOKUP($D77,Sheet1!$A$2:$C$97,3)</f>
        <v>21</v>
      </c>
      <c r="U77" s="8"/>
      <c r="V77" s="46"/>
      <c r="W77" s="11">
        <f>1+1</f>
        <v>2</v>
      </c>
      <c r="X77" s="12">
        <f>1+1</f>
        <v>2</v>
      </c>
      <c r="Y77" s="12">
        <f>1+1</f>
        <v>2</v>
      </c>
      <c r="Z77" s="12">
        <f t="shared" si="2"/>
        <v>6</v>
      </c>
      <c r="AA77">
        <f>VLOOKUP(D77,Stats!$A$1:$G$50,2)</f>
        <v>1</v>
      </c>
      <c r="AC77" s="47" t="s">
        <v>187</v>
      </c>
      <c r="AE77" t="s">
        <v>342</v>
      </c>
    </row>
    <row r="78" spans="1:41" ht="15.75" customHeight="1" x14ac:dyDescent="0.2">
      <c r="A78">
        <v>1903</v>
      </c>
      <c r="B78" s="20" t="s">
        <v>9</v>
      </c>
      <c r="C78" s="50" t="s">
        <v>315</v>
      </c>
      <c r="D78" s="25" t="s">
        <v>65</v>
      </c>
      <c r="E78" s="25" t="s">
        <v>84</v>
      </c>
      <c r="F78" s="24" t="s">
        <v>485</v>
      </c>
      <c r="G78" s="23" t="s">
        <v>656</v>
      </c>
      <c r="H78" s="43" t="s">
        <v>547</v>
      </c>
      <c r="I78" s="24" t="s">
        <v>88</v>
      </c>
      <c r="J78" s="24" t="s">
        <v>556</v>
      </c>
      <c r="K78" s="68" t="s">
        <v>557</v>
      </c>
      <c r="L78" t="s">
        <v>578</v>
      </c>
      <c r="M78" s="77"/>
      <c r="N78" s="77" t="s">
        <v>573</v>
      </c>
      <c r="O78" s="77"/>
      <c r="P78" s="77" t="s">
        <v>238</v>
      </c>
      <c r="Q78" s="77"/>
      <c r="R78" s="77"/>
      <c r="S78" s="84">
        <f>VLOOKUP(D78,Sheet1!$A$2:$C$97,2)</f>
        <v>70</v>
      </c>
      <c r="T78" s="84">
        <f>VLOOKUP($D78,Sheet1!$A$2:$C$97,3)</f>
        <v>17.5</v>
      </c>
      <c r="U78" s="8"/>
      <c r="V78" s="46"/>
      <c r="W78" s="11"/>
      <c r="X78" s="12">
        <f>1+1+1+1</f>
        <v>4</v>
      </c>
      <c r="Y78" s="12">
        <f>1+1+1+1</f>
        <v>4</v>
      </c>
      <c r="Z78" s="12">
        <f t="shared" si="2"/>
        <v>8</v>
      </c>
      <c r="AB78" t="s">
        <v>454</v>
      </c>
      <c r="AC78" s="47" t="s">
        <v>343</v>
      </c>
      <c r="AE78" t="s">
        <v>344</v>
      </c>
    </row>
    <row r="79" spans="1:41" ht="15.75" customHeight="1" x14ac:dyDescent="0.2">
      <c r="A79">
        <v>1904</v>
      </c>
      <c r="B79" s="20" t="s">
        <v>9</v>
      </c>
      <c r="C79" s="50" t="s">
        <v>315</v>
      </c>
      <c r="D79" s="25" t="s">
        <v>61</v>
      </c>
      <c r="E79" s="25"/>
      <c r="F79" s="24"/>
      <c r="G79" s="23"/>
      <c r="H79" s="43"/>
      <c r="I79" s="24"/>
      <c r="J79" s="24"/>
      <c r="L79" t="s">
        <v>579</v>
      </c>
      <c r="M79" s="77"/>
      <c r="S79" s="84">
        <f>VLOOKUP(D79,Sheet1!$A$2:$C$97,2)</f>
        <v>80</v>
      </c>
      <c r="T79" s="84">
        <f>VLOOKUP($D79,Sheet1!$A$2:$C$97,3)</f>
        <v>16</v>
      </c>
      <c r="U79" s="8"/>
      <c r="V79" s="7"/>
      <c r="W79" s="10"/>
      <c r="X79" s="12"/>
      <c r="Y79" s="12"/>
      <c r="Z79" s="12">
        <f t="shared" si="2"/>
        <v>0</v>
      </c>
      <c r="AA79">
        <f>VLOOKUP(D79,Stats!$A$1:$G$50,2)</f>
        <v>3</v>
      </c>
    </row>
    <row r="80" spans="1:41" ht="15.75" customHeight="1" x14ac:dyDescent="0.2">
      <c r="A80">
        <v>1905</v>
      </c>
      <c r="B80" s="20" t="s">
        <v>9</v>
      </c>
      <c r="C80" s="50" t="s">
        <v>315</v>
      </c>
      <c r="D80" s="25" t="s">
        <v>44</v>
      </c>
      <c r="E80" s="25" t="s">
        <v>84</v>
      </c>
      <c r="F80" s="24" t="s">
        <v>509</v>
      </c>
      <c r="G80" s="23" t="s">
        <v>657</v>
      </c>
      <c r="H80" s="43" t="s">
        <v>549</v>
      </c>
      <c r="I80" s="24" t="s">
        <v>89</v>
      </c>
      <c r="J80" s="24" t="s">
        <v>554</v>
      </c>
      <c r="K80" s="68" t="s">
        <v>562</v>
      </c>
      <c r="L80" t="s">
        <v>579</v>
      </c>
      <c r="M80" s="77"/>
      <c r="N80" s="77" t="s">
        <v>288</v>
      </c>
      <c r="O80" s="77"/>
      <c r="P80" s="77" t="s">
        <v>240</v>
      </c>
      <c r="Q80" s="77"/>
      <c r="R80" s="77"/>
      <c r="S80" s="84">
        <f>VLOOKUP(D80,Sheet1!$A$2:$C$97,2)</f>
        <v>130</v>
      </c>
      <c r="T80" s="84">
        <f>VLOOKUP($D80,Sheet1!$A$2:$C$97,3)</f>
        <v>24.5</v>
      </c>
      <c r="U80" s="8"/>
      <c r="V80" s="7"/>
      <c r="W80" s="11"/>
      <c r="X80" s="12">
        <f>1</f>
        <v>1</v>
      </c>
      <c r="Y80" s="12">
        <f>1+1</f>
        <v>2</v>
      </c>
      <c r="Z80" s="12">
        <f t="shared" si="2"/>
        <v>3</v>
      </c>
      <c r="AA80">
        <f>VLOOKUP(D80,Stats!$A$1:$G$50,2)</f>
        <v>1</v>
      </c>
      <c r="AB80" t="s">
        <v>426</v>
      </c>
      <c r="AC80" s="47" t="s">
        <v>338</v>
      </c>
      <c r="AD80" t="s">
        <v>345</v>
      </c>
      <c r="AE80" s="57" t="s">
        <v>339</v>
      </c>
      <c r="AO80">
        <f>VLOOKUP(AC80,Stats!$A$1:$G$50,2)</f>
        <v>6</v>
      </c>
    </row>
    <row r="81" spans="1:41" ht="15.75" customHeight="1" x14ac:dyDescent="0.2">
      <c r="A81">
        <v>1906</v>
      </c>
      <c r="B81" s="20" t="s">
        <v>9</v>
      </c>
      <c r="C81" s="50" t="s">
        <v>315</v>
      </c>
      <c r="D81" s="25" t="s">
        <v>13</v>
      </c>
      <c r="E81" s="25" t="s">
        <v>84</v>
      </c>
      <c r="F81" s="24" t="s">
        <v>485</v>
      </c>
      <c r="G81" s="23" t="s">
        <v>658</v>
      </c>
      <c r="H81" s="43" t="s">
        <v>550</v>
      </c>
      <c r="I81" s="24" t="s">
        <v>225</v>
      </c>
      <c r="J81" s="24" t="s">
        <v>554</v>
      </c>
      <c r="K81" s="68" t="s">
        <v>563</v>
      </c>
      <c r="L81" t="s">
        <v>579</v>
      </c>
      <c r="M81" s="77"/>
      <c r="N81" s="77" t="s">
        <v>285</v>
      </c>
      <c r="O81" s="77"/>
      <c r="P81" s="77" t="s">
        <v>238</v>
      </c>
      <c r="Q81" s="77"/>
      <c r="R81" s="77"/>
      <c r="S81" s="84">
        <f>VLOOKUP(D81,Sheet1!$A$2:$C$97,2)</f>
        <v>95</v>
      </c>
      <c r="T81" s="84">
        <f>VLOOKUP($D81,Sheet1!$A$2:$C$97,3)</f>
        <v>19.3</v>
      </c>
      <c r="U81" s="8"/>
      <c r="V81" s="7"/>
      <c r="W81" s="11">
        <f>1</f>
        <v>1</v>
      </c>
      <c r="X81" s="12">
        <f>1</f>
        <v>1</v>
      </c>
      <c r="Y81" s="12">
        <f>1+1+1</f>
        <v>3</v>
      </c>
      <c r="Z81" s="12">
        <f t="shared" si="2"/>
        <v>5</v>
      </c>
      <c r="AA81">
        <f>VLOOKUP(D81,Stats!$A$1:$G$50,2)</f>
        <v>1</v>
      </c>
      <c r="AB81" t="s">
        <v>444</v>
      </c>
      <c r="AC81" t="s">
        <v>346</v>
      </c>
      <c r="AD81" t="s">
        <v>333</v>
      </c>
      <c r="AE81" t="s">
        <v>334</v>
      </c>
      <c r="AO81">
        <f>VLOOKUP(AC81,Stats!$A$1:$G$50,2)</f>
        <v>6</v>
      </c>
    </row>
    <row r="82" spans="1:41" ht="15.75" customHeight="1" x14ac:dyDescent="0.2">
      <c r="A82">
        <v>1907</v>
      </c>
      <c r="B82" s="20" t="s">
        <v>9</v>
      </c>
      <c r="C82" s="50" t="s">
        <v>315</v>
      </c>
      <c r="D82" s="25" t="s">
        <v>18</v>
      </c>
      <c r="E82" s="25" t="s">
        <v>84</v>
      </c>
      <c r="F82" s="24" t="s">
        <v>485</v>
      </c>
      <c r="G82" s="23" t="s">
        <v>659</v>
      </c>
      <c r="H82" s="43" t="s">
        <v>550</v>
      </c>
      <c r="I82" s="24" t="s">
        <v>225</v>
      </c>
      <c r="J82" s="24" t="s">
        <v>554</v>
      </c>
      <c r="K82" s="67" t="s">
        <v>564</v>
      </c>
      <c r="L82" t="s">
        <v>579</v>
      </c>
      <c r="M82" s="77"/>
      <c r="N82" s="77" t="s">
        <v>309</v>
      </c>
      <c r="S82" s="84">
        <f>VLOOKUP(D82,Sheet1!$A$2:$C$97,2)</f>
        <v>50</v>
      </c>
      <c r="T82" s="84">
        <f>VLOOKUP($D82,Sheet1!$A$2:$C$97,3)</f>
        <v>17.5</v>
      </c>
      <c r="U82" s="8"/>
      <c r="V82" s="5"/>
      <c r="W82" s="10">
        <f>1+1+1</f>
        <v>3</v>
      </c>
      <c r="X82" s="12">
        <f>1+1</f>
        <v>2</v>
      </c>
      <c r="Y82" s="12">
        <f>1+1+1+1</f>
        <v>4</v>
      </c>
      <c r="Z82" s="12">
        <f t="shared" si="2"/>
        <v>9</v>
      </c>
      <c r="AA82">
        <f>VLOOKUP(D82,Stats!$A$1:$G$50,2)</f>
        <v>1</v>
      </c>
      <c r="AB82" t="s">
        <v>627</v>
      </c>
      <c r="AC82" t="s">
        <v>351</v>
      </c>
      <c r="AE82" t="s">
        <v>352</v>
      </c>
      <c r="AO82">
        <f>VLOOKUP(AC82,Stats!$A$1:$G$50,2)</f>
        <v>6</v>
      </c>
    </row>
    <row r="83" spans="1:41" ht="15.75" customHeight="1" x14ac:dyDescent="0.2">
      <c r="A83">
        <v>1908</v>
      </c>
      <c r="B83" s="20" t="s">
        <v>9</v>
      </c>
      <c r="C83" s="50" t="s">
        <v>315</v>
      </c>
      <c r="D83" s="59" t="s">
        <v>77</v>
      </c>
      <c r="E83" s="30" t="s">
        <v>87</v>
      </c>
      <c r="F83" s="60" t="s">
        <v>485</v>
      </c>
      <c r="G83" s="93" t="s">
        <v>660</v>
      </c>
      <c r="H83" s="43" t="s">
        <v>547</v>
      </c>
      <c r="I83" s="60" t="s">
        <v>216</v>
      </c>
      <c r="J83" s="24" t="s">
        <v>556</v>
      </c>
      <c r="K83" s="68" t="s">
        <v>271</v>
      </c>
      <c r="L83" t="s">
        <v>578</v>
      </c>
      <c r="M83" s="77"/>
      <c r="N83" s="77" t="s">
        <v>247</v>
      </c>
      <c r="P83" s="76" t="s">
        <v>238</v>
      </c>
      <c r="S83" s="84">
        <f>VLOOKUP(D83,Sheet1!$A$2:$C$97,2)</f>
        <v>80</v>
      </c>
      <c r="T83" s="84">
        <f>VLOOKUP($D83,Sheet1!$A$2:$C$97,3)</f>
        <v>11.65</v>
      </c>
      <c r="U83" s="27"/>
      <c r="V83" s="26"/>
      <c r="W83" s="71">
        <f>1</f>
        <v>1</v>
      </c>
      <c r="X83" s="29">
        <f>1</f>
        <v>1</v>
      </c>
      <c r="Y83" s="29"/>
      <c r="Z83" s="12">
        <f t="shared" si="2"/>
        <v>2</v>
      </c>
      <c r="AB83" t="s">
        <v>626</v>
      </c>
      <c r="AC83" t="s">
        <v>360</v>
      </c>
      <c r="AE83" t="s">
        <v>361</v>
      </c>
    </row>
    <row r="84" spans="1:41" ht="15.75" customHeight="1" x14ac:dyDescent="0.2">
      <c r="A84">
        <v>1909</v>
      </c>
      <c r="B84" s="20" t="s">
        <v>9</v>
      </c>
      <c r="C84" s="50" t="s">
        <v>315</v>
      </c>
      <c r="D84" s="59" t="s">
        <v>56</v>
      </c>
      <c r="E84" s="30" t="s">
        <v>87</v>
      </c>
      <c r="F84" s="60" t="s">
        <v>483</v>
      </c>
      <c r="G84" s="93" t="s">
        <v>661</v>
      </c>
      <c r="H84" s="43" t="s">
        <v>547</v>
      </c>
      <c r="I84" s="60" t="s">
        <v>89</v>
      </c>
      <c r="J84" s="60" t="s">
        <v>554</v>
      </c>
      <c r="K84" s="68" t="s">
        <v>565</v>
      </c>
      <c r="L84" t="s">
        <v>579</v>
      </c>
      <c r="M84" s="77"/>
      <c r="N84" s="77" t="s">
        <v>309</v>
      </c>
      <c r="P84" s="77" t="s">
        <v>536</v>
      </c>
      <c r="S84" s="84">
        <f>VLOOKUP(D84,Sheet1!$A$2:$C$97,2)</f>
        <v>90</v>
      </c>
      <c r="T84" s="84">
        <f>VLOOKUP($D84,Sheet1!$A$2:$C$97,3)</f>
        <v>16.3</v>
      </c>
      <c r="U84" s="27"/>
      <c r="V84" s="70">
        <v>1</v>
      </c>
      <c r="W84" s="28">
        <v>4</v>
      </c>
      <c r="X84" s="29">
        <v>1</v>
      </c>
      <c r="Y84" s="29"/>
      <c r="Z84" s="12">
        <f t="shared" si="2"/>
        <v>5</v>
      </c>
      <c r="AA84">
        <f>VLOOKUP(D84,Stats!$A$1:$G$50,2)</f>
        <v>6</v>
      </c>
      <c r="AB84" t="s">
        <v>454</v>
      </c>
      <c r="AC84" t="s">
        <v>370</v>
      </c>
      <c r="AE84" t="s">
        <v>371</v>
      </c>
    </row>
    <row r="85" spans="1:41" ht="15.75" customHeight="1" thickBot="1" x14ac:dyDescent="0.25">
      <c r="A85">
        <v>1910</v>
      </c>
      <c r="B85" s="20" t="s">
        <v>9</v>
      </c>
      <c r="C85" s="50" t="s">
        <v>315</v>
      </c>
      <c r="D85" s="36" t="s">
        <v>19</v>
      </c>
      <c r="E85" s="51" t="s">
        <v>84</v>
      </c>
      <c r="F85" s="38" t="s">
        <v>490</v>
      </c>
      <c r="G85" s="93" t="s">
        <v>662</v>
      </c>
      <c r="H85" s="43" t="s">
        <v>548</v>
      </c>
      <c r="I85" s="38" t="s">
        <v>217</v>
      </c>
      <c r="J85" s="24" t="s">
        <v>556</v>
      </c>
      <c r="K85" s="68" t="s">
        <v>279</v>
      </c>
      <c r="L85" t="s">
        <v>578</v>
      </c>
      <c r="M85" s="77"/>
      <c r="N85" s="77" t="s">
        <v>294</v>
      </c>
      <c r="O85" s="77"/>
      <c r="P85" s="77" t="s">
        <v>238</v>
      </c>
      <c r="Q85" s="77" t="s">
        <v>234</v>
      </c>
      <c r="R85" s="77" t="s">
        <v>299</v>
      </c>
      <c r="S85" s="84">
        <f>VLOOKUP(D85,Sheet1!$A$2:$C$97,2)</f>
        <v>110</v>
      </c>
      <c r="T85" s="84">
        <f>VLOOKUP($D85,Sheet1!$A$2:$C$97,3)</f>
        <v>17.2</v>
      </c>
      <c r="U85" s="39"/>
      <c r="V85" s="82"/>
      <c r="W85" s="41"/>
      <c r="X85" s="37">
        <f>1</f>
        <v>1</v>
      </c>
      <c r="Y85" s="37"/>
      <c r="Z85" s="12">
        <f t="shared" si="2"/>
        <v>1</v>
      </c>
      <c r="AA85">
        <f>VLOOKUP(D85,Stats!$A$1:$G$50,2)</f>
        <v>1</v>
      </c>
      <c r="AC85" t="s">
        <v>189</v>
      </c>
      <c r="AE85" t="s">
        <v>380</v>
      </c>
    </row>
    <row r="86" spans="1:41" ht="15.75" customHeight="1" thickTop="1" x14ac:dyDescent="0.2">
      <c r="A86">
        <v>1911</v>
      </c>
      <c r="B86" s="20" t="s">
        <v>9</v>
      </c>
      <c r="C86" s="50" t="s">
        <v>315</v>
      </c>
      <c r="D86" s="54" t="s">
        <v>81</v>
      </c>
      <c r="E86" s="30" t="s">
        <v>87</v>
      </c>
      <c r="F86" s="31"/>
      <c r="G86" s="31" t="s">
        <v>663</v>
      </c>
      <c r="H86" s="43"/>
      <c r="I86" s="31"/>
      <c r="J86" s="31"/>
      <c r="L86" t="s">
        <v>578</v>
      </c>
      <c r="M86" s="77"/>
      <c r="S86" s="84">
        <f>VLOOKUP(D86,Sheet1!$A$2:$C$97,2)</f>
        <v>110</v>
      </c>
      <c r="T86" s="84">
        <f>VLOOKUP($D86,Sheet1!$A$2:$C$97,3)</f>
        <v>13.5</v>
      </c>
      <c r="U86" s="32"/>
      <c r="V86" s="31"/>
      <c r="W86" s="32"/>
      <c r="X86" s="55"/>
      <c r="Y86" s="55"/>
      <c r="Z86" s="12">
        <f t="shared" si="2"/>
        <v>0</v>
      </c>
      <c r="AB86" t="s">
        <v>426</v>
      </c>
      <c r="AC86" t="s">
        <v>392</v>
      </c>
      <c r="AE86" t="s">
        <v>393</v>
      </c>
    </row>
    <row r="87" spans="1:41" ht="15.75" customHeight="1" x14ac:dyDescent="0.2">
      <c r="A87">
        <v>1912</v>
      </c>
      <c r="B87" s="20" t="s">
        <v>9</v>
      </c>
      <c r="C87" s="50" t="s">
        <v>315</v>
      </c>
      <c r="D87" s="54" t="s">
        <v>57</v>
      </c>
      <c r="E87" s="30" t="s">
        <v>87</v>
      </c>
      <c r="F87" s="31" t="s">
        <v>496</v>
      </c>
      <c r="G87" s="31" t="s">
        <v>664</v>
      </c>
      <c r="H87" s="43" t="s">
        <v>547</v>
      </c>
      <c r="I87" s="31" t="s">
        <v>89</v>
      </c>
      <c r="J87" s="60" t="s">
        <v>554</v>
      </c>
      <c r="K87" s="68" t="s">
        <v>566</v>
      </c>
      <c r="L87" t="s">
        <v>579</v>
      </c>
      <c r="M87" s="77"/>
      <c r="N87" s="76" t="s">
        <v>533</v>
      </c>
      <c r="P87" s="76" t="s">
        <v>240</v>
      </c>
      <c r="Q87" s="77" t="s">
        <v>234</v>
      </c>
      <c r="R87" s="76" t="s">
        <v>302</v>
      </c>
      <c r="S87" s="84">
        <f>VLOOKUP(D87,Sheet1!$A$2:$C$97,2)</f>
        <v>110</v>
      </c>
      <c r="T87" s="84">
        <f>VLOOKUP($D87,Sheet1!$A$2:$C$97,3)</f>
        <v>22</v>
      </c>
      <c r="U87" s="32"/>
      <c r="V87" s="31"/>
      <c r="W87" s="32">
        <v>4</v>
      </c>
      <c r="X87" s="55">
        <f>1</f>
        <v>1</v>
      </c>
      <c r="Y87" s="55"/>
      <c r="Z87" s="12">
        <f t="shared" si="2"/>
        <v>5</v>
      </c>
      <c r="AA87">
        <f>VLOOKUP(D87,Stats!$A$1:$G$50,2)</f>
        <v>2</v>
      </c>
      <c r="AC87" t="s">
        <v>190</v>
      </c>
      <c r="AE87" t="s">
        <v>398</v>
      </c>
    </row>
    <row r="88" spans="1:41" ht="15.75" customHeight="1" x14ac:dyDescent="0.2">
      <c r="A88">
        <v>1913</v>
      </c>
      <c r="B88" s="66" t="s">
        <v>9</v>
      </c>
      <c r="C88" s="50" t="s">
        <v>315</v>
      </c>
      <c r="D88" s="54" t="s">
        <v>55</v>
      </c>
      <c r="E88" s="30" t="s">
        <v>87</v>
      </c>
      <c r="F88" s="31" t="s">
        <v>516</v>
      </c>
      <c r="G88" s="31" t="s">
        <v>665</v>
      </c>
      <c r="H88" s="43" t="s">
        <v>548</v>
      </c>
      <c r="I88" s="31" t="s">
        <v>89</v>
      </c>
      <c r="J88" s="60" t="s">
        <v>554</v>
      </c>
      <c r="K88" s="67" t="s">
        <v>567</v>
      </c>
      <c r="L88" t="s">
        <v>579</v>
      </c>
      <c r="M88" s="77"/>
      <c r="O88" s="76" t="s">
        <v>262</v>
      </c>
      <c r="Q88" s="76" t="s">
        <v>237</v>
      </c>
      <c r="R88" s="77" t="s">
        <v>302</v>
      </c>
      <c r="S88" s="84">
        <f>VLOOKUP(D88,Sheet1!$A$2:$C$97,2)</f>
        <v>80</v>
      </c>
      <c r="T88" s="84">
        <f>VLOOKUP($D88,Sheet1!$A$2:$C$97,3)</f>
        <v>16</v>
      </c>
      <c r="U88" s="32"/>
      <c r="V88" s="31"/>
      <c r="W88" s="13">
        <f>1+1</f>
        <v>2</v>
      </c>
      <c r="X88" s="72"/>
      <c r="Y88" s="72">
        <f>1</f>
        <v>1</v>
      </c>
      <c r="Z88" s="12">
        <f t="shared" si="2"/>
        <v>3</v>
      </c>
      <c r="AA88">
        <f>VLOOKUP(D88,Stats!$A$1:$G$50,2)</f>
        <v>6</v>
      </c>
      <c r="AB88" t="s">
        <v>440</v>
      </c>
      <c r="AC88" t="s">
        <v>370</v>
      </c>
      <c r="AE88" t="s">
        <v>371</v>
      </c>
    </row>
    <row r="89" spans="1:41" ht="15.75" customHeight="1" x14ac:dyDescent="0.2">
      <c r="A89">
        <v>1914</v>
      </c>
      <c r="B89" s="20" t="s">
        <v>9</v>
      </c>
      <c r="C89" s="50" t="s">
        <v>315</v>
      </c>
      <c r="D89" s="25" t="s">
        <v>62</v>
      </c>
      <c r="E89" s="25"/>
      <c r="F89" s="24"/>
      <c r="G89" s="23"/>
      <c r="H89" s="43"/>
      <c r="I89" s="24"/>
      <c r="J89" s="24"/>
      <c r="L89" t="s">
        <v>579</v>
      </c>
      <c r="M89" s="77"/>
      <c r="S89" s="84">
        <f>VLOOKUP(D89,Sheet1!$A$2:$C$97,2)</f>
        <v>150</v>
      </c>
      <c r="T89" s="84">
        <f>VLOOKUP($D89,Sheet1!$A$2:$C$97,3)</f>
        <v>31.5</v>
      </c>
      <c r="U89" s="8"/>
      <c r="V89" s="7"/>
      <c r="W89" s="11"/>
      <c r="X89" s="12"/>
      <c r="Y89" s="12"/>
      <c r="Z89" s="12">
        <f t="shared" ref="Z89:Z95" si="3">SUM(Y89,X89,W89)</f>
        <v>0</v>
      </c>
      <c r="AA89">
        <f>VLOOKUP(D89,Stats!$A$1:$G$50,2)</f>
        <v>9</v>
      </c>
    </row>
    <row r="90" spans="1:41" ht="15.75" customHeight="1" x14ac:dyDescent="0.2">
      <c r="A90">
        <v>1915</v>
      </c>
      <c r="B90" s="20" t="s">
        <v>9</v>
      </c>
      <c r="C90" s="50" t="s">
        <v>315</v>
      </c>
      <c r="D90" s="25" t="s">
        <v>75</v>
      </c>
      <c r="E90" s="25" t="s">
        <v>87</v>
      </c>
      <c r="F90" s="24" t="s">
        <v>485</v>
      </c>
      <c r="G90" s="23" t="s">
        <v>666</v>
      </c>
      <c r="H90" s="43" t="s">
        <v>548</v>
      </c>
      <c r="I90" s="24" t="s">
        <v>90</v>
      </c>
      <c r="J90" s="24" t="s">
        <v>556</v>
      </c>
      <c r="K90" s="68"/>
      <c r="L90" t="s">
        <v>578</v>
      </c>
      <c r="M90" s="77"/>
      <c r="N90" s="76" t="s">
        <v>261</v>
      </c>
      <c r="P90" s="76" t="s">
        <v>238</v>
      </c>
      <c r="S90" s="84">
        <f>VLOOKUP(D90,Sheet1!$A$2:$C$97,2)</f>
        <v>75</v>
      </c>
      <c r="T90" s="84">
        <f>VLOOKUP($D90,Sheet1!$A$2:$C$97,3)</f>
        <v>15</v>
      </c>
      <c r="U90" s="8"/>
      <c r="V90" s="7"/>
      <c r="W90" s="10">
        <f>1</f>
        <v>1</v>
      </c>
      <c r="X90" s="12"/>
      <c r="Y90" s="12"/>
      <c r="Z90" s="12">
        <f t="shared" si="3"/>
        <v>1</v>
      </c>
    </row>
    <row r="91" spans="1:41" ht="15.75" customHeight="1" x14ac:dyDescent="0.2">
      <c r="A91">
        <v>1916</v>
      </c>
      <c r="B91" s="20" t="s">
        <v>9</v>
      </c>
      <c r="C91" s="50" t="s">
        <v>315</v>
      </c>
      <c r="D91" s="25" t="s">
        <v>58</v>
      </c>
      <c r="E91" s="25" t="s">
        <v>87</v>
      </c>
      <c r="F91" s="24" t="s">
        <v>520</v>
      </c>
      <c r="G91" s="23"/>
      <c r="H91" s="43" t="s">
        <v>550</v>
      </c>
      <c r="I91" s="24" t="s">
        <v>89</v>
      </c>
      <c r="J91" s="24" t="s">
        <v>554</v>
      </c>
      <c r="K91" s="68" t="s">
        <v>558</v>
      </c>
      <c r="L91" t="s">
        <v>579</v>
      </c>
      <c r="M91" s="77"/>
      <c r="N91" s="77" t="s">
        <v>297</v>
      </c>
      <c r="O91" s="77"/>
      <c r="P91" s="77" t="s">
        <v>238</v>
      </c>
      <c r="Q91" s="77" t="s">
        <v>234</v>
      </c>
      <c r="R91" s="77" t="s">
        <v>233</v>
      </c>
      <c r="S91" s="84">
        <f>VLOOKUP(D91,Sheet1!$A$2:$C$97,2)</f>
        <v>85</v>
      </c>
      <c r="T91" s="84">
        <f>VLOOKUP($D91,Sheet1!$A$2:$C$97,3)</f>
        <v>14</v>
      </c>
      <c r="U91" s="8"/>
      <c r="V91" s="46"/>
      <c r="W91" s="11">
        <f>1</f>
        <v>1</v>
      </c>
      <c r="X91" s="12">
        <f>1</f>
        <v>1</v>
      </c>
      <c r="Y91" s="12"/>
      <c r="Z91" s="12">
        <f t="shared" si="3"/>
        <v>2</v>
      </c>
      <c r="AA91">
        <f>VLOOKUP(D91,Stats!$A$1:$G$50,2)</f>
        <v>6</v>
      </c>
      <c r="AN91">
        <v>216</v>
      </c>
    </row>
    <row r="92" spans="1:41" ht="15.75" customHeight="1" x14ac:dyDescent="0.2">
      <c r="A92">
        <v>1917</v>
      </c>
      <c r="B92" s="20" t="s">
        <v>9</v>
      </c>
      <c r="C92" s="50" t="s">
        <v>315</v>
      </c>
      <c r="D92" s="25" t="s">
        <v>32</v>
      </c>
      <c r="E92" s="25" t="s">
        <v>84</v>
      </c>
      <c r="F92" s="24" t="s">
        <v>521</v>
      </c>
      <c r="G92" s="23"/>
      <c r="H92" s="43" t="s">
        <v>550</v>
      </c>
      <c r="I92" s="24" t="s">
        <v>89</v>
      </c>
      <c r="J92" s="24" t="s">
        <v>554</v>
      </c>
      <c r="K92" s="68" t="s">
        <v>559</v>
      </c>
      <c r="L92" t="s">
        <v>579</v>
      </c>
      <c r="M92" s="77"/>
      <c r="N92" s="76" t="s">
        <v>243</v>
      </c>
      <c r="P92" s="76" t="s">
        <v>238</v>
      </c>
      <c r="S92" s="84">
        <f>VLOOKUP(D92,Sheet1!$A$2:$C$97,2)</f>
        <v>110</v>
      </c>
      <c r="T92" s="84">
        <f>VLOOKUP($D92,Sheet1!$A$2:$C$97,3)</f>
        <v>28.700000000000003</v>
      </c>
      <c r="U92" s="8"/>
      <c r="V92" s="7"/>
      <c r="W92" s="11"/>
      <c r="X92" s="12"/>
      <c r="Y92" s="12">
        <f>1</f>
        <v>1</v>
      </c>
      <c r="Z92" s="12">
        <f t="shared" si="3"/>
        <v>1</v>
      </c>
      <c r="AD92" s="47"/>
    </row>
    <row r="93" spans="1:41" ht="15.75" customHeight="1" x14ac:dyDescent="0.2">
      <c r="A93">
        <v>1918</v>
      </c>
      <c r="B93" s="20" t="s">
        <v>9</v>
      </c>
      <c r="C93" s="50" t="s">
        <v>315</v>
      </c>
      <c r="D93" s="25" t="s">
        <v>218</v>
      </c>
      <c r="E93" s="25" t="s">
        <v>91</v>
      </c>
      <c r="F93" s="24" t="s">
        <v>484</v>
      </c>
      <c r="G93" s="23"/>
      <c r="H93" s="43" t="s">
        <v>550</v>
      </c>
      <c r="I93" s="24" t="s">
        <v>203</v>
      </c>
      <c r="J93" s="24" t="s">
        <v>556</v>
      </c>
      <c r="K93" s="68" t="s">
        <v>560</v>
      </c>
      <c r="L93" t="s">
        <v>581</v>
      </c>
      <c r="M93" s="77"/>
      <c r="N93" s="76" t="s">
        <v>245</v>
      </c>
      <c r="P93" s="77" t="s">
        <v>231</v>
      </c>
      <c r="Q93" s="77"/>
      <c r="S93" s="84">
        <f>VLOOKUP(D93,Sheet1!$A$2:$C$97,2)</f>
        <v>130</v>
      </c>
      <c r="T93" s="84">
        <f>VLOOKUP($D93,Sheet1!$A$2:$C$97,3)</f>
        <v>25.4</v>
      </c>
      <c r="U93" s="8"/>
      <c r="V93" s="7"/>
      <c r="W93" s="10">
        <f>1</f>
        <v>1</v>
      </c>
      <c r="X93" s="12"/>
      <c r="Y93" s="12"/>
      <c r="Z93" s="12">
        <f t="shared" si="3"/>
        <v>1</v>
      </c>
    </row>
    <row r="94" spans="1:41" ht="15.75" customHeight="1" x14ac:dyDescent="0.2">
      <c r="A94">
        <v>1919</v>
      </c>
      <c r="B94" s="20" t="s">
        <v>9</v>
      </c>
      <c r="C94" s="50" t="s">
        <v>315</v>
      </c>
      <c r="D94" s="25" t="s">
        <v>59</v>
      </c>
      <c r="E94" s="25"/>
      <c r="F94" s="24"/>
      <c r="G94" s="23"/>
      <c r="H94" s="43"/>
      <c r="I94" s="24"/>
      <c r="J94" s="24"/>
      <c r="L94" t="s">
        <v>579</v>
      </c>
      <c r="M94" s="77"/>
      <c r="S94" s="84">
        <f>VLOOKUP(D94,Sheet1!$A$2:$C$97,2)</f>
        <v>160</v>
      </c>
      <c r="T94" s="84">
        <f>VLOOKUP($D94,Sheet1!$A$2:$C$97,3)</f>
        <v>33</v>
      </c>
      <c r="U94" s="56"/>
      <c r="V94" s="7"/>
      <c r="W94" s="11"/>
      <c r="X94" s="12"/>
      <c r="Y94" s="12"/>
      <c r="Z94" s="12">
        <f t="shared" si="3"/>
        <v>0</v>
      </c>
      <c r="AA94">
        <f>VLOOKUP(D94,Stats!$A$1:$G$50,2)</f>
        <v>1</v>
      </c>
    </row>
    <row r="95" spans="1:41" ht="15.75" customHeight="1" x14ac:dyDescent="0.2">
      <c r="A95">
        <v>1920</v>
      </c>
      <c r="B95" s="20" t="s">
        <v>9</v>
      </c>
      <c r="C95" s="50" t="s">
        <v>315</v>
      </c>
      <c r="D95" s="25" t="s">
        <v>112</v>
      </c>
      <c r="E95" s="25" t="s">
        <v>84</v>
      </c>
      <c r="F95" s="24" t="s">
        <v>485</v>
      </c>
      <c r="G95" s="23" t="s">
        <v>667</v>
      </c>
      <c r="H95" s="43" t="s">
        <v>550</v>
      </c>
      <c r="I95" s="24" t="s">
        <v>225</v>
      </c>
      <c r="J95" s="24" t="s">
        <v>554</v>
      </c>
      <c r="K95" s="68" t="s">
        <v>561</v>
      </c>
      <c r="L95" t="s">
        <v>579</v>
      </c>
      <c r="M95" s="77"/>
      <c r="N95" s="77" t="s">
        <v>288</v>
      </c>
      <c r="O95" s="77"/>
      <c r="P95" s="77" t="s">
        <v>532</v>
      </c>
      <c r="Q95" s="77"/>
      <c r="R95" s="77"/>
      <c r="S95" s="84">
        <f>VLOOKUP(D95,Sheet1!$A$2:$C$97,2)</f>
        <v>50</v>
      </c>
      <c r="T95" s="84">
        <f>VLOOKUP($D95,Sheet1!$A$2:$C$97,3)</f>
        <v>17.3</v>
      </c>
      <c r="U95" s="8"/>
      <c r="V95" s="6"/>
      <c r="W95" s="11">
        <f>1+1+1+1</f>
        <v>4</v>
      </c>
      <c r="X95" s="12">
        <f>1+1</f>
        <v>2</v>
      </c>
      <c r="Y95" s="12">
        <f>1+1+1+1</f>
        <v>4</v>
      </c>
      <c r="Z95" s="12">
        <f t="shared" si="3"/>
        <v>10</v>
      </c>
    </row>
  </sheetData>
  <autoFilter ref="D1:D95"/>
  <sortState ref="A32:AK75">
    <sortCondition ref="D32:D75"/>
  </sortState>
  <hyperlinks>
    <hyperlink ref="AC33" r:id="rId1"/>
    <hyperlink ref="AE80" r:id="rId2"/>
    <hyperlink ref="AD55"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94"/>
  <sheetViews>
    <sheetView topLeftCell="A15" workbookViewId="0">
      <selection activeCell="B22" sqref="B22"/>
    </sheetView>
  </sheetViews>
  <sheetFormatPr defaultColWidth="11.42578125" defaultRowHeight="12.75" x14ac:dyDescent="0.2"/>
  <cols>
    <col min="1" max="1" width="53.42578125" style="96" customWidth="1"/>
    <col min="2" max="2" width="41.42578125" customWidth="1"/>
  </cols>
  <sheetData>
    <row r="1" spans="1:2" ht="38.25" x14ac:dyDescent="0.2">
      <c r="A1" s="96" t="str">
        <f>prestashop_products!AF2</f>
        <v>ACCORD;All;season;grey;destructured;pleated;cotton;fleece;skirt;;;;2;pocket;knee;length;destructured;pleated;machine;wash;30;drip;dry</v>
      </c>
      <c r="B1" s="97" t="s">
        <v>605</v>
      </c>
    </row>
    <row r="2" spans="1:2" ht="25.5" x14ac:dyDescent="0.2">
      <c r="A2" s="96" t="str">
        <f>prestashop_products!AF3</f>
        <v>ADAGIO;All;season;grey;draped;loose;double;jersey;top;v;neck;;long;sleeve;;;draped;loose;machine;wash;30;drip;dry</v>
      </c>
      <c r="B2" s="47" t="s">
        <v>604</v>
      </c>
    </row>
    <row r="3" spans="1:2" ht="38.25" x14ac:dyDescent="0.2">
      <c r="A3" s="96" t="str">
        <f>prestashop_products!AF4</f>
        <v>AELL;All;season;grey;pleated;brushed;mottled;cotton;fleece;sweater;large;round;collar;;long;sleeve;;;pleated;brushed;mottled;machine;wash;30;drip;dry</v>
      </c>
      <c r="B3" s="99" t="s">
        <v>603</v>
      </c>
    </row>
    <row r="4" spans="1:2" ht="38.25" x14ac:dyDescent="0.2">
      <c r="A4" s="96" t="str">
        <f>prestashop_products!AF5</f>
        <v>ALE;All;season;black;oversized;tapered;draped;jersey;top;boat;neck;;long;sleeve;;;oversized;tapered;draped;machine;wash;30;drip;dry</v>
      </c>
      <c r="B4" s="47" t="s">
        <v>602</v>
      </c>
    </row>
    <row r="5" spans="1:2" ht="38.25" x14ac:dyDescent="0.2">
      <c r="A5" s="96" t="str">
        <f>prestashop_products!AF6</f>
        <v>ALTO;All;season;light;grey;relaxed;yoga/jogging;trousers;cotton;fleece;pants;;twisted;belt;pleated;non;elastic;waist;;2;pockets;;relaxed;yoga/jogging;trousers;machine;wash;30;drip;dry</v>
      </c>
      <c r="B5" s="47" t="s">
        <v>601</v>
      </c>
    </row>
    <row r="6" spans="1:2" ht="25.5" x14ac:dyDescent="0.2">
      <c r="A6" s="96" t="str">
        <f>prestashop_products!AF7</f>
        <v>ARIETIS;All;season;black;relaxed;fit;jacquard;pants;;elastic;waist;;2;pockets;;relaxed;fit;machine;wash;30;drip;dry</v>
      </c>
      <c r="B6" s="47" t="s">
        <v>600</v>
      </c>
    </row>
    <row r="7" spans="1:2" ht="25.5" x14ac:dyDescent="0.2">
      <c r="A7" s="96" t="str">
        <f>prestashop_products!AF8</f>
        <v>COURBE;All;season;black;fluid;jersey;skirt;;twisted;belt;;;knee;length;fluid;</v>
      </c>
      <c r="B7" s="47" t="s">
        <v>599</v>
      </c>
    </row>
    <row r="8" spans="1:2" ht="51" x14ac:dyDescent="0.2">
      <c r="A8" s="96" t="str">
        <f>prestashop_products!AF9</f>
        <v>DANSE;All;season;grey;pleated;relaxed;stretchy;straight;cut;rib;dress;round;collar;;long;sleeve;no;pockets;mid;thigh;length;pleated;relaxed;stretchy;straight;cut;machine;wash;30;drip;dry</v>
      </c>
      <c r="B8" s="47" t="s">
        <v>583</v>
      </c>
    </row>
    <row r="9" spans="1:2" ht="38.25" x14ac:dyDescent="0.2">
      <c r="A9" s="96" t="str">
        <f>prestashop_products!AF10</f>
        <v>DIESE;All;season;light;grey;drop;detailed;square;shaped;cotton;fleece;sweater;round;neck;;long;sleeve;;;drop;detailed;square;shaped;machine;wash;30;drip;dry</v>
      </c>
      <c r="B9" s="47" t="s">
        <v>598</v>
      </c>
    </row>
    <row r="10" spans="1:2" ht="25.5" x14ac:dyDescent="0.2">
      <c r="A10" s="96" t="str">
        <f>prestashop_products!AF11</f>
        <v>ETOILE;All;season;black;draped;pleated;jersey;top;boat;collar;;long;sleeve;;;draped;pleated;machine;wash;30;drip;dry</v>
      </c>
      <c r="B10" s="47" t="s">
        <v>597</v>
      </c>
    </row>
    <row r="11" spans="1:2" ht="38.25" x14ac:dyDescent="0.2">
      <c r="A11" s="96" t="str">
        <f>prestashop_products!AF12</f>
        <v>GALLINA;All;season;black;draped;fluid;pouch;pleat;jersey;dress;round;collar;;sleeveless;no;pockets;mid;thigh;length;draped;fluid;pouch;pleat;Hand;wash;drip;dry</v>
      </c>
      <c r="B11" s="47" t="s">
        <v>584</v>
      </c>
    </row>
    <row r="12" spans="1:2" ht="38.25" x14ac:dyDescent="0.2">
      <c r="A12" s="96" t="str">
        <f>prestashop_products!AF13</f>
        <v>GIENA;All;season;black;oversized;kimono;jacquard;jacket;;;long;sleeve;no;pockets;waist;length;oversized;kimono;machine;wash;30;drip;dry</v>
      </c>
      <c r="B12" s="47" t="s">
        <v>596</v>
      </c>
    </row>
    <row r="13" spans="1:2" x14ac:dyDescent="0.2">
      <c r="A13" s="98" t="str">
        <f>prestashop_products!AF14</f>
        <v>ASTERION;All;season;dark;grey;;;;;;;;;</v>
      </c>
      <c r="B13" s="47" t="s">
        <v>585</v>
      </c>
    </row>
    <row r="14" spans="1:2" ht="38.25" x14ac:dyDescent="0.2">
      <c r="A14" s="96" t="str">
        <f>prestashop_products!AF15</f>
        <v>GINE;All;season;dark;grey;cutout;detailed;simple;yoga;leggings;cotton;fleece;pants;;;;no;pockets;;cutout;detailed;simple;yoga;leggings;</v>
      </c>
      <c r="B14" s="47" t="s">
        <v>595</v>
      </c>
    </row>
    <row r="15" spans="1:2" ht="38.25" x14ac:dyDescent="0.2">
      <c r="A15" s="96" t="str">
        <f>prestashop_products!AF16</f>
        <v>MELODIE;All;season;grey;open;shoulder;sweater;cotton;fleece;dress;draped;neckline;;long;sleeve;no;pockets;mid;thigh;length;open;shoulder;sweater;machine;wash;30;drip;dry</v>
      </c>
      <c r="B15" s="47" t="s">
        <v>586</v>
      </c>
    </row>
    <row r="16" spans="1:2" ht="25.5" x14ac:dyDescent="0.2">
      <c r="A16" s="96" t="str">
        <f>prestashop_products!AF17</f>
        <v>MOOVE;All;season;grey;angle;drape;rib;top;round;neck;;long;sleeve;;;angle;drape;machine;wash;30;drip;dry</v>
      </c>
      <c r="B16" s="47" t="s">
        <v>594</v>
      </c>
    </row>
    <row r="17" spans="1:2" ht="38.25" x14ac:dyDescent="0.2">
      <c r="A17" s="96" t="str">
        <f>prestashop_products!AF18</f>
        <v>ODE;All;season;black;ballooned;double;pleat;draped;jersey;skirt;;elastic;waste;band;;;mid;thigh;ballooned;double;pleat;draped;machine;wash;30;drip;dry</v>
      </c>
      <c r="B17" s="47" t="s">
        <v>593</v>
      </c>
    </row>
    <row r="18" spans="1:2" ht="38.25" x14ac:dyDescent="0.2">
      <c r="A18" s="96" t="str">
        <f>prestashop_products!AF19</f>
        <v>OSE;All;season;grey;pleated;hip;cotton;fleece;sweater;loose;turtle;neck;;American;long;sleeve;;;pleated;hip;machine;wash;30;drip;dry</v>
      </c>
      <c r="B18" s="47" t="s">
        <v>592</v>
      </c>
    </row>
    <row r="19" spans="1:2" ht="38.25" x14ac:dyDescent="0.2">
      <c r="A19" s="96" t="str">
        <f>prestashop_products!AF20</f>
        <v>PRELUDE;All;season;grey;oversized;bamboo;pleat;cotton;fleece;sweater;turtle;neck;;;;;oversized;bamboo;pleat;machine;wash;30;drip;dry</v>
      </c>
      <c r="B19" s="47" t="s">
        <v>591</v>
      </c>
    </row>
    <row r="20" spans="1:2" ht="38.25" x14ac:dyDescent="0.2">
      <c r="A20" s="96" t="str">
        <f>prestashop_products!AF21</f>
        <v>RUCHA;All;season;black;square;shaped;drop;detailed;jacquard;top;boat;neck;;sleeveless;;;square;shaped;drop;detailed;machine;wash;30;drip;dry</v>
      </c>
      <c r="B20" s="47" t="s">
        <v>590</v>
      </c>
    </row>
    <row r="21" spans="1:2" ht="25.5" x14ac:dyDescent="0.2">
      <c r="A21" s="96" t="str">
        <f>prestashop_products!AF22</f>
        <v>RYTHME;All;season;grey;straight;shaped;pleated;rib;skirt;;;;;mid;thigh;straight;shaped;pleated;machine;wash;30;drip;dry</v>
      </c>
      <c r="B21" s="47" t="s">
        <v>589</v>
      </c>
    </row>
    <row r="22" spans="1:2" ht="38.25" x14ac:dyDescent="0.2">
      <c r="A22" s="96" t="str">
        <f>prestashop_products!AF23</f>
        <v>SPIRALE;All;season;grey;pleated;straight;shaped;double;jersey;dress;round;collar;;long;sleeve;no;pockets;mid;thigh;length;pleated;straight;shaped;machine;wash;30;drip;dry</v>
      </c>
      <c r="B22" s="47" t="s">
        <v>587</v>
      </c>
    </row>
    <row r="23" spans="1:2" ht="38.25" x14ac:dyDescent="0.2">
      <c r="A23" s="96" t="str">
        <f>prestashop_products!AF24</f>
        <v>SWING;All;season;white;pleated;square;shaped;cotton;fleece;top;round;neck;;3/4;sleeve;;;pleated;square;shaped;machine;wash;30;drip;dry</v>
      </c>
      <c r="B23" s="47" t="s">
        <v>588</v>
      </c>
    </row>
    <row r="24" spans="1:2" x14ac:dyDescent="0.2">
      <c r="A24" s="96" t="str">
        <f>prestashop_products!AF25</f>
        <v>DROP;All;season;;;;;;;;;;</v>
      </c>
    </row>
    <row r="25" spans="1:2" ht="38.25" x14ac:dyDescent="0.2">
      <c r="A25" s="96" t="str">
        <f>prestashop_products!AF26</f>
        <v>TEMPO;All;season;grey;two;layered/bi;material;draped;jersey;top;round;neck;;sleeveless;;;two;layered/bi;material;draped;hand;wash;drip;dry</v>
      </c>
      <c r="B25" t="s">
        <v>606</v>
      </c>
    </row>
    <row r="26" spans="1:2" ht="25.5" x14ac:dyDescent="0.2">
      <c r="A26" s="96" t="str">
        <f>prestashop_products!AF27</f>
        <v>GANE;All;season;dark;grey;pleated;relaxed;cotton;fleece;pants;;;;2;pockets;;pleated;relaxed;hand;wash;drip;dry</v>
      </c>
      <c r="B26" t="s">
        <v>607</v>
      </c>
    </row>
    <row r="27" spans="1:2" ht="38.25" x14ac:dyDescent="0.2">
      <c r="A27" s="96" t="str">
        <f>prestashop_products!AF28</f>
        <v>JANI;All;season;grey;oversized;pleated;jersey;dress;boat;collar;;long;sleeve;no;pockets;knee;length;oversized;pleated;hand;wash;drip;dry</v>
      </c>
    </row>
    <row r="28" spans="1:2" ht="38.25" x14ac:dyDescent="0.2">
      <c r="A28" s="96" t="str">
        <f>prestashop_products!AF29</f>
        <v>LIE;All;season;grey;pleated;cotton;fleece;dress;cowl;collar;;long;sleeve;no;pockets;mid;thigh;length;pleated;machine;wash;30;drip;dry</v>
      </c>
    </row>
    <row r="29" spans="1:2" x14ac:dyDescent="0.2">
      <c r="A29" s="96" t="str">
        <f>prestashop_products!AF30</f>
        <v>MELODIE;All;season;;;;;;;;;;</v>
      </c>
    </row>
    <row r="30" spans="1:2" ht="25.5" x14ac:dyDescent="0.2">
      <c r="A30" s="96" t="str">
        <f>prestashop_products!AF31</f>
        <v>RYTHME;All;season;grey;pleated;cotton;fleece;skirt;;;;;mid;thigh;pleated;machine;wash;30;drip;dry</v>
      </c>
      <c r="B30" s="47" t="s">
        <v>608</v>
      </c>
    </row>
    <row r="31" spans="1:2" ht="38.25" x14ac:dyDescent="0.2">
      <c r="A31" s="96" t="str">
        <f>prestashop_products!AF32</f>
        <v>ACELLA;Autumn;Winter;dark;blue;angled;pleats;interlock;skirt;;high;waist;elastic;waist;;no;pockets;knee;length;angled;pleats;</v>
      </c>
      <c r="B31" s="47"/>
    </row>
    <row r="32" spans="1:2" ht="51" x14ac:dyDescent="0.2">
      <c r="A32" s="96" t="str">
        <f>prestashop_products!AF33</f>
        <v>ADANA;Autumn;Winter;mottled;grey;modzik;oversized;2;button;round;kimono;black;liner;knit;coat;;;long;sleeve;2;pockets;below;knee;length;modzik;oversized;2;button;round;kimono;black;liner;Hand;wash;drip;dry</v>
      </c>
      <c r="B32" s="47"/>
    </row>
    <row r="33" spans="1:2" ht="38.25" x14ac:dyDescent="0.2">
      <c r="A33" s="96" t="str">
        <f>prestashop_products!AF34</f>
        <v>ALLEGRO;Autumn;Winter;black;draped,;loose,;comfortable;interlock;pullover;v;neck;;long;sleeve;;hip;length;draped,;loose,;comfortable;</v>
      </c>
      <c r="B33" s="47"/>
    </row>
    <row r="34" spans="1:2" ht="38.25" x14ac:dyDescent="0.2">
      <c r="A34" s="96" t="str">
        <f>prestashop_products!AF35</f>
        <v>ALLONGE;Autumn;Winter;beige;open;loose,;unbuttoned;rib;jacket;;;long;sleeve;no;pockets;hip;length;open;loose,;unbuttoned;</v>
      </c>
      <c r="B34" s="47"/>
    </row>
    <row r="35" spans="1:2" ht="51" x14ac:dyDescent="0.2">
      <c r="A35" s="96" t="str">
        <f>prestashop_products!AF36</f>
        <v>AND;Autumn;Winter;hazel;bamboo;pleats,;cutout;on;the;hips,;straight;line;jersey;dress;turtle;neck;loose;collar;;long;sleeve;no;pockets;knee;length;bamboo;pleats,;cutout;on;the;hips,;straight;line;</v>
      </c>
      <c r="B35" s="47"/>
    </row>
    <row r="36" spans="1:2" ht="38.25" x14ac:dyDescent="0.2">
      <c r="A36" s="96" t="str">
        <f>prestashop_products!AF37</f>
        <v>AQUILLLA;Autumn;Winter;grey;fluid;jersey;skirt;;elastic;waist;pleated;belt;pleated;waist;;;ankle;length;fluid;machine;wash;30;drip;dry</v>
      </c>
      <c r="B36" s="47"/>
    </row>
    <row r="37" spans="1:2" ht="38.25" x14ac:dyDescent="0.2">
      <c r="A37" s="96" t="str">
        <f>prestashop_products!AF38</f>
        <v>ARA;Autumn;Winter;black;oversized;boucle;dress;tapered;collar;;short;sleeve;2;pocket;mid;thigh;length;oversized;machine;wash;30;drip;dry</v>
      </c>
      <c r="B37" s="47"/>
    </row>
    <row r="38" spans="1:2" ht="38.25" x14ac:dyDescent="0.2">
      <c r="A38" s="96" t="str">
        <f>prestashop_products!AF39</f>
        <v>ARIES;Autumn;Winter;white;oversized;cotton;fleece;dress;round;collar;;long;sleeve;2;pockets;mid;thigh;length;oversized;Hand;wash;drip;dry</v>
      </c>
      <c r="B38" s="47"/>
    </row>
    <row r="39" spans="1:2" ht="51" x14ac:dyDescent="0.2">
      <c r="A39" s="96" t="str">
        <f>prestashop_products!AF40</f>
        <v>ATTITUDE;Autumn;Winter;grey;bi;2;material;front;back,;pleats;on;the;shoulder,;fantasy;knit,;cuff;on;bottom;;pullover;boat;collar;;sleeve;with;cuff;long;sleeve;;hip;length;bi;2;material;front;back,;pleats;on;the;shoulder,;fantasy;knit,;cuff;on;bottom;;</v>
      </c>
      <c r="B39" s="47"/>
    </row>
    <row r="40" spans="1:2" ht="38.25" x14ac:dyDescent="0.2">
      <c r="A40" s="96" t="str">
        <f>prestashop_products!AF41</f>
        <v>AURIGA;Autumn;Winter;grey;balloon;draped;skirt,;jersey;skirt;;elastic;waste;band;;;above;the;knee;balloon;draped;skirt,;Hand;wash;drip;dry</v>
      </c>
      <c r="B40" s="47"/>
    </row>
    <row r="41" spans="1:2" ht="38.25" x14ac:dyDescent="0.2">
      <c r="A41" s="96" t="str">
        <f>prestashop_products!AF42</f>
        <v>BUTTERFLY;Autumn;Winter;nude;second;skin;nude;jersey;dress;round;collar;detailed;pleats;on;the;waist;long;sleeve;no;pockets;knee;length;second;skin;Hand;wash;drip;dry</v>
      </c>
      <c r="B41" s="47"/>
    </row>
    <row r="42" spans="1:2" ht="25.5" x14ac:dyDescent="0.2">
      <c r="A42" s="96" t="str">
        <f>prestashop_products!AF43</f>
        <v>CAPELLA;Autumn;Winter;;;interlock;dress;turtle;neck;pleated;semi/half;belt;long;sleeve;2;pockets;knee;length;;</v>
      </c>
      <c r="B42" s="47"/>
    </row>
    <row r="43" spans="1:2" ht="38.25" x14ac:dyDescent="0.2">
      <c r="A43" s="96" t="str">
        <f>prestashop_products!AF44</f>
        <v>COROUS;Autumn;Winter;grey;round;cutout;detail,;oversized;large;cotton;fleece;sweater;turtle;neck;;long;American;sleeve;;;round;cutout;detail,;oversized;large;</v>
      </c>
      <c r="B43" s="47"/>
    </row>
    <row r="44" spans="1:2" ht="38.25" x14ac:dyDescent="0.2">
      <c r="A44" s="96" t="str">
        <f>prestashop_products!AF45</f>
        <v>CYGNUS;Autumn;Winter;black;relaxed;loose;trousers,;tapered,;yoga,;carrot;interlock;pants;;twisted;belt;elastic;waist;;2;pockets;;relaxed;loose;trousers,;tapered,;yoga,;carrot;</v>
      </c>
      <c r="B44" s="47"/>
    </row>
    <row r="45" spans="1:2" ht="51" x14ac:dyDescent="0.2">
      <c r="A45" s="96" t="str">
        <f>prestashop_products!AF46</f>
        <v>EQUILIBRE;Autumn;Winter;black;open;back;liquid,;bi;(black;purple);color,;raw;edge;interlock;coat;twisted;neck;;long;sleeve;no;pockets;hip;length;open;back;liquid,;bi;(black;purple);color,;raw;edge;machine;wash;30;drip;dry</v>
      </c>
      <c r="B45" s="47"/>
    </row>
    <row r="46" spans="1:2" ht="25.5" x14ac:dyDescent="0.2">
      <c r="A46" s="96" t="str">
        <f>prestashop_products!AF47</f>
        <v>ETTY;Autumn;Winter;;knitted,;pleated;cotton;fleece;skirt;;;;;knee;length;knitted,;pleated;machine;wash;30;drip;dry</v>
      </c>
      <c r="B46" s="47"/>
    </row>
    <row r="47" spans="1:2" ht="51" x14ac:dyDescent="0.2">
      <c r="A47" s="96" t="str">
        <f>prestashop_products!AF48</f>
        <v>GAMBADE;Autumn;Winter;nude;pleated,;loose,;transparent,;second;skin,;low;cut;back;nude;jersey;top;open;back;;long;sleeve;;;pleated,;loose,;transparent,;second;skin,;low;cut;back;Hand;wash;drip;dry</v>
      </c>
      <c r="B47" s="47"/>
    </row>
    <row r="48" spans="1:2" ht="38.25" x14ac:dyDescent="0.2">
      <c r="A48" s="96" t="str">
        <f>prestashop_products!AF49</f>
        <v>HOMAN;Autumn;Winter;black;oversized,;pleated,;jersey;dress;round;collar;;long;sleeve;no;pockets;knee;length;oversized,;pleated,;machine;wash;30;drip;dry</v>
      </c>
      <c r="B48" s="47"/>
    </row>
    <row r="49" spans="1:1" ht="25.5" x14ac:dyDescent="0.2">
      <c r="A49" s="96" t="str">
        <f>prestashop_products!AF50</f>
        <v>INE;Autumn;Winter;;knitted,;pleated;cotton;fleece;skirt;;;;;mid;thigh;knitted,;pleated;</v>
      </c>
    </row>
    <row r="50" spans="1:1" ht="38.25" x14ac:dyDescent="0.2">
      <c r="A50" s="96" t="str">
        <f>prestashop_products!AF51</f>
        <v>ITA;Autumn;Winter;light;grey;open,;pleats;on;side,;cotton;fleece;jacket;;;long;sleeve;no;pockets;hip;length;open,;pleats;on;side,;machine;wash;30;drip;dry</v>
      </c>
    </row>
    <row r="51" spans="1:1" ht="38.25" x14ac:dyDescent="0.2">
      <c r="A51" s="96" t="str">
        <f>prestashop_products!AF52</f>
        <v>LIRA;Autumn;Winter;grey;oversized,;pleated;cotton;fleece;dress;low;neckline;cowl;;long;sleeve;no;pockets;mid;thigh;length;oversized,;pleated;</v>
      </c>
    </row>
    <row r="52" spans="1:1" ht="38.25" x14ac:dyDescent="0.2">
      <c r="A52" s="96" t="str">
        <f>prestashop_products!AF53</f>
        <v>MUSIC;Autumn;Winter;black;oversized;pleated;milano;dress;low;neckline;cowl;;long;sleeve;no;pockets;mid;thigh;length;oversized;pleated;</v>
      </c>
    </row>
    <row r="53" spans="1:1" ht="38.25" x14ac:dyDescent="0.2">
      <c r="A53" s="96" t="str">
        <f>prestashop_products!AF54</f>
        <v>NARO;Autumn;Winter;white;oversized;bamboo;pleats,;cotton;fleece;sweater;turtle;neck;;long;sleeve;;;oversized;bamboo;pleats,;Hand;wash;drip;dry</v>
      </c>
    </row>
    <row r="54" spans="1:1" ht="51" x14ac:dyDescent="0.2">
      <c r="A54" s="96" t="str">
        <f>prestashop_products!AF55</f>
        <v>NIAL;Autumn;Winter;black;bi;material,;,;oversized;square;shape,;pleated;arm;hole;milano/ottoman;sweater;round;collar;;long;American;sleeve;;;bi;material,;,;oversized;square;shape,;pleated;arm;hole;machine;wash;30;drip;dry</v>
      </c>
    </row>
    <row r="55" spans="1:1" ht="51" x14ac:dyDescent="0.2">
      <c r="A55" s="96" t="str">
        <f>prestashop_products!AF56</f>
        <v>OPERA;Autumn;Winter;;straight;shape,;detailed;pleats,;sweater;cotton;fleece;dress;chimney;turtle;neck;collar;;long;sleeve;no;pockets;mid;thigh;length;straight;shape,;detailed;pleats,;sweater;machine;wash;30;drip;dry</v>
      </c>
    </row>
    <row r="56" spans="1:1" ht="38.25" x14ac:dyDescent="0.2">
      <c r="A56" s="96" t="str">
        <f>prestashop_products!AF57</f>
        <v>ORION;Autumn;Winter;white;straight;line,;pleated;cotton;fleece;sweater;asymmetric;high;neck;;long;sleeve;;;straight;line,;pleated;Hand;wash;drip;dry</v>
      </c>
    </row>
    <row r="57" spans="1:1" ht="38.25" x14ac:dyDescent="0.2">
      <c r="A57" s="96" t="str">
        <f>prestashop_products!AF58</f>
        <v>PIVOT;Autumn;Winter;black;relaxed;pleated;trousers,;tapered,;yoga,,;carrot;milano;pants;;;;2;pockets;;relaxed;pleated;trousers,;tapered,;yoga,,;carrot;</v>
      </c>
    </row>
    <row r="58" spans="1:1" ht="51" x14ac:dyDescent="0.2">
      <c r="A58" s="96" t="str">
        <f>prestashop_products!AF59</f>
        <v>PIXUS;Autumn;Winter;;square;shape,;cutout/over;length;shoulder,;pleats;on;the;shoulder,;v;detail;on;bottom;milano;top;;;3/4;sleeve;;;square;shape,;cutout/over;length;shoulder,;pleats;on;the;shoulder,;v;detail;on;bottom;</v>
      </c>
    </row>
    <row r="59" spans="1:1" ht="38.25" x14ac:dyDescent="0.2">
      <c r="A59" s="96" t="str">
        <f>prestashop_products!AF60</f>
        <v>POINTE;Autumn;Winter;white;overlap;pleated;sweater,;cuff;fleece;sweater;high;collar;;long;sleeve;;;overlap;pleated;sweater,;cuff;</v>
      </c>
    </row>
    <row r="60" spans="1:1" ht="51" x14ac:dyDescent="0.2">
      <c r="A60" s="96" t="str">
        <f>prestashop_products!AF61</f>
        <v>PORTE;Autumn;Winter;beige;oversized,;rounded;side;to;drape;or;bunch;up;on;waist,;tunic;rib;pullover;turtle;neck;rollup;;long;sleeve;cuff;on;sleeve;;hip;length;oversized,;rounded;side;to;drape;or;bunch;up;on;waist,;tunic;</v>
      </c>
    </row>
    <row r="61" spans="1:1" ht="38.25" x14ac:dyDescent="0.2">
      <c r="A61" s="96" t="str">
        <f>prestashop_products!AF62</f>
        <v>RECOVERY;Autumn;Winter;grey;loose;open;knit;destructured,;internal;lining/lined;knit;coat;;;long;sleeve;2;pockets;knee;length;loose;open;knit;destructured,;internal;lining/lined;</v>
      </c>
    </row>
    <row r="62" spans="1:1" ht="25.5" x14ac:dyDescent="0.2">
      <c r="A62" s="96" t="str">
        <f>prestashop_products!AF63</f>
        <v>SNOOD;Autumn;Winter;light;grey;twist;cotton;fleece;snood;;;;;;twist;</v>
      </c>
    </row>
    <row r="63" spans="1:1" ht="25.5" x14ac:dyDescent="0.2">
      <c r="A63" s="96" t="str">
        <f>prestashop_products!AF64</f>
        <v>SNOOD2;Autumn;Winter;light;grey;twist;cotton;fleece;snood;;;;;;twist;</v>
      </c>
    </row>
    <row r="64" spans="1:1" ht="25.5" x14ac:dyDescent="0.2">
      <c r="A64" s="96" t="str">
        <f>prestashop_products!AF65</f>
        <v>SPIKA;Autumn;Winter;;angle;drape;on;front;cotton;fleece;top;round;neck;;long;sleeve;;;angle;drape;on;front;</v>
      </c>
    </row>
    <row r="65" spans="1:2" ht="38.25" x14ac:dyDescent="0.2">
      <c r="A65" s="96" t="str">
        <f>prestashop_products!AF66</f>
        <v>SPIRALE;Autumn;Winter;grey;parallel;pleats,;straight;cut;cotton;fleece;dress;round;collar;;long;sleeve;no;pockets;mid;thigh;length;parallel;pleats,;straight;cut;</v>
      </c>
    </row>
    <row r="66" spans="1:2" ht="38.25" x14ac:dyDescent="0.2">
      <c r="A66" s="96" t="str">
        <f>prestashop_products!AF67</f>
        <v>SYRMA;Autumn;Winter;beige;loose,;kimono,;mottled;cotton;fleece;jacket;;;long;sleeve;2;cutout;pockets;in;the;cutout;hip;length;loose,;kimono,;mottled;</v>
      </c>
    </row>
    <row r="67" spans="1:2" ht="25.5" x14ac:dyDescent="0.2">
      <c r="A67" s="96" t="str">
        <f>prestashop_products!AF68</f>
        <v>UINUK;Autumn;Winter;light;grey;twist;cotton;fleece;snood;;;;;;twist;</v>
      </c>
    </row>
    <row r="68" spans="1:2" ht="38.25" x14ac:dyDescent="0.2">
      <c r="A68" s="96" t="str">
        <f>prestashop_products!AF69</f>
        <v>ULA;Autumn;Winter;;open;sleeve;slit,;straight;cotton;fleece;dress;pleated;collar;;long;sleeve;no;pockets;mid;thigh;length;open;sleeve;slit,;straight;machine;wash;30;drip;dry</v>
      </c>
    </row>
    <row r="69" spans="1:2" ht="25.5" x14ac:dyDescent="0.2">
      <c r="A69" s="96" t="str">
        <f>prestashop_products!AF70</f>
        <v>UNUKA;Autumn;Winter;mottled;grey;bow;tie;snood;;;;;;bow;tie;Hand;wash;drip;dry</v>
      </c>
    </row>
    <row r="70" spans="1:2" ht="25.5" x14ac:dyDescent="0.2">
      <c r="A70" s="96" t="str">
        <f>prestashop_products!AF71</f>
        <v>UNUKO;Autumn;Winter;black;twisted;2;material;milano/ottoman;snood;;;;;;twisted;2;material;machine;wash;30;drip;dry</v>
      </c>
    </row>
    <row r="71" spans="1:2" ht="25.5" x14ac:dyDescent="0.2">
      <c r="A71" s="96" t="str">
        <f>prestashop_products!AF72</f>
        <v>VIRG;Autumn;Winter;hazel;oversized;nut;jersey;pullover;v;neck;;long;sleeve;;hip;length;oversized;</v>
      </c>
    </row>
    <row r="72" spans="1:2" ht="25.5" x14ac:dyDescent="0.2">
      <c r="A72" s="96" t="str">
        <f>prestashop_products!AF73</f>
        <v>WEGA;Autumn;Winter;;loose;open;fluid;milano;coat;;;long;sleeve;2;pockets;hip;length;loose;open;fluid;</v>
      </c>
    </row>
    <row r="73" spans="1:2" ht="51" x14ac:dyDescent="0.2">
      <c r="A73" s="96" t="str">
        <f>prestashop_products!AF74</f>
        <v>WEZEN;Autumn;Winter;grey;city;pants,;tapered;carrot,;fake;zipper,;stretch;milano;pants;;elastic;waist;layered;belt;;2;pockets;;city;pants,;tapered;carrot,;fake;zipper,;stretch;machine;wash;30;drip;dry</v>
      </c>
    </row>
    <row r="74" spans="1:2" ht="25.5" x14ac:dyDescent="0.2">
      <c r="A74" s="96" t="str">
        <f>prestashop_products!AF75</f>
        <v>ZOSMA;Autumn;Winter;black;loose;pleated;ottoman;top;destructured;collar;;short;sleeve;;;loose;pleated;</v>
      </c>
    </row>
    <row r="75" spans="1:2" x14ac:dyDescent="0.2">
      <c r="A75" s="96" t="str">
        <f>prestashop_products!AF76</f>
        <v>APPOLLO;Spring;Summer;;;;;;;;;;</v>
      </c>
    </row>
    <row r="76" spans="1:2" ht="38.25" x14ac:dyDescent="0.2">
      <c r="A76" s="96" t="str">
        <f>prestashop_products!AF77</f>
        <v>CHORAL;Spring;Summer;grey;fluid;draped;jersey;dress;cowl;neck;;short;sleeve;no;pockets;mid;thigh;fluid;draped;hand;wash;drip;dry</v>
      </c>
      <c r="B76" t="s">
        <v>609</v>
      </c>
    </row>
    <row r="77" spans="1:2" ht="25.5" x14ac:dyDescent="0.2">
      <c r="A77" s="96" t="str">
        <f>prestashop_products!AF78</f>
        <v>CHORUS;Spring;Summer;grey;loose;pleated;jersey;top;high;v;neck;;sleeveless;;;loose;pleated;hand;wash;drip;dry</v>
      </c>
      <c r="B77" t="s">
        <v>610</v>
      </c>
    </row>
    <row r="78" spans="1:2" x14ac:dyDescent="0.2">
      <c r="A78" s="96" t="str">
        <f>prestashop_products!AF79</f>
        <v>SADON;Spring;Summer;;;;;;;;;;</v>
      </c>
    </row>
    <row r="79" spans="1:2" ht="38.25" x14ac:dyDescent="0.2">
      <c r="A79" s="96" t="str">
        <f>prestashop_products!AF80</f>
        <v>CODA;Spring;Summer;light;grey;pleated;asymmetric;shoulder;cotton;fleece;top;round;;short;sleeve;;;pleated;asymmetric;shoulder;machine;wash;30;drip;dry</v>
      </c>
      <c r="B79" t="s">
        <v>611</v>
      </c>
    </row>
    <row r="80" spans="1:2" ht="38.25" x14ac:dyDescent="0.2">
      <c r="A80" s="96" t="str">
        <f>prestashop_products!AF81</f>
        <v>CONCERTO;Spring;Summer;white;draped;twist;detailed;tank;top;jersey;top;cowl;neck;on;back;;sleeveless;;;draped;twist;detailed;tank;top;machine;wash;30;drip;dry</v>
      </c>
      <c r="B80" t="s">
        <v>612</v>
      </c>
    </row>
    <row r="81" spans="1:2" ht="25.5" x14ac:dyDescent="0.2">
      <c r="A81" s="96" t="str">
        <f>prestashop_products!AF82</f>
        <v>CROCHE;Spring;Summer;white;round;shaped;poncho;jersey;top;v;neck;;;;;round;shaped;poncho;machine;wash;30;drip;dry</v>
      </c>
      <c r="B81" t="s">
        <v>613</v>
      </c>
    </row>
    <row r="82" spans="1:2" ht="25.5" x14ac:dyDescent="0.2">
      <c r="A82" s="96" t="str">
        <f>prestashop_products!AF83</f>
        <v>ETAMIN;Spring;Summer;grey;draped;layered;jersey;top;round;neck;;sleeveless;;;draped;layered;hand;wash;drip;dry</v>
      </c>
      <c r="B82" t="s">
        <v>614</v>
      </c>
    </row>
    <row r="83" spans="1:2" ht="38.25" x14ac:dyDescent="0.2">
      <c r="A83" s="96" t="str">
        <f>prestashop_products!AF84</f>
        <v>ISIS;Spring;Summer;grey;oversized;draped;pleated;double;jersey;top;v;neck;;sleeve;less;;;oversized;draped;pleated;machine;wash;30;drip;dry</v>
      </c>
      <c r="B83" t="s">
        <v>615</v>
      </c>
    </row>
    <row r="84" spans="1:2" ht="38.25" x14ac:dyDescent="0.2">
      <c r="A84" s="96" t="str">
        <f>prestashop_products!AF85</f>
        <v>MUSIC;Spring;Summer;black;oversized;pleated;jersey;dress;low;neckline;cowl;;sleeveless;no;pockets;mid;thigh;length;oversized;pleated;hand;wash;drip;dry</v>
      </c>
      <c r="B84" t="s">
        <v>616</v>
      </c>
    </row>
    <row r="85" spans="1:2" x14ac:dyDescent="0.2">
      <c r="A85" s="96" t="str">
        <f>prestashop_products!AF86</f>
        <v>PLEIONE;Spring;Summer;;;;;;;;;;</v>
      </c>
      <c r="B85" t="s">
        <v>617</v>
      </c>
    </row>
    <row r="86" spans="1:2" ht="38.25" x14ac:dyDescent="0.2">
      <c r="A86" s="96" t="str">
        <f>prestashop_products!AF87</f>
        <v>RANA;Spring;Summer;grey;pleated;luxurious;double;jersey;dress;loose;collar;;short;sleeve;no;pockets;above;the;knee;pleated;luxurious;machine;wash;30;drip;dry</v>
      </c>
      <c r="B86" t="s">
        <v>618</v>
      </c>
    </row>
    <row r="87" spans="1:2" ht="38.25" x14ac:dyDescent="0.2">
      <c r="A87" s="96" t="str">
        <f>prestashop_products!AF88</f>
        <v>SUHEL;Spring;Summer;black;pleated;knitted;jacquard;short;;elastic;waste;;2;pockets;above;the;knee;pleated;knitted;machine;wash;30;drip;dry</v>
      </c>
      <c r="B87" t="s">
        <v>619</v>
      </c>
    </row>
    <row r="88" spans="1:2" x14ac:dyDescent="0.2">
      <c r="A88" s="96" t="str">
        <f>prestashop_products!AF89</f>
        <v>ALUDIA;Spring;Summer;;;;;;;;;;</v>
      </c>
    </row>
    <row r="89" spans="1:2" ht="25.5" x14ac:dyDescent="0.2">
      <c r="A89" s="96" t="str">
        <f>prestashop_products!AF90</f>
        <v>ANKAA;Spring;Summer;black;;jersey;top;twist;detail;collar;;sleeveless;;;;hand;wash;drip;dry</v>
      </c>
      <c r="B89" t="s">
        <v>620</v>
      </c>
    </row>
    <row r="90" spans="1:2" ht="38.25" x14ac:dyDescent="0.2">
      <c r="A90" s="96" t="str">
        <f>prestashop_products!AF91</f>
        <v>ATI;Spring;Summer;white;oversized;simple;crepe;dress;cowl;neck;;sleeveless;no;pockets;knee;length;oversized;simple;machine;wash;30;drip;dry</v>
      </c>
    </row>
    <row r="91" spans="1:2" ht="38.25" x14ac:dyDescent="0.2">
      <c r="A91" s="96" t="str">
        <f>prestashop_products!AF92</f>
        <v>ERO;Spring;Summer;white;knitted;cloud;draped;loose;tank;top;knit;top;twist;v;cut;neck;on;the;back;;sleeveless;;;knitted;cloud;draped;loose;tank;top;machine;wash;30;drip;dry</v>
      </c>
    </row>
    <row r="92" spans="1:2" ht="38.25" x14ac:dyDescent="0.2">
      <c r="A92" s="96" t="str">
        <f>prestashop_products!AF93</f>
        <v>IANA;Spring;Summer;white;square;shaped;cotton;fleece;sweater;roped;open;neck;line;collar;;3/4;sleeve;;;square;shaped;hand;wash;drip;dry</v>
      </c>
    </row>
    <row r="93" spans="1:2" x14ac:dyDescent="0.2">
      <c r="A93" s="96" t="str">
        <f>prestashop_products!AF94</f>
        <v>KHESE;Spring;Summer;;;;;;;;;;</v>
      </c>
    </row>
    <row r="94" spans="1:2" ht="38.25" x14ac:dyDescent="0.2">
      <c r="A94" s="96" t="str">
        <f>prestashop_products!AF95</f>
        <v>PARTITION;Spring;Summer;white;t-shirt;pleated;cutout;jersey;top;round;;short;sleeve;recessed;sleeve;;;t-shirt;pleated;cutout;machine;wash;30;drip;dry</v>
      </c>
      <c r="B94" t="s">
        <v>621</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Q1" sqref="Q1:Q94"/>
    </sheetView>
  </sheetViews>
  <sheetFormatPr defaultColWidth="9.140625" defaultRowHeight="12.75" x14ac:dyDescent="0.2"/>
  <sheetData>
    <row r="1" spans="1:13" x14ac:dyDescent="0.2">
      <c r="A1" t="s">
        <v>74</v>
      </c>
      <c r="B1">
        <v>8</v>
      </c>
      <c r="C1">
        <v>2</v>
      </c>
      <c r="D1">
        <v>3</v>
      </c>
      <c r="E1">
        <v>3</v>
      </c>
      <c r="G1">
        <v>0</v>
      </c>
      <c r="I1" t="e">
        <f>VLOOKUP(A1,'English Master'!D56:Z75,9)</f>
        <v>#N/A</v>
      </c>
      <c r="L1" t="str">
        <f>'English Master'!D2</f>
        <v>ACCORD</v>
      </c>
      <c r="M1">
        <f>'English Master'!Z2</f>
        <v>4</v>
      </c>
    </row>
    <row r="2" spans="1:13" x14ac:dyDescent="0.2">
      <c r="A2" t="s">
        <v>26</v>
      </c>
      <c r="B2">
        <v>3</v>
      </c>
      <c r="C2">
        <v>1</v>
      </c>
      <c r="D2">
        <v>1</v>
      </c>
      <c r="E2">
        <v>1</v>
      </c>
      <c r="L2" t="str">
        <f>'English Master'!D3</f>
        <v>ADAGIO</v>
      </c>
      <c r="M2">
        <f>'English Master'!Z3</f>
        <v>11</v>
      </c>
    </row>
    <row r="3" spans="1:13" x14ac:dyDescent="0.2">
      <c r="A3" t="s">
        <v>40</v>
      </c>
      <c r="B3">
        <v>3</v>
      </c>
      <c r="C3">
        <v>1</v>
      </c>
      <c r="F3">
        <v>2</v>
      </c>
      <c r="L3" t="str">
        <f>'English Master'!D4</f>
        <v>AELL</v>
      </c>
      <c r="M3">
        <f>'English Master'!Z4</f>
        <v>1</v>
      </c>
    </row>
    <row r="4" spans="1:13" x14ac:dyDescent="0.2">
      <c r="A4" t="s">
        <v>62</v>
      </c>
      <c r="B4">
        <v>9</v>
      </c>
      <c r="C4">
        <v>1</v>
      </c>
      <c r="D4">
        <v>2</v>
      </c>
      <c r="E4">
        <v>4</v>
      </c>
      <c r="G4">
        <v>2</v>
      </c>
      <c r="L4" t="str">
        <f>'English Master'!D6</f>
        <v>ALTO</v>
      </c>
      <c r="M4">
        <f>'English Master'!Z6</f>
        <v>7</v>
      </c>
    </row>
    <row r="5" spans="1:13" x14ac:dyDescent="0.2">
      <c r="A5" t="s">
        <v>35</v>
      </c>
      <c r="B5">
        <v>1</v>
      </c>
      <c r="F5">
        <v>1</v>
      </c>
      <c r="L5" t="str">
        <f>'English Master'!D7</f>
        <v>ARIETIS</v>
      </c>
      <c r="M5">
        <f>'English Master'!Z7</f>
        <v>3</v>
      </c>
    </row>
    <row r="6" spans="1:13" x14ac:dyDescent="0.2">
      <c r="A6" t="s">
        <v>75</v>
      </c>
      <c r="B6">
        <v>9</v>
      </c>
      <c r="C6">
        <v>2</v>
      </c>
      <c r="D6">
        <v>3</v>
      </c>
      <c r="E6">
        <v>3</v>
      </c>
      <c r="G6">
        <v>1</v>
      </c>
      <c r="L6" t="str">
        <f>'English Master'!D8</f>
        <v>COURBE</v>
      </c>
      <c r="M6">
        <f>'English Master'!Z8</f>
        <v>12</v>
      </c>
    </row>
    <row r="7" spans="1:13" x14ac:dyDescent="0.2">
      <c r="A7" t="s">
        <v>71</v>
      </c>
      <c r="B7">
        <v>6</v>
      </c>
      <c r="C7">
        <v>1</v>
      </c>
      <c r="D7">
        <v>3</v>
      </c>
      <c r="E7">
        <v>2</v>
      </c>
      <c r="G7">
        <v>0</v>
      </c>
      <c r="L7" t="str">
        <f>'English Master'!D9</f>
        <v>DANSE</v>
      </c>
      <c r="M7">
        <f>'English Master'!Z9</f>
        <v>8</v>
      </c>
    </row>
    <row r="8" spans="1:13" x14ac:dyDescent="0.2">
      <c r="A8" t="s">
        <v>52</v>
      </c>
      <c r="B8">
        <v>7</v>
      </c>
      <c r="C8">
        <v>2</v>
      </c>
      <c r="D8">
        <v>3</v>
      </c>
      <c r="E8">
        <v>2</v>
      </c>
      <c r="L8" t="str">
        <f>'English Master'!D10</f>
        <v>DIESE</v>
      </c>
      <c r="M8">
        <f>'English Master'!Z10</f>
        <v>8</v>
      </c>
    </row>
    <row r="9" spans="1:13" x14ac:dyDescent="0.2">
      <c r="A9" t="s">
        <v>63</v>
      </c>
      <c r="B9">
        <v>15</v>
      </c>
      <c r="C9">
        <v>4</v>
      </c>
      <c r="D9">
        <v>6</v>
      </c>
      <c r="E9">
        <v>5</v>
      </c>
      <c r="L9" t="str">
        <f>'English Master'!D11</f>
        <v>ETOILE</v>
      </c>
      <c r="M9">
        <f>'English Master'!Z11</f>
        <v>3</v>
      </c>
    </row>
    <row r="10" spans="1:13" x14ac:dyDescent="0.2">
      <c r="A10" t="s">
        <v>72</v>
      </c>
      <c r="B10">
        <v>6</v>
      </c>
      <c r="C10">
        <v>1</v>
      </c>
      <c r="D10">
        <v>3</v>
      </c>
      <c r="E10">
        <v>2</v>
      </c>
      <c r="G10">
        <v>0</v>
      </c>
      <c r="L10" t="str">
        <f>'English Master'!D12</f>
        <v>GALLINA</v>
      </c>
      <c r="M10">
        <f>'English Master'!Z12</f>
        <v>1</v>
      </c>
    </row>
    <row r="11" spans="1:13" x14ac:dyDescent="0.2">
      <c r="A11" t="s">
        <v>58</v>
      </c>
      <c r="B11">
        <v>6</v>
      </c>
      <c r="C11">
        <v>1</v>
      </c>
      <c r="D11">
        <v>1</v>
      </c>
      <c r="E11">
        <v>3</v>
      </c>
      <c r="G11">
        <v>1</v>
      </c>
      <c r="L11" t="e">
        <f>'English Master'!#REF!</f>
        <v>#REF!</v>
      </c>
      <c r="M11" t="e">
        <f>'English Master'!#REF!</f>
        <v>#REF!</v>
      </c>
    </row>
    <row r="12" spans="1:13" x14ac:dyDescent="0.2">
      <c r="A12" t="s">
        <v>76</v>
      </c>
      <c r="B12">
        <v>9</v>
      </c>
      <c r="C12">
        <v>1</v>
      </c>
      <c r="D12">
        <v>3</v>
      </c>
      <c r="E12">
        <v>4</v>
      </c>
      <c r="G12">
        <v>1</v>
      </c>
      <c r="L12" t="str">
        <f>'English Master'!D13</f>
        <v>GIENA</v>
      </c>
      <c r="M12">
        <f>'English Master'!Z13</f>
        <v>1</v>
      </c>
    </row>
    <row r="13" spans="1:13" x14ac:dyDescent="0.2">
      <c r="A13" t="s">
        <v>49</v>
      </c>
      <c r="B13">
        <v>3</v>
      </c>
      <c r="C13">
        <v>1</v>
      </c>
      <c r="D13">
        <v>1</v>
      </c>
      <c r="E13">
        <v>1</v>
      </c>
      <c r="L13" t="str">
        <f>'English Master'!D14</f>
        <v>ASTERION</v>
      </c>
      <c r="M13">
        <f>'English Master'!Z14</f>
        <v>0</v>
      </c>
    </row>
    <row r="14" spans="1:13" x14ac:dyDescent="0.2">
      <c r="A14" t="s">
        <v>68</v>
      </c>
      <c r="B14">
        <v>4</v>
      </c>
      <c r="C14">
        <v>1</v>
      </c>
      <c r="D14">
        <v>2</v>
      </c>
      <c r="E14">
        <v>1</v>
      </c>
      <c r="L14" t="str">
        <f>'English Master'!D15</f>
        <v>GINE</v>
      </c>
      <c r="M14">
        <f>'English Master'!Z15</f>
        <v>7</v>
      </c>
    </row>
    <row r="15" spans="1:13" x14ac:dyDescent="0.2">
      <c r="A15" t="s">
        <v>16</v>
      </c>
      <c r="B15">
        <v>1</v>
      </c>
      <c r="D15">
        <v>1</v>
      </c>
      <c r="L15" t="str">
        <f>'English Master'!D16</f>
        <v>MELODIE</v>
      </c>
      <c r="M15">
        <f>'English Master'!Z16</f>
        <v>7</v>
      </c>
    </row>
    <row r="16" spans="1:13" x14ac:dyDescent="0.2">
      <c r="A16" t="s">
        <v>65</v>
      </c>
      <c r="B16">
        <v>1</v>
      </c>
      <c r="E16">
        <v>1</v>
      </c>
      <c r="L16" t="e">
        <f>'English Master'!#REF!</f>
        <v>#REF!</v>
      </c>
      <c r="M16" t="e">
        <f>'English Master'!#REF!</f>
        <v>#REF!</v>
      </c>
    </row>
    <row r="17" spans="1:13" x14ac:dyDescent="0.2">
      <c r="A17" t="s">
        <v>18</v>
      </c>
      <c r="B17">
        <v>1</v>
      </c>
      <c r="E17">
        <v>1</v>
      </c>
      <c r="L17" t="str">
        <f>'English Master'!D17</f>
        <v>MOOVE</v>
      </c>
      <c r="M17">
        <f>'English Master'!Z17</f>
        <v>2</v>
      </c>
    </row>
    <row r="18" spans="1:13" x14ac:dyDescent="0.2">
      <c r="A18" t="s">
        <v>42</v>
      </c>
      <c r="B18">
        <v>4</v>
      </c>
      <c r="C18">
        <v>1</v>
      </c>
      <c r="D18">
        <v>1</v>
      </c>
      <c r="E18">
        <v>2</v>
      </c>
      <c r="L18" t="str">
        <f>'English Master'!D18</f>
        <v>ODE</v>
      </c>
      <c r="M18">
        <f>'English Master'!Z18</f>
        <v>2</v>
      </c>
    </row>
    <row r="19" spans="1:13" x14ac:dyDescent="0.2">
      <c r="A19" t="s">
        <v>34</v>
      </c>
      <c r="B19">
        <v>6</v>
      </c>
      <c r="C19">
        <v>1</v>
      </c>
      <c r="D19">
        <v>2</v>
      </c>
      <c r="E19">
        <v>3</v>
      </c>
      <c r="L19" t="str">
        <f>'English Master'!D19</f>
        <v>OSE</v>
      </c>
      <c r="M19">
        <f>'English Master'!Z19</f>
        <v>2</v>
      </c>
    </row>
    <row r="20" spans="1:13" x14ac:dyDescent="0.2">
      <c r="A20" t="s">
        <v>32</v>
      </c>
      <c r="B20">
        <v>1</v>
      </c>
      <c r="C20">
        <v>1</v>
      </c>
      <c r="L20" t="str">
        <f>'English Master'!D20</f>
        <v>PRELUDE</v>
      </c>
      <c r="M20">
        <f>'English Master'!Z20</f>
        <v>2</v>
      </c>
    </row>
    <row r="21" spans="1:13" x14ac:dyDescent="0.2">
      <c r="A21" t="s">
        <v>77</v>
      </c>
      <c r="B21">
        <v>9</v>
      </c>
      <c r="C21">
        <v>1</v>
      </c>
      <c r="D21">
        <v>3</v>
      </c>
      <c r="E21">
        <v>3</v>
      </c>
      <c r="G21">
        <v>2</v>
      </c>
      <c r="L21" t="str">
        <f>'English Master'!D21</f>
        <v>RUCHA</v>
      </c>
      <c r="M21">
        <f>'English Master'!Z21</f>
        <v>2</v>
      </c>
    </row>
    <row r="22" spans="1:13" x14ac:dyDescent="0.2">
      <c r="A22" t="s">
        <v>28</v>
      </c>
      <c r="B22">
        <v>1</v>
      </c>
      <c r="E22">
        <v>1</v>
      </c>
      <c r="L22" t="str">
        <f>'English Master'!D22</f>
        <v>RYTHME</v>
      </c>
      <c r="M22">
        <f>'English Master'!Z22</f>
        <v>11</v>
      </c>
    </row>
    <row r="23" spans="1:13" x14ac:dyDescent="0.2">
      <c r="A23" t="s">
        <v>54</v>
      </c>
      <c r="B23">
        <v>4</v>
      </c>
      <c r="C23">
        <v>0</v>
      </c>
      <c r="D23">
        <v>1</v>
      </c>
      <c r="E23">
        <v>2</v>
      </c>
      <c r="G23">
        <v>1</v>
      </c>
      <c r="L23" t="str">
        <f>'English Master'!D23</f>
        <v>SPIRALE</v>
      </c>
      <c r="M23">
        <f>'English Master'!Z23</f>
        <v>14</v>
      </c>
    </row>
    <row r="24" spans="1:13" x14ac:dyDescent="0.2">
      <c r="A24" t="s">
        <v>47</v>
      </c>
      <c r="B24">
        <v>1</v>
      </c>
      <c r="D24">
        <v>1</v>
      </c>
      <c r="L24" t="str">
        <f>'English Master'!D25</f>
        <v>DROP</v>
      </c>
      <c r="M24">
        <f>'English Master'!Z25</f>
        <v>0</v>
      </c>
    </row>
    <row r="25" spans="1:13" x14ac:dyDescent="0.2">
      <c r="A25" t="s">
        <v>73</v>
      </c>
      <c r="B25">
        <v>6</v>
      </c>
      <c r="C25">
        <v>1</v>
      </c>
      <c r="D25">
        <v>2</v>
      </c>
      <c r="E25">
        <v>2</v>
      </c>
      <c r="G25">
        <v>1</v>
      </c>
      <c r="L25" t="str">
        <f>'English Master'!D26</f>
        <v>TEMPO</v>
      </c>
      <c r="M25">
        <f>'English Master'!Z26</f>
        <v>2</v>
      </c>
    </row>
    <row r="26" spans="1:13" x14ac:dyDescent="0.2">
      <c r="A26" t="s">
        <v>45</v>
      </c>
      <c r="B26">
        <v>1</v>
      </c>
      <c r="E26">
        <v>1</v>
      </c>
      <c r="L26" t="str">
        <f>'English Master'!D27</f>
        <v>GANE</v>
      </c>
      <c r="M26">
        <f>'English Master'!Z27</f>
        <v>3</v>
      </c>
    </row>
    <row r="27" spans="1:13" x14ac:dyDescent="0.2">
      <c r="A27" t="s">
        <v>56</v>
      </c>
      <c r="B27">
        <v>6</v>
      </c>
      <c r="C27">
        <v>1</v>
      </c>
      <c r="D27">
        <v>2</v>
      </c>
      <c r="E27">
        <v>2</v>
      </c>
      <c r="G27">
        <v>1</v>
      </c>
      <c r="L27" t="str">
        <f>'English Master'!D28</f>
        <v>JANI</v>
      </c>
      <c r="M27">
        <f>'English Master'!Z28</f>
        <v>2</v>
      </c>
    </row>
    <row r="28" spans="1:13" x14ac:dyDescent="0.2">
      <c r="A28" t="s">
        <v>66</v>
      </c>
      <c r="B28">
        <v>1</v>
      </c>
      <c r="F28">
        <v>1</v>
      </c>
      <c r="L28" t="str">
        <f>'English Master'!D29</f>
        <v>LIE</v>
      </c>
      <c r="M28">
        <f>'English Master'!Z29</f>
        <v>2</v>
      </c>
    </row>
    <row r="29" spans="1:13" x14ac:dyDescent="0.2">
      <c r="A29" t="s">
        <v>69</v>
      </c>
      <c r="B29">
        <v>4</v>
      </c>
      <c r="C29">
        <v>1</v>
      </c>
      <c r="D29">
        <v>2</v>
      </c>
      <c r="E29">
        <v>1</v>
      </c>
      <c r="L29" t="str">
        <f>'English Master'!D30</f>
        <v>MELODIE</v>
      </c>
      <c r="M29">
        <f>'English Master'!Z30</f>
        <v>0</v>
      </c>
    </row>
    <row r="30" spans="1:13" x14ac:dyDescent="0.2">
      <c r="A30" t="s">
        <v>79</v>
      </c>
      <c r="B30">
        <v>12</v>
      </c>
      <c r="C30">
        <v>2</v>
      </c>
      <c r="D30">
        <v>4</v>
      </c>
      <c r="E30">
        <v>5</v>
      </c>
      <c r="G30">
        <v>1</v>
      </c>
      <c r="L30" s="49" t="str">
        <f>'English Master'!D32</f>
        <v>ACELLA</v>
      </c>
      <c r="M30" s="49">
        <f>'English Master'!Z32</f>
        <v>1</v>
      </c>
    </row>
    <row r="31" spans="1:13" x14ac:dyDescent="0.2">
      <c r="A31" t="s">
        <v>23</v>
      </c>
      <c r="B31">
        <v>6</v>
      </c>
      <c r="C31">
        <v>3</v>
      </c>
      <c r="D31">
        <v>2</v>
      </c>
      <c r="E31">
        <v>1</v>
      </c>
      <c r="L31" t="str">
        <f>'English Master'!D33</f>
        <v>ADANA</v>
      </c>
      <c r="M31">
        <f>'English Master'!Z33</f>
        <v>0</v>
      </c>
    </row>
    <row r="32" spans="1:13" x14ac:dyDescent="0.2">
      <c r="A32" t="s">
        <v>78</v>
      </c>
      <c r="B32">
        <v>11</v>
      </c>
      <c r="C32">
        <v>3</v>
      </c>
      <c r="D32">
        <v>4</v>
      </c>
      <c r="E32">
        <v>4</v>
      </c>
      <c r="L32" t="str">
        <f>'English Master'!D34</f>
        <v>ALLEGRO</v>
      </c>
      <c r="M32">
        <f>'English Master'!Z34</f>
        <v>12</v>
      </c>
    </row>
    <row r="33" spans="1:13" x14ac:dyDescent="0.2">
      <c r="A33" t="s">
        <v>43</v>
      </c>
      <c r="B33">
        <v>1</v>
      </c>
      <c r="F33">
        <v>1</v>
      </c>
      <c r="L33" t="str">
        <f>'English Master'!D35</f>
        <v>ALLONGE</v>
      </c>
      <c r="M33">
        <f>'English Master'!Z35</f>
        <v>9</v>
      </c>
    </row>
    <row r="34" spans="1:13" x14ac:dyDescent="0.2">
      <c r="A34" t="s">
        <v>70</v>
      </c>
      <c r="B34">
        <v>4</v>
      </c>
      <c r="C34">
        <v>1</v>
      </c>
      <c r="D34">
        <v>1</v>
      </c>
      <c r="E34">
        <v>2</v>
      </c>
      <c r="L34" t="str">
        <f>'English Master'!D36</f>
        <v>AND</v>
      </c>
      <c r="M34">
        <f>'English Master'!Z36</f>
        <v>4</v>
      </c>
    </row>
    <row r="35" spans="1:13" x14ac:dyDescent="0.2">
      <c r="A35" t="s">
        <v>19</v>
      </c>
      <c r="B35">
        <v>1</v>
      </c>
      <c r="D35">
        <v>1</v>
      </c>
      <c r="L35" t="str">
        <f>'English Master'!D38</f>
        <v>ARA</v>
      </c>
      <c r="M35">
        <f>'English Master'!Z38</f>
        <v>1</v>
      </c>
    </row>
    <row r="36" spans="1:13" x14ac:dyDescent="0.2">
      <c r="A36" t="s">
        <v>80</v>
      </c>
      <c r="B36">
        <v>13</v>
      </c>
      <c r="C36">
        <v>4</v>
      </c>
      <c r="D36">
        <v>5</v>
      </c>
      <c r="E36">
        <v>4</v>
      </c>
      <c r="L36" t="str">
        <f>'English Master'!D39</f>
        <v>ARIES</v>
      </c>
      <c r="M36">
        <f>'English Master'!Z39</f>
        <v>1</v>
      </c>
    </row>
    <row r="37" spans="1:13" x14ac:dyDescent="0.2">
      <c r="A37" t="s">
        <v>51</v>
      </c>
      <c r="B37">
        <v>2</v>
      </c>
      <c r="D37">
        <v>1</v>
      </c>
      <c r="F37">
        <v>1</v>
      </c>
      <c r="L37" t="str">
        <f>'English Master'!D40</f>
        <v>ATTITUDE</v>
      </c>
      <c r="M37">
        <f>'English Master'!Z40</f>
        <v>3</v>
      </c>
    </row>
    <row r="38" spans="1:13" x14ac:dyDescent="0.2">
      <c r="A38" t="s">
        <v>11</v>
      </c>
      <c r="B38">
        <v>14</v>
      </c>
      <c r="C38">
        <v>4</v>
      </c>
      <c r="D38">
        <v>4</v>
      </c>
      <c r="E38">
        <v>6</v>
      </c>
      <c r="L38" t="str">
        <f>'English Master'!D43</f>
        <v>CAPELLA</v>
      </c>
      <c r="M38">
        <f>'English Master'!Z43</f>
        <v>1</v>
      </c>
    </row>
    <row r="39" spans="1:13" x14ac:dyDescent="0.2">
      <c r="A39" t="s">
        <v>81</v>
      </c>
      <c r="B39">
        <v>19</v>
      </c>
      <c r="C39">
        <v>5</v>
      </c>
      <c r="D39">
        <v>6</v>
      </c>
      <c r="E39">
        <v>7</v>
      </c>
      <c r="G39">
        <v>1</v>
      </c>
      <c r="L39" t="str">
        <f>'English Master'!D44</f>
        <v>COROUS</v>
      </c>
      <c r="M39">
        <f>'English Master'!Z44</f>
        <v>1</v>
      </c>
    </row>
    <row r="40" spans="1:13" x14ac:dyDescent="0.2">
      <c r="A40" t="s">
        <v>10</v>
      </c>
      <c r="B40">
        <v>1</v>
      </c>
      <c r="E40">
        <v>1</v>
      </c>
      <c r="L40" t="str">
        <f>'English Master'!D45</f>
        <v>CYGNUS</v>
      </c>
      <c r="M40">
        <f>'English Master'!Z45</f>
        <v>2</v>
      </c>
    </row>
    <row r="41" spans="1:13" x14ac:dyDescent="0.2">
      <c r="A41" t="s">
        <v>30</v>
      </c>
      <c r="B41">
        <v>11</v>
      </c>
      <c r="C41">
        <v>4</v>
      </c>
      <c r="D41">
        <v>3</v>
      </c>
      <c r="E41">
        <v>1</v>
      </c>
      <c r="F41">
        <v>3</v>
      </c>
      <c r="L41" t="str">
        <f>'English Master'!D47</f>
        <v>ETTY</v>
      </c>
      <c r="M41">
        <f>'English Master'!Z47</f>
        <v>7</v>
      </c>
    </row>
    <row r="42" spans="1:13" x14ac:dyDescent="0.2">
      <c r="A42" t="s">
        <v>57</v>
      </c>
      <c r="B42">
        <v>2</v>
      </c>
      <c r="C42">
        <v>0</v>
      </c>
      <c r="D42">
        <v>1</v>
      </c>
      <c r="E42">
        <v>1</v>
      </c>
      <c r="G42">
        <v>0</v>
      </c>
      <c r="L42" t="str">
        <f>'English Master'!D48</f>
        <v>GAMBADE</v>
      </c>
      <c r="M42">
        <f>'English Master'!Z48</f>
        <v>6</v>
      </c>
    </row>
    <row r="43" spans="1:13" x14ac:dyDescent="0.2">
      <c r="A43" t="s">
        <v>53</v>
      </c>
      <c r="B43">
        <v>21</v>
      </c>
      <c r="C43">
        <v>5</v>
      </c>
      <c r="D43">
        <v>7</v>
      </c>
      <c r="E43">
        <v>8</v>
      </c>
      <c r="G43">
        <v>1</v>
      </c>
      <c r="L43" s="49" t="str">
        <f>'English Master'!D51</f>
        <v>ITA</v>
      </c>
      <c r="M43" s="49">
        <f>'English Master'!Z51</f>
        <v>2</v>
      </c>
    </row>
    <row r="44" spans="1:13" x14ac:dyDescent="0.2">
      <c r="A44" t="s">
        <v>61</v>
      </c>
      <c r="B44">
        <v>3</v>
      </c>
      <c r="C44">
        <v>1</v>
      </c>
      <c r="D44">
        <v>1</v>
      </c>
      <c r="E44">
        <v>1</v>
      </c>
      <c r="G44">
        <v>0</v>
      </c>
      <c r="L44" t="str">
        <f>'English Master'!D56</f>
        <v>OPERA</v>
      </c>
      <c r="M44">
        <f>'English Master'!Z56</f>
        <v>4</v>
      </c>
    </row>
    <row r="45" spans="1:13" x14ac:dyDescent="0.2">
      <c r="A45" t="s">
        <v>67</v>
      </c>
      <c r="B45">
        <v>1</v>
      </c>
      <c r="F45">
        <v>1</v>
      </c>
      <c r="L45" t="str">
        <f>'English Master'!D57</f>
        <v>ORION</v>
      </c>
      <c r="M45">
        <f>'English Master'!Z57</f>
        <v>1</v>
      </c>
    </row>
    <row r="46" spans="1:13" x14ac:dyDescent="0.2">
      <c r="A46" t="s">
        <v>1</v>
      </c>
      <c r="B46">
        <v>1</v>
      </c>
      <c r="F46">
        <v>1</v>
      </c>
      <c r="L46" t="str">
        <f>'English Master'!D58</f>
        <v>PIVOT</v>
      </c>
      <c r="M46">
        <f>'English Master'!Z58</f>
        <v>17</v>
      </c>
    </row>
    <row r="47" spans="1:13" x14ac:dyDescent="0.2">
      <c r="A47" t="s">
        <v>55</v>
      </c>
      <c r="B47">
        <v>6</v>
      </c>
      <c r="C47">
        <v>1</v>
      </c>
      <c r="D47">
        <v>3</v>
      </c>
      <c r="E47">
        <v>2</v>
      </c>
      <c r="G47">
        <v>0</v>
      </c>
      <c r="L47" t="str">
        <f>'English Master'!D59</f>
        <v>PIXUS</v>
      </c>
      <c r="M47">
        <f>'English Master'!Z59</f>
        <v>1</v>
      </c>
    </row>
    <row r="48" spans="1:13" x14ac:dyDescent="0.2">
      <c r="A48" t="s">
        <v>2</v>
      </c>
      <c r="B48">
        <v>2</v>
      </c>
      <c r="E48">
        <v>1</v>
      </c>
      <c r="F48">
        <v>1</v>
      </c>
      <c r="L48" t="str">
        <f>'English Master'!D62</f>
        <v>RECOVERY</v>
      </c>
      <c r="M48">
        <f>'English Master'!Z62</f>
        <v>4</v>
      </c>
    </row>
    <row r="49" spans="1:13" x14ac:dyDescent="0.2">
      <c r="A49" t="s">
        <v>29</v>
      </c>
      <c r="B49">
        <v>1</v>
      </c>
      <c r="F49">
        <v>1</v>
      </c>
      <c r="L49" t="str">
        <f>'English Master'!D63</f>
        <v>SNOOD</v>
      </c>
      <c r="M49">
        <f>'English Master'!Z63</f>
        <v>0</v>
      </c>
    </row>
    <row r="50" spans="1:13" x14ac:dyDescent="0.2">
      <c r="A50" t="s">
        <v>22</v>
      </c>
      <c r="B50">
        <v>1</v>
      </c>
      <c r="E50">
        <v>1</v>
      </c>
      <c r="L50" t="str">
        <f>'English Master'!D64</f>
        <v>SNOOD2</v>
      </c>
      <c r="M50">
        <f>'English Master'!Z64</f>
        <v>0</v>
      </c>
    </row>
    <row r="51" spans="1:13" x14ac:dyDescent="0.2">
      <c r="A51" t="s">
        <v>82</v>
      </c>
      <c r="B51">
        <v>269</v>
      </c>
      <c r="C51">
        <v>59</v>
      </c>
      <c r="D51">
        <v>89</v>
      </c>
      <c r="E51">
        <v>95</v>
      </c>
      <c r="F51">
        <v>13</v>
      </c>
      <c r="G51">
        <v>13</v>
      </c>
      <c r="L51" t="str">
        <f>'English Master'!D65</f>
        <v>SPIKA</v>
      </c>
      <c r="M51">
        <f>'English Master'!Z65</f>
        <v>2</v>
      </c>
    </row>
    <row r="52" spans="1:13" x14ac:dyDescent="0.2">
      <c r="L52" t="str">
        <f>'English Master'!D66</f>
        <v>SPIRALE</v>
      </c>
      <c r="M52">
        <f>'English Master'!Z66</f>
        <v>2</v>
      </c>
    </row>
    <row r="53" spans="1:13" x14ac:dyDescent="0.2">
      <c r="L53" t="str">
        <f>'English Master'!D68</f>
        <v>UINUK</v>
      </c>
      <c r="M53">
        <f>'English Master'!Z68</f>
        <v>0</v>
      </c>
    </row>
    <row r="54" spans="1:13" x14ac:dyDescent="0.2">
      <c r="L54" t="str">
        <f>'English Master'!D69</f>
        <v>ULA</v>
      </c>
      <c r="M54">
        <f>'English Master'!Z69</f>
        <v>4</v>
      </c>
    </row>
    <row r="55" spans="1:13" x14ac:dyDescent="0.2">
      <c r="L55" t="str">
        <f>'English Master'!D70</f>
        <v>UNUKA</v>
      </c>
      <c r="M55">
        <f>'English Master'!Z70</f>
        <v>0</v>
      </c>
    </row>
    <row r="56" spans="1:13" x14ac:dyDescent="0.2">
      <c r="L56" t="str">
        <f>'English Master'!D71</f>
        <v>UNUKO</v>
      </c>
      <c r="M56">
        <f>'English Master'!Z71</f>
        <v>1</v>
      </c>
    </row>
    <row r="57" spans="1:13" x14ac:dyDescent="0.2">
      <c r="L57" t="str">
        <f>'English Master'!D72</f>
        <v>VIRG</v>
      </c>
      <c r="M57">
        <f>'English Master'!Z72</f>
        <v>7</v>
      </c>
    </row>
    <row r="58" spans="1:13" x14ac:dyDescent="0.2">
      <c r="L58" t="str">
        <f>'English Master'!D73</f>
        <v>WEGA</v>
      </c>
      <c r="M58">
        <f>'English Master'!Z73</f>
        <v>1</v>
      </c>
    </row>
    <row r="59" spans="1:13" x14ac:dyDescent="0.2">
      <c r="L59" t="str">
        <f>'English Master'!D75</f>
        <v>ZOSMA</v>
      </c>
      <c r="M59">
        <f>'English Master'!Z75</f>
        <v>2</v>
      </c>
    </row>
    <row r="60" spans="1:13" x14ac:dyDescent="0.2">
      <c r="L60" t="e">
        <f>'English Master'!#REF!</f>
        <v>#REF!</v>
      </c>
      <c r="M60" t="e">
        <f>'English Master'!#REF!</f>
        <v>#REF!</v>
      </c>
    </row>
    <row r="71" spans="7:8" x14ac:dyDescent="0.2">
      <c r="G71" t="s">
        <v>246</v>
      </c>
      <c r="H71" t="s">
        <v>247</v>
      </c>
    </row>
    <row r="72" spans="7:8" x14ac:dyDescent="0.2">
      <c r="G72" t="s">
        <v>248</v>
      </c>
      <c r="H72" t="s">
        <v>249</v>
      </c>
    </row>
    <row r="75" spans="7:8" x14ac:dyDescent="0.2">
      <c r="G75" t="s">
        <v>250</v>
      </c>
      <c r="H75" t="s">
        <v>251</v>
      </c>
    </row>
    <row r="79" spans="7:8" x14ac:dyDescent="0.2">
      <c r="G79" t="s">
        <v>252</v>
      </c>
      <c r="H79" t="s">
        <v>253</v>
      </c>
    </row>
    <row r="80" spans="7:8" x14ac:dyDescent="0.2">
      <c r="G80" t="s">
        <v>254</v>
      </c>
      <c r="H80" t="s">
        <v>255</v>
      </c>
    </row>
    <row r="88" spans="7:8" x14ac:dyDescent="0.2">
      <c r="G88" t="s">
        <v>256</v>
      </c>
      <c r="H88" t="s">
        <v>257</v>
      </c>
    </row>
  </sheetData>
  <sortState ref="A1:G50">
    <sortCondition ref="A5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5"/>
  <sheetViews>
    <sheetView topLeftCell="A5" workbookViewId="0">
      <pane xSplit="3" topLeftCell="AD1" activePane="topRight" state="frozen"/>
      <selection pane="topRight" activeCell="AD15" sqref="AD15"/>
    </sheetView>
  </sheetViews>
  <sheetFormatPr defaultColWidth="9.140625" defaultRowHeight="12.75" x14ac:dyDescent="0.2"/>
  <cols>
    <col min="1" max="1" width="5" bestFit="1" customWidth="1"/>
    <col min="2" max="2" width="10.28515625" bestFit="1" customWidth="1"/>
    <col min="3" max="3" width="13.28515625" customWidth="1"/>
    <col min="4" max="4" width="17.28515625" bestFit="1" customWidth="1"/>
    <col min="5" max="5" width="33.7109375" bestFit="1" customWidth="1"/>
    <col min="6" max="6" width="10.7109375" bestFit="1" customWidth="1"/>
    <col min="7" max="7" width="14.28515625" bestFit="1" customWidth="1"/>
    <col min="8" max="8" width="11.5703125" bestFit="1" customWidth="1"/>
    <col min="9" max="9" width="14.7109375" bestFit="1" customWidth="1"/>
    <col min="10" max="10" width="14.85546875" bestFit="1" customWidth="1"/>
    <col min="11" max="11" width="24.7109375" bestFit="1" customWidth="1"/>
    <col min="12" max="12" width="22.5703125" bestFit="1" customWidth="1"/>
    <col min="13" max="13" width="11" bestFit="1" customWidth="1"/>
    <col min="14" max="14" width="17.85546875" bestFit="1" customWidth="1"/>
    <col min="15" max="15" width="7.7109375" bestFit="1" customWidth="1"/>
    <col min="16" max="16" width="11.7109375" bestFit="1" customWidth="1"/>
    <col min="17" max="17" width="6.7109375" bestFit="1" customWidth="1"/>
    <col min="18" max="18" width="4.7109375" bestFit="1" customWidth="1"/>
    <col min="19" max="19" width="6.42578125" bestFit="1" customWidth="1"/>
    <col min="20" max="20" width="5.7109375" bestFit="1" customWidth="1"/>
    <col min="21" max="21" width="6.140625" bestFit="1" customWidth="1"/>
    <col min="22" max="22" width="5.7109375" bestFit="1" customWidth="1"/>
    <col min="23" max="23" width="6.7109375" bestFit="1" customWidth="1"/>
    <col min="24" max="24" width="7.7109375" bestFit="1" customWidth="1"/>
    <col min="25" max="25" width="14.140625" bestFit="1" customWidth="1"/>
    <col min="26" max="26" width="7.7109375" bestFit="1" customWidth="1"/>
    <col min="27" max="27" width="20.28515625" bestFit="1" customWidth="1"/>
    <col min="28" max="28" width="5.140625" bestFit="1" customWidth="1"/>
    <col min="29" max="29" width="8.7109375" bestFit="1" customWidth="1"/>
    <col min="30" max="30" width="157" style="67" bestFit="1" customWidth="1"/>
    <col min="31" max="31" width="80.7109375" customWidth="1"/>
    <col min="32" max="32" width="46.85546875" bestFit="1" customWidth="1"/>
    <col min="33" max="33" width="66" bestFit="1" customWidth="1"/>
    <col min="34" max="34" width="83.7109375" bestFit="1" customWidth="1"/>
    <col min="35" max="35" width="96.140625" bestFit="1" customWidth="1"/>
    <col min="36" max="36" width="11.85546875" bestFit="1" customWidth="1"/>
    <col min="37" max="37" width="15.85546875" bestFit="1" customWidth="1"/>
    <col min="38" max="38" width="24.5703125" bestFit="1" customWidth="1"/>
    <col min="39" max="39" width="31.140625" bestFit="1" customWidth="1"/>
    <col min="40" max="40" width="19" bestFit="1" customWidth="1"/>
    <col min="41" max="41" width="18.7109375" bestFit="1" customWidth="1"/>
    <col min="42" max="42" width="25.28515625" bestFit="1" customWidth="1"/>
    <col min="43" max="43" width="18.42578125" bestFit="1" customWidth="1"/>
    <col min="44" max="44" width="34.42578125" bestFit="1" customWidth="1"/>
    <col min="45" max="45" width="40.42578125" customWidth="1"/>
    <col min="46" max="46" width="32.7109375" bestFit="1" customWidth="1"/>
    <col min="47" max="47" width="8.7109375" bestFit="1" customWidth="1"/>
    <col min="48" max="48" width="27" bestFit="1" customWidth="1"/>
    <col min="49" max="49" width="28.85546875" bestFit="1" customWidth="1"/>
    <col min="50" max="50" width="24.140625" bestFit="1" customWidth="1"/>
    <col min="51" max="51" width="10.7109375" bestFit="1" customWidth="1"/>
    <col min="52" max="52" width="15.85546875" bestFit="1" customWidth="1"/>
    <col min="53" max="53" width="25" bestFit="1" customWidth="1"/>
    <col min="54" max="54" width="16.28515625" bestFit="1" customWidth="1"/>
    <col min="55" max="55" width="10.42578125" bestFit="1" customWidth="1"/>
  </cols>
  <sheetData>
    <row r="1" spans="1:55" x14ac:dyDescent="0.2">
      <c r="A1" t="s">
        <v>170</v>
      </c>
      <c r="B1" t="s">
        <v>113</v>
      </c>
      <c r="C1" t="s">
        <v>114</v>
      </c>
      <c r="D1" t="s">
        <v>115</v>
      </c>
      <c r="E1" t="s">
        <v>116</v>
      </c>
      <c r="F1" t="s">
        <v>117</v>
      </c>
      <c r="G1" t="s">
        <v>118</v>
      </c>
      <c r="H1" t="s">
        <v>119</v>
      </c>
      <c r="I1" t="s">
        <v>120</v>
      </c>
      <c r="J1" t="s">
        <v>121</v>
      </c>
      <c r="K1" t="s">
        <v>122</v>
      </c>
      <c r="L1" t="s">
        <v>123</v>
      </c>
      <c r="M1" t="s">
        <v>124</v>
      </c>
      <c r="N1" t="s">
        <v>125</v>
      </c>
      <c r="O1" t="s">
        <v>126</v>
      </c>
      <c r="P1" t="s">
        <v>127</v>
      </c>
      <c r="Q1" t="s">
        <v>128</v>
      </c>
      <c r="R1" t="s">
        <v>129</v>
      </c>
      <c r="S1" t="s">
        <v>130</v>
      </c>
      <c r="T1" t="s">
        <v>131</v>
      </c>
      <c r="U1" t="s">
        <v>132</v>
      </c>
      <c r="V1" t="s">
        <v>133</v>
      </c>
      <c r="W1" t="s">
        <v>134</v>
      </c>
      <c r="X1" t="s">
        <v>135</v>
      </c>
      <c r="Y1" t="s">
        <v>136</v>
      </c>
      <c r="Z1" t="s">
        <v>137</v>
      </c>
      <c r="AA1" t="s">
        <v>138</v>
      </c>
      <c r="AB1" t="s">
        <v>139</v>
      </c>
      <c r="AC1" t="s">
        <v>140</v>
      </c>
      <c r="AD1" s="67" t="s">
        <v>141</v>
      </c>
      <c r="AE1" t="s">
        <v>142</v>
      </c>
      <c r="AF1" t="s">
        <v>143</v>
      </c>
      <c r="AG1" t="s">
        <v>144</v>
      </c>
      <c r="AH1" t="s">
        <v>145</v>
      </c>
      <c r="AI1" t="s">
        <v>146</v>
      </c>
      <c r="AJ1" t="s">
        <v>147</v>
      </c>
      <c r="AK1" t="s">
        <v>148</v>
      </c>
      <c r="AL1" t="s">
        <v>149</v>
      </c>
      <c r="AM1" t="s">
        <v>150</v>
      </c>
      <c r="AN1" t="s">
        <v>151</v>
      </c>
      <c r="AO1" t="s">
        <v>152</v>
      </c>
      <c r="AP1" t="s">
        <v>153</v>
      </c>
      <c r="AQ1" t="s">
        <v>154</v>
      </c>
      <c r="AR1" t="s">
        <v>155</v>
      </c>
      <c r="AS1" t="s">
        <v>156</v>
      </c>
      <c r="AT1" t="s">
        <v>157</v>
      </c>
      <c r="AU1" t="s">
        <v>158</v>
      </c>
      <c r="AV1" t="s">
        <v>159</v>
      </c>
      <c r="AW1" t="s">
        <v>160</v>
      </c>
      <c r="AX1" t="s">
        <v>161</v>
      </c>
      <c r="AY1" t="s">
        <v>162</v>
      </c>
      <c r="AZ1" t="s">
        <v>163</v>
      </c>
      <c r="BA1" t="s">
        <v>164</v>
      </c>
      <c r="BB1" t="s">
        <v>165</v>
      </c>
      <c r="BC1" t="s">
        <v>169</v>
      </c>
    </row>
    <row r="2" spans="1:55" ht="38.25" x14ac:dyDescent="0.2">
      <c r="A2">
        <f>'English Master'!A2</f>
        <v>901</v>
      </c>
      <c r="B2" s="85">
        <v>1</v>
      </c>
      <c r="C2" t="str">
        <f>'English Master'!D2&amp;" "&amp;'English Master'!C2&amp;" "&amp;'English Master'!H2&amp;" "&amp;'English Master'!K2&amp;" "&amp;'English Master'!F2</f>
        <v>ACCORD All season grey destructured pleated cotton fleece skirt</v>
      </c>
      <c r="D2" t="str">
        <f t="shared" ref="D2:D31" si="0">PROPER(RIGHT(C2,LEN(C2)-FIND("*",SUBSTITUTE(C2," ","*",LEN(C2)-LEN(SUBSTITUTE(C2," ",""))))))</f>
        <v>Skirt</v>
      </c>
      <c r="E2">
        <f>'English Master'!S2</f>
        <v>90</v>
      </c>
      <c r="F2">
        <v>1</v>
      </c>
      <c r="H2">
        <v>0</v>
      </c>
      <c r="M2" t="str">
        <f t="shared" ref="M2:M22" si="1">LEFT(C2,FIND(" ",C2)-1)</f>
        <v>ACCORD</v>
      </c>
      <c r="Z2" t="s">
        <v>168</v>
      </c>
      <c r="AD2" s="67" t="str">
        <f>IF('English Master'!N2="","",'English Master'!N2&amp;" ")&amp;IF('English Master'!O2="","",'English Master'!O2&amp;" ")&amp;IF('English Master'!P2="","",'English Master'!P2&amp;" ")&amp;IF('English Master'!Q2="","",'English Master'!Q2&amp;" ")&amp;IF('English Master'!R2="","",'English Master'!R2&amp;" ")&amp;IF('English Master'!K2="","",'English Master'!K2&amp;" ")&amp;IF('English Master'!J2="","",'English Master'!J2&amp;" ")&amp;IF('English Master'!I2="","",'English Master'!I2&amp;" ")</f>
        <v xml:space="preserve">2 pocket knee length destructured pleated machine wash 30 drip dry 100% cotton </v>
      </c>
      <c r="AE2" t="str">
        <f>"Young French Designer Amandine Leforestiers' minimalist "&amp;PROPER('English Master'!D2)&amp;" "&amp;'English Master'!F2&amp;" is made from fabric made in "&amp;'English Master'!L2&amp;". "&amp;IF('English Master'!AB2="",""," The model is also wearing "&amp;'English Master'!AB2&amp;" by Amandine Leforestier")</f>
        <v xml:space="preserve">Young French Designer Amandine Leforestiers' minimalist Accord cotton fleece skirt is made from fabric made in Italy. </v>
      </c>
      <c r="AF2" s="83" t="str">
        <f t="shared" ref="AF2:AF22" si="2">SUBSTITUTE(AG2&amp;" "&amp;AI2," ",";")</f>
        <v>ACCORD;All;season;grey;destructured;pleated;cotton;fleece;skirt;;;;2;pocket;knee;length;destructured;pleated;machine;wash;30;drip;dry</v>
      </c>
      <c r="AG2" t="str">
        <f t="shared" ref="AG2:AG22" si="3">C2</f>
        <v>ACCORD All season grey destructured pleated cotton fleece skirt</v>
      </c>
      <c r="AH2" t="str">
        <f>AG2&amp;"  "&amp;'English Master'!I89</f>
        <v xml:space="preserve">ACCORD All season grey destructured pleated cotton fleece skirt  </v>
      </c>
      <c r="AI2" t="str">
        <f>'English Master'!N2&amp;" "&amp;'English Master'!O2&amp;" "&amp;'English Master'!P2&amp;" "&amp;'English Master'!Q2&amp;" "&amp;'English Master'!R2&amp;" "&amp;'English Master'!K2&amp;" "&amp;'English Master'!J2</f>
        <v xml:space="preserve">   2 pocket knee length destructured pleated machine wash 30 drip dry</v>
      </c>
      <c r="AK2" t="s">
        <v>166</v>
      </c>
      <c r="AM2">
        <v>1</v>
      </c>
      <c r="AP2">
        <v>1</v>
      </c>
      <c r="AQ2" s="57"/>
      <c r="AR2">
        <v>0</v>
      </c>
      <c r="AS2" t="str">
        <f>'English Master'!$I$1&amp;":"&amp;'English Master'!I2&amp;":0;"&amp;'English Master'!$J$1&amp;":"&amp;'English Master'!J2&amp;":1;"&amp;'English Master'!$N$1&amp;":"&amp;'English Master'!N2&amp;":2;"&amp;'English Master'!$O$1&amp;":"&amp;'English Master'!O2&amp;":3;"&amp;'English Master'!$P$1&amp;":"&amp;'English Master'!P2&amp;":4;"&amp;'English Master'!$Q$1&amp;":"&amp;'English Master'!Q2&amp;":5;"&amp;'English Master'!$R$1&amp;":"&amp;'English Master'!R2&amp;":6;"&amp;'English Master'!$L$1&amp;":"&amp;'English Master'!L2&amp;":7"</f>
        <v>Composition:100% cotton:0;Care:machine wash 30 drip dry:1;Neck::2;Waist::3;Sleeves::4;Pockets:2 pocket:5;Length:knee length:6;Fabric origin:Italy:7</v>
      </c>
      <c r="AT2">
        <v>1</v>
      </c>
      <c r="AU2" t="s">
        <v>167</v>
      </c>
    </row>
    <row r="3" spans="1:55" ht="38.25" x14ac:dyDescent="0.2">
      <c r="A3">
        <f>'English Master'!A3</f>
        <v>902</v>
      </c>
      <c r="B3" s="85">
        <v>1</v>
      </c>
      <c r="C3" t="str">
        <f>'English Master'!D3&amp;" "&amp;'English Master'!C3&amp;" "&amp;'English Master'!H3&amp;" "&amp;'English Master'!K3&amp;" "&amp;'English Master'!F3</f>
        <v>ADAGIO All season grey draped loose double jersey top</v>
      </c>
      <c r="D3" t="str">
        <f t="shared" si="0"/>
        <v>Top</v>
      </c>
      <c r="E3">
        <f>'English Master'!S3</f>
        <v>115</v>
      </c>
      <c r="F3">
        <v>1</v>
      </c>
      <c r="H3">
        <v>0</v>
      </c>
      <c r="M3" t="str">
        <f t="shared" si="1"/>
        <v>ADAGIO</v>
      </c>
      <c r="Z3" t="s">
        <v>168</v>
      </c>
      <c r="AD3" s="67" t="str">
        <f>IF('English Master'!N3="","",'English Master'!N3&amp;" ")&amp;IF('English Master'!O3="","",'English Master'!O3&amp;" ")&amp;IF('English Master'!P3="","",'English Master'!P3&amp;" ")&amp;IF('English Master'!Q3="","",'English Master'!Q3&amp;" ")&amp;IF('English Master'!R3="","",'English Master'!R3&amp;" ")&amp;IF('English Master'!K3="","",'English Master'!K3&amp;" ")&amp;IF('English Master'!J3="","",'English Master'!J3&amp;" ")&amp;IF('English Master'!I3="","",'English Master'!I3&amp;" ")</f>
        <v xml:space="preserve">v neck long sleeve draped loose machine wash 30 drip dry 100% cotton </v>
      </c>
      <c r="AE3" t="str">
        <f>"Young French Designer Amandine Leforestiers' minimalist "&amp;PROPER('English Master'!D3)&amp;" "&amp;'English Master'!F3&amp;" is made from fabric made in "&amp;'English Master'!L3&amp;". "&amp;IF('English Master'!AB3="",""," The model is also wearing "&amp;'English Master'!AB3&amp;" by Amandine Leforestier")</f>
        <v>Young French Designer Amandine Leforestiers' minimalist Adagio double jersey top is made from fabric made in France.  The model is also wearing Pivot by Amandine Leforestier</v>
      </c>
      <c r="AF3" s="83" t="str">
        <f t="shared" si="2"/>
        <v>ADAGIO;All;season;grey;draped;loose;double;jersey;top;v;neck;;long;sleeve;;;draped;loose;machine;wash;30;drip;dry</v>
      </c>
      <c r="AG3" t="str">
        <f t="shared" si="3"/>
        <v>ADAGIO All season grey draped loose double jersey top</v>
      </c>
      <c r="AH3" t="str">
        <f>AG3&amp;"  "&amp;'English Master'!I90</f>
        <v>ADAGIO All season grey draped loose double jersey top  50% cotton 50% modal</v>
      </c>
      <c r="AI3" t="str">
        <f>'English Master'!N3&amp;" "&amp;'English Master'!O3&amp;" "&amp;'English Master'!P3&amp;" "&amp;'English Master'!Q3&amp;" "&amp;'English Master'!R3&amp;" "&amp;'English Master'!K3&amp;" "&amp;'English Master'!J3</f>
        <v>v neck  long sleeve   draped loose machine wash 30 drip dry</v>
      </c>
      <c r="AK3" t="s">
        <v>166</v>
      </c>
      <c r="AM3">
        <v>1</v>
      </c>
      <c r="AP3">
        <v>1</v>
      </c>
      <c r="AQ3" s="57"/>
      <c r="AR3">
        <v>0</v>
      </c>
      <c r="AS3" t="str">
        <f>'English Master'!$I$1&amp;":"&amp;'English Master'!I3&amp;":0;"&amp;'English Master'!$J$1&amp;":"&amp;'English Master'!J3&amp;":1;"&amp;'English Master'!$N$1&amp;":"&amp;'English Master'!N3&amp;":2;"&amp;'English Master'!$O$1&amp;":"&amp;'English Master'!O3&amp;":3;"&amp;'English Master'!$P$1&amp;":"&amp;'English Master'!P3&amp;":4;"&amp;'English Master'!$Q$1&amp;":"&amp;'English Master'!Q3&amp;":5;"&amp;'English Master'!$R$1&amp;":"&amp;'English Master'!R3&amp;":6;"&amp;'English Master'!$L$1&amp;":"&amp;'English Master'!L3&amp;":7"</f>
        <v>Composition:100% cotton:0;Care:machine wash 30 drip dry:1;Neck:v neck:2;Waist::3;Sleeves:long sleeve:4;Pockets::5;Length::6;Fabric origin:France:7</v>
      </c>
      <c r="AT3">
        <v>1</v>
      </c>
      <c r="AU3" t="s">
        <v>167</v>
      </c>
    </row>
    <row r="4" spans="1:55" ht="38.25" x14ac:dyDescent="0.2">
      <c r="A4">
        <f>'English Master'!A4</f>
        <v>903</v>
      </c>
      <c r="B4" s="85">
        <v>1</v>
      </c>
      <c r="C4" t="str">
        <f>'English Master'!D4&amp;" "&amp;'English Master'!C4&amp;" "&amp;'English Master'!H4&amp;" "&amp;'English Master'!K4&amp;" "&amp;'English Master'!F4</f>
        <v>AELL All season grey pleated brushed mottled cotton fleece sweater</v>
      </c>
      <c r="D4" t="str">
        <f t="shared" si="0"/>
        <v>Sweater</v>
      </c>
      <c r="E4">
        <f>'English Master'!S4</f>
        <v>160</v>
      </c>
      <c r="F4">
        <v>1</v>
      </c>
      <c r="H4">
        <v>0</v>
      </c>
      <c r="M4" t="str">
        <f t="shared" si="1"/>
        <v>AELL</v>
      </c>
      <c r="Z4" t="s">
        <v>168</v>
      </c>
      <c r="AD4" s="67" t="str">
        <f>IF('English Master'!N4="","",'English Master'!N4&amp;" ")&amp;IF('English Master'!O4="","",'English Master'!O4&amp;" ")&amp;IF('English Master'!P4="","",'English Master'!P4&amp;" ")&amp;IF('English Master'!Q4="","",'English Master'!Q4&amp;" ")&amp;IF('English Master'!R4="","",'English Master'!R4&amp;" ")&amp;IF('English Master'!K4="","",'English Master'!K4&amp;" ")&amp;IF('English Master'!J4="","",'English Master'!J4&amp;" ")&amp;IF('English Master'!I4="","",'English Master'!I4&amp;" ")</f>
        <v xml:space="preserve">large round collar long sleeve pleated brushed mottled machine wash 30 drip dry 100% cotton </v>
      </c>
      <c r="AE4" t="str">
        <f>"Young French Designer Amandine Leforestiers' minimalist "&amp;PROPER('English Master'!D4)&amp;" "&amp;'English Master'!F4&amp;" is made from fabric made in "&amp;'English Master'!L4&amp;". "&amp;IF('English Master'!AB4="",""," The model is also wearing "&amp;'English Master'!AB4&amp;" by Amandine Leforestier")</f>
        <v>Young French Designer Amandine Leforestiers' minimalist Aell cotton fleece sweater is made from fabric made in Italy.  The model is also wearing Arietis by Amandine Leforestier</v>
      </c>
      <c r="AF4" s="83" t="str">
        <f t="shared" si="2"/>
        <v>AELL;All;season;grey;pleated;brushed;mottled;cotton;fleece;sweater;large;round;collar;;long;sleeve;;;pleated;brushed;mottled;machine;wash;30;drip;dry</v>
      </c>
      <c r="AG4" t="str">
        <f t="shared" si="3"/>
        <v>AELL All season grey pleated brushed mottled cotton fleece sweater</v>
      </c>
      <c r="AH4" t="str">
        <f>AG4&amp;"  "&amp;'English Master'!I91</f>
        <v>AELL All season grey pleated brushed mottled cotton fleece sweater  100% cotton</v>
      </c>
      <c r="AI4" t="str">
        <f>'English Master'!N4&amp;" "&amp;'English Master'!O4&amp;" "&amp;'English Master'!P4&amp;" "&amp;'English Master'!Q4&amp;" "&amp;'English Master'!R4&amp;" "&amp;'English Master'!K4&amp;" "&amp;'English Master'!J4</f>
        <v>large round collar  long sleeve   pleated brushed mottled machine wash 30 drip dry</v>
      </c>
      <c r="AK4" t="s">
        <v>166</v>
      </c>
      <c r="AM4">
        <v>1</v>
      </c>
      <c r="AP4">
        <v>1</v>
      </c>
      <c r="AQ4" s="57"/>
      <c r="AR4">
        <v>0</v>
      </c>
      <c r="AS4" t="str">
        <f>'English Master'!$I$1&amp;":"&amp;'English Master'!I4&amp;":0;"&amp;'English Master'!$J$1&amp;":"&amp;'English Master'!J4&amp;":1;"&amp;'English Master'!$N$1&amp;":"&amp;'English Master'!N4&amp;":2;"&amp;'English Master'!$O$1&amp;":"&amp;'English Master'!O4&amp;":3;"&amp;'English Master'!$P$1&amp;":"&amp;'English Master'!P4&amp;":4;"&amp;'English Master'!$Q$1&amp;":"&amp;'English Master'!Q4&amp;":5;"&amp;'English Master'!$R$1&amp;":"&amp;'English Master'!R4&amp;":6;"&amp;'English Master'!$L$1&amp;":"&amp;'English Master'!L4&amp;":7"</f>
        <v>Composition:100% cotton:0;Care:machine wash 30 drip dry:1;Neck:large round collar:2;Waist::3;Sleeves:long sleeve:4;Pockets::5;Length::6;Fabric origin:Italy:7</v>
      </c>
      <c r="AT4">
        <v>1</v>
      </c>
      <c r="AU4" t="s">
        <v>167</v>
      </c>
    </row>
    <row r="5" spans="1:55" ht="38.25" x14ac:dyDescent="0.2">
      <c r="A5">
        <f>'English Master'!A5</f>
        <v>904</v>
      </c>
      <c r="B5" s="85">
        <v>1</v>
      </c>
      <c r="C5" t="str">
        <f>'English Master'!D5&amp;" "&amp;'English Master'!C5&amp;" "&amp;'English Master'!H5&amp;" "&amp;'English Master'!K5&amp;" "&amp;'English Master'!F5</f>
        <v>ALE All season black oversized tapered draped jersey top</v>
      </c>
      <c r="D5" t="str">
        <f t="shared" si="0"/>
        <v>Top</v>
      </c>
      <c r="E5">
        <f>'English Master'!S5</f>
        <v>110</v>
      </c>
      <c r="F5">
        <v>1</v>
      </c>
      <c r="H5">
        <v>0</v>
      </c>
      <c r="M5" t="str">
        <f t="shared" si="1"/>
        <v>ALE</v>
      </c>
      <c r="Z5" t="s">
        <v>168</v>
      </c>
      <c r="AD5" s="67" t="str">
        <f>IF('English Master'!N5="","",'English Master'!N5&amp;" ")&amp;IF('English Master'!O5="","",'English Master'!O5&amp;" ")&amp;IF('English Master'!P5="","",'English Master'!P5&amp;" ")&amp;IF('English Master'!Q5="","",'English Master'!Q5&amp;" ")&amp;IF('English Master'!R5="","",'English Master'!R5&amp;" ")&amp;IF('English Master'!K5="","",'English Master'!K5&amp;" ")&amp;IF('English Master'!J5="","",'English Master'!J5&amp;" ")&amp;IF('English Master'!I5="","",'English Master'!I5&amp;" ")</f>
        <v xml:space="preserve">boat neck long sleeve oversized tapered draped machine wash 30 drip dry 50% cotton 50% modal </v>
      </c>
      <c r="AE5" t="str">
        <f>"Young French Designer Amandine Leforestiers' minimalist "&amp;PROPER('English Master'!D5)&amp;" "&amp;'English Master'!F5&amp;" is made from fabric made in "&amp;'English Master'!L5&amp;". "&amp;IF('English Master'!AB5="",""," The model is also wearing "&amp;'English Master'!AB5&amp;" by Amandine Leforestier")</f>
        <v>Young French Designer Amandine Leforestiers' minimalist Ale jersey top is made from fabric made in Italy.  The model is also wearing Appolo by Amandine Leforestier</v>
      </c>
      <c r="AF5" s="83" t="str">
        <f t="shared" si="2"/>
        <v>ALE;All;season;black;oversized;tapered;draped;jersey;top;boat;neck;;long;sleeve;;;oversized;tapered;draped;machine;wash;30;drip;dry</v>
      </c>
      <c r="AG5" t="str">
        <f t="shared" si="3"/>
        <v>ALE All season black oversized tapered draped jersey top</v>
      </c>
      <c r="AH5" t="str">
        <f>AG5&amp;"  "&amp;'English Master'!I92</f>
        <v>ALE All season black oversized tapered draped jersey top  100% cotton</v>
      </c>
      <c r="AI5" t="str">
        <f>'English Master'!N5&amp;" "&amp;'English Master'!O5&amp;" "&amp;'English Master'!P5&amp;" "&amp;'English Master'!Q5&amp;" "&amp;'English Master'!R5&amp;" "&amp;'English Master'!K5&amp;" "&amp;'English Master'!J5</f>
        <v>boat neck  long sleeve   oversized tapered draped machine wash 30 drip dry</v>
      </c>
      <c r="AK5" t="s">
        <v>166</v>
      </c>
      <c r="AM5">
        <v>1</v>
      </c>
      <c r="AP5">
        <v>1</v>
      </c>
      <c r="AQ5" s="57"/>
      <c r="AR5">
        <v>0</v>
      </c>
      <c r="AS5" t="str">
        <f>'English Master'!$I$1&amp;":"&amp;'English Master'!I5&amp;":0;"&amp;'English Master'!$J$1&amp;":"&amp;'English Master'!J5&amp;":1;"&amp;'English Master'!$N$1&amp;":"&amp;'English Master'!N5&amp;":2;"&amp;'English Master'!$O$1&amp;":"&amp;'English Master'!O5&amp;":3;"&amp;'English Master'!$P$1&amp;":"&amp;'English Master'!P5&amp;":4;"&amp;'English Master'!$Q$1&amp;":"&amp;'English Master'!Q5&amp;":5;"&amp;'English Master'!$R$1&amp;":"&amp;'English Master'!R5&amp;":6;"&amp;'English Master'!$L$1&amp;":"&amp;'English Master'!L5&amp;":7"</f>
        <v>Composition:50% cotton 50% modal:0;Care:machine wash 30 drip dry:1;Neck:boat neck:2;Waist::3;Sleeves:long sleeve:4;Pockets::5;Length::6;Fabric origin:Italy:7</v>
      </c>
      <c r="AT5">
        <v>1</v>
      </c>
      <c r="AU5" t="s">
        <v>167</v>
      </c>
    </row>
    <row r="6" spans="1:55" ht="51" x14ac:dyDescent="0.2">
      <c r="A6">
        <f>'English Master'!A6</f>
        <v>905</v>
      </c>
      <c r="B6" s="85">
        <v>1</v>
      </c>
      <c r="C6" t="str">
        <f>'English Master'!D6&amp;" "&amp;'English Master'!C6&amp;" "&amp;'English Master'!H6&amp;" "&amp;'English Master'!K6&amp;" "&amp;'English Master'!F6</f>
        <v>ALTO All season light grey relaxed yoga/jogging trousers cotton fleece pants</v>
      </c>
      <c r="D6" t="str">
        <f t="shared" si="0"/>
        <v>Pants</v>
      </c>
      <c r="E6">
        <f>'English Master'!S6</f>
        <v>150</v>
      </c>
      <c r="F6">
        <v>1</v>
      </c>
      <c r="H6">
        <v>0</v>
      </c>
      <c r="M6" t="str">
        <f t="shared" si="1"/>
        <v>ALTO</v>
      </c>
      <c r="Z6" t="s">
        <v>168</v>
      </c>
      <c r="AD6" s="67" t="str">
        <f>IF('English Master'!N6="","",'English Master'!N6&amp;" ")&amp;IF('English Master'!O6="","",'English Master'!O6&amp;" ")&amp;IF('English Master'!P6="","",'English Master'!P6&amp;" ")&amp;IF('English Master'!Q6="","",'English Master'!Q6&amp;" ")&amp;IF('English Master'!R6="","",'English Master'!R6&amp;" ")&amp;IF('English Master'!K6="","",'English Master'!K6&amp;" ")&amp;IF('English Master'!J6="","",'English Master'!J6&amp;" ")&amp;IF('English Master'!I6="","",'English Master'!I6&amp;" ")</f>
        <v xml:space="preserve">twisted belt pleated non elastic waist 2 pockets relaxed yoga/jogging trousers machine wash 30 drip dry 100% cotton </v>
      </c>
      <c r="AE6" t="str">
        <f>"Young French Designer Amandine Leforestiers' minimalist "&amp;PROPER('English Master'!D6)&amp;" "&amp;'English Master'!F6&amp;" is made from fabric made in "&amp;'English Master'!L6&amp;". "&amp;IF('English Master'!AB6="",""," The model is also wearing "&amp;'English Master'!AB6&amp;" by Amandine Leforestier")</f>
        <v>Young French Designer Amandine Leforestiers' minimalist Alto cotton fleece pants is made from fabric made in France.  The model is also wearing Concerto by Amandine Leforestier</v>
      </c>
      <c r="AF6" s="83" t="str">
        <f t="shared" si="2"/>
        <v>ALTO;All;season;light;grey;relaxed;yoga/jogging;trousers;cotton;fleece;pants;;twisted;belt;pleated;non;elastic;waist;;2;pockets;;relaxed;yoga/jogging;trousers;machine;wash;30;drip;dry</v>
      </c>
      <c r="AG6" t="str">
        <f t="shared" si="3"/>
        <v>ALTO All season light grey relaxed yoga/jogging trousers cotton fleece pants</v>
      </c>
      <c r="AH6" t="str">
        <f>AG6&amp;"  "&amp;'English Master'!I93</f>
        <v>ALTO All season light grey relaxed yoga/jogging trousers cotton fleece pants  74% cotton 26% nylon</v>
      </c>
      <c r="AI6" t="str">
        <f>'English Master'!N6&amp;" "&amp;'English Master'!O6&amp;" "&amp;'English Master'!P6&amp;" "&amp;'English Master'!Q6&amp;" "&amp;'English Master'!R6&amp;" "&amp;'English Master'!K6&amp;" "&amp;'English Master'!J6</f>
        <v xml:space="preserve"> twisted belt pleated non elastic waist  2 pockets  relaxed yoga/jogging trousers machine wash 30 drip dry</v>
      </c>
      <c r="AK6" t="s">
        <v>166</v>
      </c>
      <c r="AM6">
        <v>1</v>
      </c>
      <c r="AP6">
        <v>1</v>
      </c>
      <c r="AQ6" s="57"/>
      <c r="AR6">
        <v>0</v>
      </c>
      <c r="AS6" t="str">
        <f>'English Master'!$I$1&amp;":"&amp;'English Master'!I6&amp;":0;"&amp;'English Master'!$J$1&amp;":"&amp;'English Master'!J6&amp;":1;"&amp;'English Master'!$N$1&amp;":"&amp;'English Master'!N6&amp;":2;"&amp;'English Master'!$O$1&amp;":"&amp;'English Master'!O6&amp;":3;"&amp;'English Master'!$P$1&amp;":"&amp;'English Master'!P6&amp;":4;"&amp;'English Master'!$Q$1&amp;":"&amp;'English Master'!Q6&amp;":5;"&amp;'English Master'!$R$1&amp;":"&amp;'English Master'!R6&amp;":6;"&amp;'English Master'!$L$1&amp;":"&amp;'English Master'!L6&amp;":7"</f>
        <v>Composition:100% cotton:0;Care:machine wash 30 drip dry:1;Neck::2;Waist:twisted belt pleated non elastic waist:3;Sleeves::4;Pockets:2 pockets:5;Length::6;Fabric origin:France:7</v>
      </c>
      <c r="AT6">
        <v>1</v>
      </c>
      <c r="AU6" t="s">
        <v>167</v>
      </c>
    </row>
    <row r="7" spans="1:55" ht="38.25" x14ac:dyDescent="0.2">
      <c r="A7">
        <f>'English Master'!A7</f>
        <v>906</v>
      </c>
      <c r="B7" s="85">
        <v>1</v>
      </c>
      <c r="C7" t="str">
        <f>'English Master'!D7&amp;" "&amp;'English Master'!C7&amp;" "&amp;'English Master'!H7&amp;" "&amp;'English Master'!K7&amp;" "&amp;'English Master'!F7</f>
        <v>ARIETIS All season black relaxed fit jacquard pants</v>
      </c>
      <c r="D7" t="str">
        <f t="shared" si="0"/>
        <v>Pants</v>
      </c>
      <c r="E7">
        <f>'English Master'!S7</f>
        <v>110</v>
      </c>
      <c r="F7">
        <v>1</v>
      </c>
      <c r="H7">
        <v>0</v>
      </c>
      <c r="M7" t="str">
        <f t="shared" si="1"/>
        <v>ARIETIS</v>
      </c>
      <c r="Z7" t="s">
        <v>168</v>
      </c>
      <c r="AD7" s="67" t="str">
        <f>IF('English Master'!N7="","",'English Master'!N7&amp;" ")&amp;IF('English Master'!O7="","",'English Master'!O7&amp;" ")&amp;IF('English Master'!P7="","",'English Master'!P7&amp;" ")&amp;IF('English Master'!Q7="","",'English Master'!Q7&amp;" ")&amp;IF('English Master'!R7="","",'English Master'!R7&amp;" ")&amp;IF('English Master'!K7="","",'English Master'!K7&amp;" ")&amp;IF('English Master'!J7="","",'English Master'!J7&amp;" ")&amp;IF('English Master'!I7="","",'English Master'!I7&amp;" ")</f>
        <v xml:space="preserve">elastic waist 2 pockets relaxed fit machine wash 30 drip dry 100% cotton </v>
      </c>
      <c r="AE7" t="str">
        <f>"Young French Designer Amandine Leforestiers' minimalist "&amp;PROPER('English Master'!D7)&amp;" "&amp;'English Master'!F7&amp;" is made from fabric made in "&amp;'English Master'!L7&amp;". "&amp;IF('English Master'!AB7="",""," The model is also wearing "&amp;'English Master'!AB7&amp;" by Amandine Leforestier")</f>
        <v>Young French Designer Amandine Leforestiers' minimalist Arietis jacquard pants is made from fabric made in France.  The model is also wearing Coda by Amandine Leforestier</v>
      </c>
      <c r="AF7" s="83" t="str">
        <f t="shared" si="2"/>
        <v>ARIETIS;All;season;black;relaxed;fit;jacquard;pants;;elastic;waist;;2;pockets;;relaxed;fit;machine;wash;30;drip;dry</v>
      </c>
      <c r="AG7" t="str">
        <f t="shared" si="3"/>
        <v>ARIETIS All season black relaxed fit jacquard pants</v>
      </c>
      <c r="AH7" t="str">
        <f>AG7&amp;"  "&amp;'English Master'!I94</f>
        <v xml:space="preserve">ARIETIS All season black relaxed fit jacquard pants  </v>
      </c>
      <c r="AI7" t="str">
        <f>'English Master'!N7&amp;" "&amp;'English Master'!O7&amp;" "&amp;'English Master'!P7&amp;" "&amp;'English Master'!Q7&amp;" "&amp;'English Master'!R7&amp;" "&amp;'English Master'!K7&amp;" "&amp;'English Master'!J7</f>
        <v xml:space="preserve"> elastic waist  2 pockets  relaxed fit machine wash 30 drip dry</v>
      </c>
      <c r="AK7" t="s">
        <v>166</v>
      </c>
      <c r="AM7">
        <v>1</v>
      </c>
      <c r="AP7">
        <v>1</v>
      </c>
      <c r="AQ7" s="57"/>
      <c r="AR7">
        <v>0</v>
      </c>
      <c r="AS7" t="str">
        <f>'English Master'!$I$1&amp;":"&amp;'English Master'!I7&amp;":0;"&amp;'English Master'!$J$1&amp;":"&amp;'English Master'!J7&amp;":1;"&amp;'English Master'!$N$1&amp;":"&amp;'English Master'!N7&amp;":2;"&amp;'English Master'!$O$1&amp;":"&amp;'English Master'!O7&amp;":3;"&amp;'English Master'!$P$1&amp;":"&amp;'English Master'!P7&amp;":4;"&amp;'English Master'!$Q$1&amp;":"&amp;'English Master'!Q7&amp;":5;"&amp;'English Master'!$R$1&amp;":"&amp;'English Master'!R7&amp;":6;"&amp;'English Master'!$L$1&amp;":"&amp;'English Master'!L7&amp;":7"</f>
        <v>Composition:100% cotton:0;Care:machine wash 30 drip dry:1;Neck::2;Waist:elastic waist:3;Sleeves::4;Pockets:2 pockets:5;Length::6;Fabric origin:France:7</v>
      </c>
      <c r="AT7">
        <v>1</v>
      </c>
      <c r="AU7" t="s">
        <v>167</v>
      </c>
    </row>
    <row r="8" spans="1:55" ht="25.5" x14ac:dyDescent="0.2">
      <c r="A8">
        <f>'English Master'!A8</f>
        <v>907</v>
      </c>
      <c r="B8" s="85">
        <v>1</v>
      </c>
      <c r="C8" t="str">
        <f>'English Master'!D8&amp;" "&amp;'English Master'!C8&amp;" "&amp;'English Master'!H8&amp;" "&amp;'English Master'!K8&amp;" "&amp;'English Master'!F8</f>
        <v>COURBE All season black fluid jersey skirt</v>
      </c>
      <c r="D8" t="str">
        <f t="shared" si="0"/>
        <v>Skirt</v>
      </c>
      <c r="E8">
        <f>'English Master'!S8</f>
        <v>110</v>
      </c>
      <c r="F8">
        <v>1</v>
      </c>
      <c r="H8">
        <v>0</v>
      </c>
      <c r="M8" t="str">
        <f t="shared" si="1"/>
        <v>COURBE</v>
      </c>
      <c r="Z8" t="s">
        <v>168</v>
      </c>
      <c r="AD8" s="67" t="str">
        <f>IF('English Master'!N8="","",'English Master'!N8&amp;" ")&amp;IF('English Master'!O8="","",'English Master'!O8&amp;" ")&amp;IF('English Master'!P8="","",'English Master'!P8&amp;" ")&amp;IF('English Master'!Q8="","",'English Master'!Q8&amp;" ")&amp;IF('English Master'!R8="","",'English Master'!R8&amp;" ")&amp;IF('English Master'!K8="","",'English Master'!K8&amp;" ")&amp;IF('English Master'!J8="","",'English Master'!J8&amp;" ")&amp;IF('English Master'!I8="","",'English Master'!I8&amp;" ")</f>
        <v xml:space="preserve">twisted belt knee length fluid 70% polyester 30% wool </v>
      </c>
      <c r="AE8" t="str">
        <f>"Young French Designer Amandine Leforestiers' minimalist "&amp;PROPER('English Master'!D8)&amp;" "&amp;'English Master'!F8&amp;" is made from fabric made in "&amp;'English Master'!L8&amp;". "&amp;IF('English Master'!AB8="",""," The model is also wearing "&amp;'English Master'!AB8&amp;" by Amandine Leforestier")</f>
        <v>Young French Designer Amandine Leforestiers' minimalist Courbe jersey skirt is made from fabric made in Italy.  The model is also wearing Gambade by Amandine Leforestier</v>
      </c>
      <c r="AF8" s="83" t="str">
        <f t="shared" si="2"/>
        <v>COURBE;All;season;black;fluid;jersey;skirt;;twisted;belt;;;knee;length;fluid;</v>
      </c>
      <c r="AG8" t="str">
        <f t="shared" si="3"/>
        <v>COURBE All season black fluid jersey skirt</v>
      </c>
      <c r="AH8" t="str">
        <f>AG8&amp;"  "&amp;'English Master'!I95</f>
        <v>COURBE All season black fluid jersey skirt  70% cotton 30% linen</v>
      </c>
      <c r="AI8" t="str">
        <f>'English Master'!N8&amp;" "&amp;'English Master'!O8&amp;" "&amp;'English Master'!P8&amp;" "&amp;'English Master'!Q8&amp;" "&amp;'English Master'!R8&amp;" "&amp;'English Master'!K8&amp;" "&amp;'English Master'!J8</f>
        <v xml:space="preserve"> twisted belt   knee length fluid </v>
      </c>
      <c r="AK8" t="s">
        <v>166</v>
      </c>
      <c r="AM8">
        <v>1</v>
      </c>
      <c r="AP8">
        <v>1</v>
      </c>
      <c r="AQ8" s="57"/>
      <c r="AR8">
        <v>0</v>
      </c>
      <c r="AS8" t="str">
        <f>'English Master'!$I$1&amp;":"&amp;'English Master'!I8&amp;":0;"&amp;'English Master'!$J$1&amp;":"&amp;'English Master'!J8&amp;":1;"&amp;'English Master'!$N$1&amp;":"&amp;'English Master'!N8&amp;":2;"&amp;'English Master'!$O$1&amp;":"&amp;'English Master'!O8&amp;":3;"&amp;'English Master'!$P$1&amp;":"&amp;'English Master'!P8&amp;":4;"&amp;'English Master'!$Q$1&amp;":"&amp;'English Master'!Q8&amp;":5;"&amp;'English Master'!$R$1&amp;":"&amp;'English Master'!R8&amp;":6;"&amp;'English Master'!$L$1&amp;":"&amp;'English Master'!L8&amp;":7"</f>
        <v>Composition:70% polyester 30% wool:0;Care::1;Neck::2;Waist:twisted belt:3;Sleeves::4;Pockets::5;Length:knee length:6;Fabric origin:Italy:7</v>
      </c>
      <c r="AT8">
        <v>1</v>
      </c>
      <c r="AU8" t="s">
        <v>167</v>
      </c>
    </row>
    <row r="9" spans="1:55" ht="51" x14ac:dyDescent="0.2">
      <c r="A9">
        <f>'English Master'!A9</f>
        <v>908</v>
      </c>
      <c r="B9" s="85">
        <v>1</v>
      </c>
      <c r="C9" t="str">
        <f>'English Master'!D9&amp;" "&amp;'English Master'!C9&amp;" "&amp;'English Master'!H9&amp;" "&amp;'English Master'!K9&amp;" "&amp;'English Master'!F9</f>
        <v>DANSE All season grey pleated relaxed stretchy straight cut rib dress</v>
      </c>
      <c r="D9" t="str">
        <f t="shared" si="0"/>
        <v>Dress</v>
      </c>
      <c r="E9">
        <f>'English Master'!S9</f>
        <v>140</v>
      </c>
      <c r="F9">
        <v>1</v>
      </c>
      <c r="H9">
        <v>0</v>
      </c>
      <c r="M9" t="str">
        <f t="shared" si="1"/>
        <v>DANSE</v>
      </c>
      <c r="Z9" t="s">
        <v>168</v>
      </c>
      <c r="AD9" s="67" t="str">
        <f>IF('English Master'!N9="","",'English Master'!N9&amp;" ")&amp;IF('English Master'!O9="","",'English Master'!O9&amp;" ")&amp;IF('English Master'!P9="","",'English Master'!P9&amp;" ")&amp;IF('English Master'!Q9="","",'English Master'!Q9&amp;" ")&amp;IF('English Master'!R9="","",'English Master'!R9&amp;" ")&amp;IF('English Master'!K9="","",'English Master'!K9&amp;" ")&amp;IF('English Master'!J9="","",'English Master'!J9&amp;" ")&amp;IF('English Master'!I9="","",'English Master'!I9&amp;" ")</f>
        <v xml:space="preserve">round collar long sleeve no pockets mid thigh length pleated relaxed stretchy straight cut machine wash 30 drip dry 100% cotton </v>
      </c>
      <c r="AE9" t="str">
        <f>"Young French Designer Amandine Leforestiers' minimalist "&amp;PROPER('English Master'!D9)&amp;" "&amp;'English Master'!F9&amp;" is made from fabric made in "&amp;'English Master'!L9&amp;". "&amp;IF('English Master'!AB9="",""," The model is also wearing "&amp;'English Master'!AB9&amp;" by Amandine Leforestier")</f>
        <v xml:space="preserve">Young French Designer Amandine Leforestiers' minimalist Danse rib dress is made from fabric made in France. </v>
      </c>
      <c r="AF9" s="83" t="str">
        <f t="shared" si="2"/>
        <v>DANSE;All;season;grey;pleated;relaxed;stretchy;straight;cut;rib;dress;round;collar;;long;sleeve;no;pockets;mid;thigh;length;pleated;relaxed;stretchy;straight;cut;machine;wash;30;drip;dry</v>
      </c>
      <c r="AG9" t="str">
        <f t="shared" si="3"/>
        <v>DANSE All season grey pleated relaxed stretchy straight cut rib dress</v>
      </c>
      <c r="AH9" t="str">
        <f>AG9&amp;"  "&amp;'English Master'!I76</f>
        <v xml:space="preserve">DANSE All season grey pleated relaxed stretchy straight cut rib dress  </v>
      </c>
      <c r="AI9" t="str">
        <f>'English Master'!N9&amp;" "&amp;'English Master'!O9&amp;" "&amp;'English Master'!P9&amp;" "&amp;'English Master'!Q9&amp;" "&amp;'English Master'!R9&amp;" "&amp;'English Master'!K9&amp;" "&amp;'English Master'!J9</f>
        <v>round collar  long sleeve no pockets mid thigh length pleated relaxed stretchy straight cut machine wash 30 drip dry</v>
      </c>
      <c r="AK9" t="s">
        <v>166</v>
      </c>
      <c r="AM9">
        <v>1</v>
      </c>
      <c r="AP9">
        <v>1</v>
      </c>
      <c r="AQ9" s="57"/>
      <c r="AR9">
        <v>0</v>
      </c>
      <c r="AS9" t="str">
        <f>'English Master'!$I$1&amp;":"&amp;'English Master'!I9&amp;":0;"&amp;'English Master'!$J$1&amp;":"&amp;'English Master'!J9&amp;":1;"&amp;'English Master'!$N$1&amp;":"&amp;'English Master'!N9&amp;":2;"&amp;'English Master'!$O$1&amp;":"&amp;'English Master'!O9&amp;":3;"&amp;'English Master'!$P$1&amp;":"&amp;'English Master'!P9&amp;":4;"&amp;'English Master'!$Q$1&amp;":"&amp;'English Master'!Q9&amp;":5;"&amp;'English Master'!$R$1&amp;":"&amp;'English Master'!R9&amp;":6;"&amp;'English Master'!$L$1&amp;":"&amp;'English Master'!L9&amp;":7"</f>
        <v>Composition:100% cotton:0;Care:machine wash 30 drip dry:1;Neck:round collar:2;Waist::3;Sleeves:long sleeve:4;Pockets:no pockets:5;Length:mid thigh length:6;Fabric origin:France:7</v>
      </c>
      <c r="AT9">
        <v>1</v>
      </c>
      <c r="AU9" t="s">
        <v>167</v>
      </c>
    </row>
    <row r="10" spans="1:55" ht="38.25" x14ac:dyDescent="0.2">
      <c r="A10">
        <f>'English Master'!A10</f>
        <v>909</v>
      </c>
      <c r="B10" s="85">
        <v>1</v>
      </c>
      <c r="C10" t="str">
        <f>'English Master'!D10&amp;" "&amp;'English Master'!C10&amp;" "&amp;'English Master'!H10&amp;" "&amp;'English Master'!K10&amp;" "&amp;'English Master'!F10</f>
        <v>DIESE All season light grey drop detailed square shaped cotton fleece sweater</v>
      </c>
      <c r="D10" t="str">
        <f t="shared" si="0"/>
        <v>Sweater</v>
      </c>
      <c r="E10">
        <f>'English Master'!S10</f>
        <v>150</v>
      </c>
      <c r="F10">
        <v>1</v>
      </c>
      <c r="H10">
        <v>0</v>
      </c>
      <c r="M10" t="str">
        <f t="shared" si="1"/>
        <v>DIESE</v>
      </c>
      <c r="Z10" t="s">
        <v>168</v>
      </c>
      <c r="AD10" s="67" t="str">
        <f>IF('English Master'!N10="","",'English Master'!N10&amp;" ")&amp;IF('English Master'!O10="","",'English Master'!O10&amp;" ")&amp;IF('English Master'!P10="","",'English Master'!P10&amp;" ")&amp;IF('English Master'!Q10="","",'English Master'!Q10&amp;" ")&amp;IF('English Master'!R10="","",'English Master'!R10&amp;" ")&amp;IF('English Master'!K10="","",'English Master'!K10&amp;" ")&amp;IF('English Master'!J10="","",'English Master'!J10&amp;" ")&amp;IF('English Master'!I10="","",'English Master'!I10&amp;" ")</f>
        <v xml:space="preserve">round neck long sleeve drop detailed square shaped machine wash 30 drip dry 100% cotton </v>
      </c>
      <c r="AE10" t="str">
        <f>"Young French Designer Amandine Leforestiers' minimalist "&amp;PROPER('English Master'!D10)&amp;" "&amp;'English Master'!F10&amp;" is made from fabric made in "&amp;'English Master'!L10&amp;". "&amp;IF('English Master'!AB10="",""," The model is also wearing "&amp;'English Master'!AB10&amp;" by Amandine Leforestier")</f>
        <v>Young French Designer Amandine Leforestiers' minimalist Diese cotton fleece sweater is made from fabric made in France.  The model is also wearing Pivot by Amandine Leforestier</v>
      </c>
      <c r="AF10" s="83" t="str">
        <f t="shared" si="2"/>
        <v>DIESE;All;season;light;grey;drop;detailed;square;shaped;cotton;fleece;sweater;round;neck;;long;sleeve;;;drop;detailed;square;shaped;machine;wash;30;drip;dry</v>
      </c>
      <c r="AG10" t="str">
        <f t="shared" si="3"/>
        <v>DIESE All season light grey drop detailed square shaped cotton fleece sweater</v>
      </c>
      <c r="AH10" t="str">
        <f>AG10&amp;"  "&amp;'English Master'!I77</f>
        <v>DIESE All season light grey drop detailed square shaped cotton fleece sweater  100% viscose</v>
      </c>
      <c r="AI10" t="str">
        <f>'English Master'!N10&amp;" "&amp;'English Master'!O10&amp;" "&amp;'English Master'!P10&amp;" "&amp;'English Master'!Q10&amp;" "&amp;'English Master'!R10&amp;" "&amp;'English Master'!K10&amp;" "&amp;'English Master'!J10</f>
        <v>round neck  long sleeve   drop detailed square shaped machine wash 30 drip dry</v>
      </c>
      <c r="AK10" t="s">
        <v>166</v>
      </c>
      <c r="AM10">
        <v>1</v>
      </c>
      <c r="AP10">
        <v>1</v>
      </c>
      <c r="AQ10" s="57"/>
      <c r="AR10">
        <v>0</v>
      </c>
      <c r="AS10" t="str">
        <f>'English Master'!$I$1&amp;":"&amp;'English Master'!I10&amp;":0;"&amp;'English Master'!$J$1&amp;":"&amp;'English Master'!J10&amp;":1;"&amp;'English Master'!$N$1&amp;":"&amp;'English Master'!N10&amp;":2;"&amp;'English Master'!$O$1&amp;":"&amp;'English Master'!O10&amp;":3;"&amp;'English Master'!$P$1&amp;":"&amp;'English Master'!P10&amp;":4;"&amp;'English Master'!$Q$1&amp;":"&amp;'English Master'!Q10&amp;":5;"&amp;'English Master'!$R$1&amp;":"&amp;'English Master'!R10&amp;":6;"&amp;'English Master'!$L$1&amp;":"&amp;'English Master'!L10&amp;":7"</f>
        <v>Composition:100% cotton:0;Care:machine wash 30 drip dry:1;Neck:round neck:2;Waist::3;Sleeves:long sleeve:4;Pockets::5;Length::6;Fabric origin:France:7</v>
      </c>
      <c r="AT10">
        <v>1</v>
      </c>
      <c r="AU10" t="s">
        <v>167</v>
      </c>
    </row>
    <row r="11" spans="1:55" ht="38.25" x14ac:dyDescent="0.2">
      <c r="A11">
        <f>'English Master'!A11</f>
        <v>910</v>
      </c>
      <c r="B11" s="85">
        <v>1</v>
      </c>
      <c r="C11" t="str">
        <f>'English Master'!D11&amp;" "&amp;'English Master'!C11&amp;" "&amp;'English Master'!H11&amp;" "&amp;'English Master'!K11&amp;" "&amp;'English Master'!F11</f>
        <v>ETOILE All season black draped pleated jersey top</v>
      </c>
      <c r="D11" t="str">
        <f t="shared" si="0"/>
        <v>Top</v>
      </c>
      <c r="E11">
        <f>'English Master'!S11</f>
        <v>120</v>
      </c>
      <c r="F11">
        <v>1</v>
      </c>
      <c r="H11">
        <v>0</v>
      </c>
      <c r="M11" t="str">
        <f t="shared" si="1"/>
        <v>ETOILE</v>
      </c>
      <c r="Z11" t="s">
        <v>168</v>
      </c>
      <c r="AD11" s="67" t="str">
        <f>IF('English Master'!N11="","",'English Master'!N11&amp;" ")&amp;IF('English Master'!O11="","",'English Master'!O11&amp;" ")&amp;IF('English Master'!P11="","",'English Master'!P11&amp;" ")&amp;IF('English Master'!Q11="","",'English Master'!Q11&amp;" ")&amp;IF('English Master'!R11="","",'English Master'!R11&amp;" ")&amp;IF('English Master'!K11="","",'English Master'!K11&amp;" ")&amp;IF('English Master'!J11="","",'English Master'!J11&amp;" ")&amp;IF('English Master'!I11="","",'English Master'!I11&amp;" ")</f>
        <v xml:space="preserve">boat collar long sleeve draped pleated machine wash 30 drip dry 70% polyester 30% wool </v>
      </c>
      <c r="AE11" t="str">
        <f>"Young French Designer Amandine Leforestiers' minimalist "&amp;PROPER('English Master'!D11)&amp;" "&amp;'English Master'!F11&amp;" is made from fabric made in "&amp;'English Master'!L11&amp;". "&amp;IF('English Master'!AB11="",""," The model is also wearing "&amp;'English Master'!AB11&amp;" by Amandine Leforestier")</f>
        <v>Young French Designer Amandine Leforestiers' minimalist Etoile jersey top is made from fabric made in Italy.  The model is also wearing Etty by Amandine Leforestier</v>
      </c>
      <c r="AF11" s="83" t="str">
        <f t="shared" si="2"/>
        <v>ETOILE;All;season;black;draped;pleated;jersey;top;boat;collar;;long;sleeve;;;draped;pleated;machine;wash;30;drip;dry</v>
      </c>
      <c r="AG11" t="str">
        <f t="shared" si="3"/>
        <v>ETOILE All season black draped pleated jersey top</v>
      </c>
      <c r="AH11" t="str">
        <f>AG11&amp;"  "&amp;'English Master'!I78</f>
        <v>ETOILE All season black draped pleated jersey top  100% viscose</v>
      </c>
      <c r="AI11" t="str">
        <f>'English Master'!N11&amp;" "&amp;'English Master'!O11&amp;" "&amp;'English Master'!P11&amp;" "&amp;'English Master'!Q11&amp;" "&amp;'English Master'!R11&amp;" "&amp;'English Master'!K11&amp;" "&amp;'English Master'!J11</f>
        <v>boat collar  long sleeve   draped pleated machine wash 30 drip dry</v>
      </c>
      <c r="AK11" t="s">
        <v>166</v>
      </c>
      <c r="AM11">
        <v>1</v>
      </c>
      <c r="AP11">
        <v>1</v>
      </c>
      <c r="AQ11" s="57"/>
      <c r="AR11">
        <v>0</v>
      </c>
      <c r="AS11" t="str">
        <f>'English Master'!$I$1&amp;":"&amp;'English Master'!I11&amp;":0;"&amp;'English Master'!$J$1&amp;":"&amp;'English Master'!J11&amp;":1;"&amp;'English Master'!$N$1&amp;":"&amp;'English Master'!N11&amp;":2;"&amp;'English Master'!$O$1&amp;":"&amp;'English Master'!O11&amp;":3;"&amp;'English Master'!$P$1&amp;":"&amp;'English Master'!P11&amp;":4;"&amp;'English Master'!$Q$1&amp;":"&amp;'English Master'!Q11&amp;":5;"&amp;'English Master'!$R$1&amp;":"&amp;'English Master'!R11&amp;":6;"&amp;'English Master'!$L$1&amp;":"&amp;'English Master'!L11&amp;":7"</f>
        <v>Composition:70% polyester 30% wool:0;Care:machine wash 30 drip dry:1;Neck:boat collar:2;Waist::3;Sleeves:long sleeve:4;Pockets::5;Length::6;Fabric origin:Italy:7</v>
      </c>
      <c r="AT11">
        <v>1</v>
      </c>
      <c r="AU11" t="s">
        <v>167</v>
      </c>
    </row>
    <row r="12" spans="1:55" ht="38.25" x14ac:dyDescent="0.2">
      <c r="A12">
        <f>'English Master'!A12</f>
        <v>911</v>
      </c>
      <c r="B12" s="85">
        <v>1</v>
      </c>
      <c r="C12" t="str">
        <f>'English Master'!D12&amp;" "&amp;'English Master'!C12&amp;" "&amp;'English Master'!H12&amp;" "&amp;'English Master'!K12&amp;" "&amp;'English Master'!F12</f>
        <v>GALLINA All season black draped fluid pouch pleat jersey dress</v>
      </c>
      <c r="D12" t="str">
        <f t="shared" si="0"/>
        <v>Dress</v>
      </c>
      <c r="E12">
        <f>'English Master'!S12</f>
        <v>125</v>
      </c>
      <c r="F12">
        <v>1</v>
      </c>
      <c r="H12">
        <v>0</v>
      </c>
      <c r="M12" t="str">
        <f t="shared" si="1"/>
        <v>GALLINA</v>
      </c>
      <c r="Z12" t="s">
        <v>168</v>
      </c>
      <c r="AD12" s="67" t="str">
        <f>IF('English Master'!N12="","",'English Master'!N12&amp;" ")&amp;IF('English Master'!O12="","",'English Master'!O12&amp;" ")&amp;IF('English Master'!P12="","",'English Master'!P12&amp;" ")&amp;IF('English Master'!Q12="","",'English Master'!Q12&amp;" ")&amp;IF('English Master'!R12="","",'English Master'!R12&amp;" ")&amp;IF('English Master'!K12="","",'English Master'!K12&amp;" ")&amp;IF('English Master'!J12="","",'English Master'!J12&amp;" ")&amp;IF('English Master'!I12="","",'English Master'!I12&amp;" ")</f>
        <v xml:space="preserve">round collar sleeveless no pockets mid thigh length draped fluid pouch pleat Hand wash drip dry 95% cotton 5% elastane </v>
      </c>
      <c r="AE12" t="str">
        <f>"Young French Designer Amandine Leforestiers' minimalist "&amp;PROPER('English Master'!D12)&amp;" "&amp;'English Master'!F12&amp;" is made from fabric made in "&amp;'English Master'!L12&amp;". "&amp;IF('English Master'!AB12="",""," The model is also wearing "&amp;'English Master'!AB12&amp;" by Amandine Leforestier")</f>
        <v xml:space="preserve">Young French Designer Amandine Leforestiers' minimalist Gallina jersey dress is made from fabric made in Italy. </v>
      </c>
      <c r="AF12" s="83" t="str">
        <f t="shared" si="2"/>
        <v>GALLINA;All;season;black;draped;fluid;pouch;pleat;jersey;dress;round;collar;;sleeveless;no;pockets;mid;thigh;length;draped;fluid;pouch;pleat;Hand;wash;drip;dry</v>
      </c>
      <c r="AG12" t="str">
        <f t="shared" si="3"/>
        <v>GALLINA All season black draped fluid pouch pleat jersey dress</v>
      </c>
      <c r="AH12" t="str">
        <f>AG12&amp;"  "&amp;'English Master'!I79</f>
        <v xml:space="preserve">GALLINA All season black draped fluid pouch pleat jersey dress  </v>
      </c>
      <c r="AI12" t="str">
        <f>'English Master'!N12&amp;" "&amp;'English Master'!O12&amp;" "&amp;'English Master'!P12&amp;" "&amp;'English Master'!Q12&amp;" "&amp;'English Master'!R12&amp;" "&amp;'English Master'!K12&amp;" "&amp;'English Master'!J12</f>
        <v>round collar  sleeveless no pockets mid thigh length draped fluid pouch pleat Hand wash drip dry</v>
      </c>
      <c r="AK12" t="s">
        <v>166</v>
      </c>
      <c r="AM12">
        <v>1</v>
      </c>
      <c r="AP12">
        <v>1</v>
      </c>
      <c r="AQ12" s="57"/>
      <c r="AR12">
        <v>0</v>
      </c>
      <c r="AS12" t="str">
        <f>'English Master'!$I$1&amp;":"&amp;'English Master'!I12&amp;":0;"&amp;'English Master'!$J$1&amp;":"&amp;'English Master'!J12&amp;":1;"&amp;'English Master'!$N$1&amp;":"&amp;'English Master'!N12&amp;":2;"&amp;'English Master'!$O$1&amp;":"&amp;'English Master'!O12&amp;":3;"&amp;'English Master'!$P$1&amp;":"&amp;'English Master'!P12&amp;":4;"&amp;'English Master'!$Q$1&amp;":"&amp;'English Master'!Q12&amp;":5;"&amp;'English Master'!$R$1&amp;":"&amp;'English Master'!R12&amp;":6;"&amp;'English Master'!$L$1&amp;":"&amp;'English Master'!L12&amp;":7"</f>
        <v>Composition:95% cotton 5% elastane:0;Care:Hand wash drip dry:1;Neck:round collar:2;Waist::3;Sleeves:sleeveless:4;Pockets:no pockets:5;Length:mid thigh length:6;Fabric origin:Italy:7</v>
      </c>
      <c r="AT12">
        <v>1</v>
      </c>
      <c r="AU12" t="s">
        <v>167</v>
      </c>
    </row>
    <row r="13" spans="1:55" ht="38.25" x14ac:dyDescent="0.2">
      <c r="A13">
        <f>'English Master'!A13</f>
        <v>912</v>
      </c>
      <c r="B13" s="85">
        <v>1</v>
      </c>
      <c r="C13" t="str">
        <f>'English Master'!D13&amp;" "&amp;'English Master'!C13&amp;" "&amp;'English Master'!H13&amp;" "&amp;'English Master'!K13&amp;" "&amp;'English Master'!F13</f>
        <v>GIENA All season black oversized kimono jacquard jacket</v>
      </c>
      <c r="D13" t="str">
        <f t="shared" si="0"/>
        <v>Jacket</v>
      </c>
      <c r="E13">
        <f>'English Master'!S13</f>
        <v>120</v>
      </c>
      <c r="F13">
        <v>1</v>
      </c>
      <c r="H13">
        <v>0</v>
      </c>
      <c r="M13" t="str">
        <f t="shared" si="1"/>
        <v>GIENA</v>
      </c>
      <c r="Z13" t="s">
        <v>168</v>
      </c>
      <c r="AD13" s="67" t="str">
        <f>IF('English Master'!N13="","",'English Master'!N13&amp;" ")&amp;IF('English Master'!O13="","",'English Master'!O13&amp;" ")&amp;IF('English Master'!P13="","",'English Master'!P13&amp;" ")&amp;IF('English Master'!Q13="","",'English Master'!Q13&amp;" ")&amp;IF('English Master'!R13="","",'English Master'!R13&amp;" ")&amp;IF('English Master'!K13="","",'English Master'!K13&amp;" ")&amp;IF('English Master'!J13="","",'English Master'!J13&amp;" ")&amp;IF('English Master'!I13="","",'English Master'!I13&amp;" ")</f>
        <v xml:space="preserve">long sleeve no pockets waist length oversized kimono machine wash 30 drip dry 100% cotton </v>
      </c>
      <c r="AE13" t="str">
        <f>"Young French Designer Amandine Leforestiers' minimalist "&amp;PROPER('English Master'!D13)&amp;" "&amp;'English Master'!F13&amp;" is made from fabric made in "&amp;'English Master'!L13&amp;". "&amp;IF('English Master'!AB13="",""," The model is also wearing "&amp;'English Master'!AB13&amp;" by Amandine Leforestier")</f>
        <v>Young French Designer Amandine Leforestiers' minimalist Giena jacquard jacket is made from fabric made in France.  The model is also wearing Arietis by Amandine Leforestier</v>
      </c>
      <c r="AF13" s="83" t="str">
        <f t="shared" si="2"/>
        <v>GIENA;All;season;black;oversized;kimono;jacquard;jacket;;;long;sleeve;no;pockets;waist;length;oversized;kimono;machine;wash;30;drip;dry</v>
      </c>
      <c r="AG13" t="str">
        <f t="shared" si="3"/>
        <v>GIENA All season black oversized kimono jacquard jacket</v>
      </c>
      <c r="AH13" t="str">
        <f>AG13&amp;"  "&amp;'English Master'!I80</f>
        <v>GIENA All season black oversized kimono jacquard jacket  100% cotton</v>
      </c>
      <c r="AI13" t="str">
        <f>'English Master'!N13&amp;" "&amp;'English Master'!O13&amp;" "&amp;'English Master'!P13&amp;" "&amp;'English Master'!Q13&amp;" "&amp;'English Master'!R13&amp;" "&amp;'English Master'!K13&amp;" "&amp;'English Master'!J13</f>
        <v xml:space="preserve">  long sleeve no pockets waist length oversized kimono machine wash 30 drip dry</v>
      </c>
      <c r="AK13" t="s">
        <v>166</v>
      </c>
      <c r="AM13">
        <v>1</v>
      </c>
      <c r="AP13">
        <v>1</v>
      </c>
      <c r="AQ13" s="57"/>
      <c r="AR13">
        <v>0</v>
      </c>
      <c r="AS13" t="str">
        <f>'English Master'!$I$1&amp;":"&amp;'English Master'!I13&amp;":0;"&amp;'English Master'!$J$1&amp;":"&amp;'English Master'!J13&amp;":1;"&amp;'English Master'!$N$1&amp;":"&amp;'English Master'!N13&amp;":2;"&amp;'English Master'!$O$1&amp;":"&amp;'English Master'!O13&amp;":3;"&amp;'English Master'!$P$1&amp;":"&amp;'English Master'!P13&amp;":4;"&amp;'English Master'!$Q$1&amp;":"&amp;'English Master'!Q13&amp;":5;"&amp;'English Master'!$R$1&amp;":"&amp;'English Master'!R13&amp;":6;"&amp;'English Master'!$L$1&amp;":"&amp;'English Master'!L13&amp;":7"</f>
        <v>Composition:100% cotton:0;Care:machine wash 30 drip dry:1;Neck::2;Waist::3;Sleeves:long sleeve:4;Pockets:no pockets:5;Length:waist length:6;Fabric origin:France:7</v>
      </c>
      <c r="AT13">
        <v>1</v>
      </c>
      <c r="AU13" t="s">
        <v>167</v>
      </c>
    </row>
    <row r="14" spans="1:55" x14ac:dyDescent="0.2">
      <c r="A14">
        <f>'English Master'!A14</f>
        <v>913</v>
      </c>
      <c r="B14" s="85">
        <v>1</v>
      </c>
      <c r="C14" t="str">
        <f>'English Master'!D14&amp;" "&amp;'English Master'!C14&amp;" "&amp;'English Master'!H14&amp;" "&amp;'English Master'!K14&amp;" "&amp;'English Master'!F14</f>
        <v xml:space="preserve">ASTERION All season dark grey  </v>
      </c>
      <c r="D14" t="str">
        <f t="shared" si="0"/>
        <v/>
      </c>
      <c r="E14">
        <f>'English Master'!S14</f>
        <v>160</v>
      </c>
      <c r="F14">
        <v>1</v>
      </c>
      <c r="H14">
        <v>0</v>
      </c>
      <c r="M14" t="str">
        <f t="shared" si="1"/>
        <v>ASTERION</v>
      </c>
      <c r="Z14" t="s">
        <v>168</v>
      </c>
      <c r="AD14" s="67" t="str">
        <f>IF('English Master'!N14="","",'English Master'!N14&amp;" ")&amp;IF('English Master'!O14="","",'English Master'!O14&amp;" ")&amp;IF('English Master'!P14="","",'English Master'!P14&amp;" ")&amp;IF('English Master'!Q14="","",'English Master'!Q14&amp;" ")&amp;IF('English Master'!R14="","",'English Master'!R14&amp;" ")&amp;IF('English Master'!K14="","",'English Master'!K14&amp;" ")&amp;IF('English Master'!J14="","",'English Master'!J14&amp;" ")&amp;IF('English Master'!I14="","",'English Master'!I14&amp;" ")</f>
        <v/>
      </c>
      <c r="AE14" t="str">
        <f>"Young French Designer Amandine Leforestiers' minimalist "&amp;PROPER('English Master'!D14)&amp;" "&amp;'English Master'!F14&amp;" is made from fabric made in "&amp;'English Master'!L14&amp;". "&amp;IF('English Master'!AB14="",""," The model is also wearing "&amp;'English Master'!AB14&amp;" by Amandine Leforestier")</f>
        <v xml:space="preserve">Young French Designer Amandine Leforestiers' minimalist Asterion  is made from fabric made in Italy. </v>
      </c>
      <c r="AF14" s="83" t="str">
        <f t="shared" si="2"/>
        <v>ASTERION;All;season;dark;grey;;;;;;;;;</v>
      </c>
      <c r="AG14" t="str">
        <f t="shared" si="3"/>
        <v xml:space="preserve">ASTERION All season dark grey  </v>
      </c>
      <c r="AH14" t="str">
        <f>AG14&amp;"  "&amp;'English Master'!I81</f>
        <v>ASTERION All season dark grey    70% cotton 30% linen</v>
      </c>
      <c r="AI14" t="str">
        <f>'English Master'!N14&amp;" "&amp;'English Master'!O14&amp;" "&amp;'English Master'!P14&amp;" "&amp;'English Master'!Q14&amp;" "&amp;'English Master'!R14&amp;" "&amp;'English Master'!K14&amp;" "&amp;'English Master'!J14</f>
        <v xml:space="preserve">      </v>
      </c>
      <c r="AK14" t="s">
        <v>166</v>
      </c>
      <c r="AM14">
        <v>1</v>
      </c>
      <c r="AP14">
        <v>1</v>
      </c>
      <c r="AQ14" s="57"/>
      <c r="AR14">
        <v>0</v>
      </c>
      <c r="AS14" t="str">
        <f>'English Master'!$I$1&amp;":"&amp;'English Master'!I14&amp;":0;"&amp;'English Master'!$J$1&amp;":"&amp;'English Master'!J14&amp;":1;"&amp;'English Master'!$N$1&amp;":"&amp;'English Master'!N14&amp;":2;"&amp;'English Master'!$O$1&amp;":"&amp;'English Master'!O14&amp;":3;"&amp;'English Master'!$P$1&amp;":"&amp;'English Master'!P14&amp;":4;"&amp;'English Master'!$Q$1&amp;":"&amp;'English Master'!Q14&amp;":5;"&amp;'English Master'!$R$1&amp;":"&amp;'English Master'!R14&amp;":6;"&amp;'English Master'!$L$1&amp;":"&amp;'English Master'!L14&amp;":7"</f>
        <v>Composition::0;Care::1;Neck::2;Waist::3;Sleeves::4;Pockets::5;Length::6;Fabric origin:Italy:7</v>
      </c>
      <c r="AT14">
        <v>1</v>
      </c>
      <c r="AU14" t="s">
        <v>167</v>
      </c>
    </row>
    <row r="15" spans="1:55" ht="38.25" x14ac:dyDescent="0.2">
      <c r="A15">
        <f>'English Master'!A15</f>
        <v>914</v>
      </c>
      <c r="B15" s="85">
        <v>1</v>
      </c>
      <c r="C15" t="str">
        <f>'English Master'!D15&amp;" "&amp;'English Master'!C15&amp;" "&amp;'English Master'!H15&amp;" "&amp;'English Master'!K15&amp;" "&amp;'English Master'!F15</f>
        <v>GINE All season dark grey cutout detailed simple yoga leggings cotton fleece pants</v>
      </c>
      <c r="D15" t="str">
        <f t="shared" si="0"/>
        <v>Pants</v>
      </c>
      <c r="E15">
        <f>'English Master'!S15</f>
        <v>55</v>
      </c>
      <c r="F15">
        <v>1</v>
      </c>
      <c r="H15">
        <v>0</v>
      </c>
      <c r="M15" t="str">
        <f t="shared" si="1"/>
        <v>GINE</v>
      </c>
      <c r="Z15" t="s">
        <v>168</v>
      </c>
      <c r="AD15" s="67" t="str">
        <f>IF('English Master'!N15="","",'English Master'!N15&amp;" ")&amp;IF('English Master'!O15="","",'English Master'!O15&amp;" ")&amp;IF('English Master'!P15="","",'English Master'!P15&amp;" ")&amp;IF('English Master'!Q15="","",'English Master'!Q15&amp;" ")&amp;IF('English Master'!R15="","",'English Master'!R15&amp;" ")&amp;IF('English Master'!K15="","",'English Master'!K15&amp;" ")&amp;IF('English Master'!J15="","",'English Master'!J15&amp;" ")&amp;IF('English Master'!I15="","",'English Master'!I15&amp;" ")</f>
        <v xml:space="preserve">no pockets cutout detailed simple yoga leggings 96% cotton 4% elastane </v>
      </c>
      <c r="AE15" t="str">
        <f>"Young French Designer Amandine Leforestiers' minimalist "&amp;PROPER('English Master'!D15)&amp;" "&amp;'English Master'!F15&amp;" is made from fabric made in "&amp;'English Master'!L15&amp;". "&amp;IF('English Master'!AB15="",""," The model is also wearing "&amp;'English Master'!AB15&amp;" by Amandine Leforestier")</f>
        <v>Young French Designer Amandine Leforestiers' minimalist Gine cotton fleece pants is made from fabric made in France.  The model is also wearing Porte by Amandine Leforestier</v>
      </c>
      <c r="AF15" s="83" t="str">
        <f t="shared" si="2"/>
        <v>GINE;All;season;dark;grey;cutout;detailed;simple;yoga;leggings;cotton;fleece;pants;;;;no;pockets;;cutout;detailed;simple;yoga;leggings;</v>
      </c>
      <c r="AG15" t="str">
        <f t="shared" si="3"/>
        <v>GINE All season dark grey cutout detailed simple yoga leggings cotton fleece pants</v>
      </c>
      <c r="AH15" t="str">
        <f>AG15&amp;"  "&amp;'English Master'!I82</f>
        <v>GINE All season dark grey cutout detailed simple yoga leggings cotton fleece pants  70% cotton 30% linen</v>
      </c>
      <c r="AI15" t="str">
        <f>'English Master'!N15&amp;" "&amp;'English Master'!O15&amp;" "&amp;'English Master'!P15&amp;" "&amp;'English Master'!Q15&amp;" "&amp;'English Master'!R15&amp;" "&amp;'English Master'!K15&amp;" "&amp;'English Master'!J15</f>
        <v xml:space="preserve">   no pockets  cutout detailed simple yoga leggings </v>
      </c>
      <c r="AK15" t="s">
        <v>166</v>
      </c>
      <c r="AM15">
        <v>1</v>
      </c>
      <c r="AP15">
        <v>1</v>
      </c>
      <c r="AQ15" s="57"/>
      <c r="AR15">
        <v>0</v>
      </c>
      <c r="AS15" t="str">
        <f>'English Master'!$I$1&amp;":"&amp;'English Master'!I15&amp;":0;"&amp;'English Master'!$J$1&amp;":"&amp;'English Master'!J15&amp;":1;"&amp;'English Master'!$N$1&amp;":"&amp;'English Master'!N15&amp;":2;"&amp;'English Master'!$O$1&amp;":"&amp;'English Master'!O15&amp;":3;"&amp;'English Master'!$P$1&amp;":"&amp;'English Master'!P15&amp;":4;"&amp;'English Master'!$Q$1&amp;":"&amp;'English Master'!Q15&amp;":5;"&amp;'English Master'!$R$1&amp;":"&amp;'English Master'!R15&amp;":6;"&amp;'English Master'!$L$1&amp;":"&amp;'English Master'!L15&amp;":7"</f>
        <v>Composition:96% cotton 4% elastane:0;Care::1;Neck::2;Waist::3;Sleeves::4;Pockets:no pockets:5;Length::6;Fabric origin:France:7</v>
      </c>
      <c r="AT15">
        <v>1</v>
      </c>
      <c r="AU15" t="s">
        <v>167</v>
      </c>
    </row>
    <row r="16" spans="1:55" ht="51" x14ac:dyDescent="0.2">
      <c r="A16">
        <f>'English Master'!A16</f>
        <v>915</v>
      </c>
      <c r="B16" s="85">
        <v>1</v>
      </c>
      <c r="C16" t="str">
        <f>'English Master'!D16&amp;" "&amp;'English Master'!C16&amp;" "&amp;'English Master'!H16&amp;" "&amp;'English Master'!K16&amp;" "&amp;'English Master'!F16</f>
        <v>MELODIE All season grey open shoulder sweater cotton fleece dress</v>
      </c>
      <c r="D16" t="str">
        <f t="shared" si="0"/>
        <v>Dress</v>
      </c>
      <c r="E16">
        <f>'English Master'!S16</f>
        <v>140</v>
      </c>
      <c r="F16">
        <v>1</v>
      </c>
      <c r="H16">
        <v>0</v>
      </c>
      <c r="M16" t="str">
        <f t="shared" si="1"/>
        <v>MELODIE</v>
      </c>
      <c r="Z16" t="s">
        <v>168</v>
      </c>
      <c r="AD16" s="67" t="str">
        <f>IF('English Master'!N16="","",'English Master'!N16&amp;" ")&amp;IF('English Master'!O16="","",'English Master'!O16&amp;" ")&amp;IF('English Master'!P16="","",'English Master'!P16&amp;" ")&amp;IF('English Master'!Q16="","",'English Master'!Q16&amp;" ")&amp;IF('English Master'!R16="","",'English Master'!R16&amp;" ")&amp;IF('English Master'!K16="","",'English Master'!K16&amp;" ")&amp;IF('English Master'!J16="","",'English Master'!J16&amp;" ")&amp;IF('English Master'!I16="","",'English Master'!I16&amp;" ")</f>
        <v xml:space="preserve">draped neckline long sleeve no pockets mid thigh length open shoulder sweater machine wash 30 drip dry 100% cotton </v>
      </c>
      <c r="AE16" t="str">
        <f>"Young French Designer Amandine Leforestiers' minimalist "&amp;PROPER('English Master'!D16)&amp;" "&amp;'English Master'!F16&amp;" is made from fabric made in "&amp;'English Master'!L16&amp;". "&amp;IF('English Master'!AB16="",""," The model is also wearing "&amp;'English Master'!AB16&amp;" by Amandine Leforestier")</f>
        <v xml:space="preserve">Young French Designer Amandine Leforestiers' minimalist Melodie cotton fleece dress is made from fabric made in Italy. </v>
      </c>
      <c r="AF16" s="83" t="str">
        <f t="shared" si="2"/>
        <v>MELODIE;All;season;grey;open;shoulder;sweater;cotton;fleece;dress;draped;neckline;;long;sleeve;no;pockets;mid;thigh;length;open;shoulder;sweater;machine;wash;30;drip;dry</v>
      </c>
      <c r="AG16" t="str">
        <f t="shared" si="3"/>
        <v>MELODIE All season grey open shoulder sweater cotton fleece dress</v>
      </c>
      <c r="AH16" t="str">
        <f>AG16&amp;"  "&amp;'English Master'!I83</f>
        <v>MELODIE All season grey open shoulder sweater cotton fleece dress  98% modal 2% silk</v>
      </c>
      <c r="AI16" t="str">
        <f>'English Master'!N16&amp;" "&amp;'English Master'!O16&amp;" "&amp;'English Master'!P16&amp;" "&amp;'English Master'!Q16&amp;" "&amp;'English Master'!R16&amp;" "&amp;'English Master'!K16&amp;" "&amp;'English Master'!J16</f>
        <v>draped neckline  long sleeve no pockets mid thigh length open shoulder sweater machine wash 30 drip dry</v>
      </c>
      <c r="AK16" t="s">
        <v>166</v>
      </c>
      <c r="AM16">
        <v>1</v>
      </c>
      <c r="AP16">
        <v>1</v>
      </c>
      <c r="AQ16" s="57"/>
      <c r="AR16">
        <v>0</v>
      </c>
      <c r="AS16" t="str">
        <f>'English Master'!$I$1&amp;":"&amp;'English Master'!I16&amp;":0;"&amp;'English Master'!$J$1&amp;":"&amp;'English Master'!J16&amp;":1;"&amp;'English Master'!$N$1&amp;":"&amp;'English Master'!N16&amp;":2;"&amp;'English Master'!$O$1&amp;":"&amp;'English Master'!O16&amp;":3;"&amp;'English Master'!$P$1&amp;":"&amp;'English Master'!P16&amp;":4;"&amp;'English Master'!$Q$1&amp;":"&amp;'English Master'!Q16&amp;":5;"&amp;'English Master'!$R$1&amp;":"&amp;'English Master'!R16&amp;":6;"&amp;'English Master'!$L$1&amp;":"&amp;'English Master'!L16&amp;":7"</f>
        <v>Composition:100% cotton:0;Care:machine wash 30 drip dry:1;Neck:draped neckline:2;Waist::3;Sleeves:long sleeve:4;Pockets:no pockets:5;Length:mid thigh length:6;Fabric origin:Italy:7</v>
      </c>
      <c r="AT16">
        <v>1</v>
      </c>
      <c r="AU16" t="s">
        <v>167</v>
      </c>
    </row>
    <row r="17" spans="1:47" ht="38.25" x14ac:dyDescent="0.2">
      <c r="A17">
        <f>'English Master'!A17</f>
        <v>916</v>
      </c>
      <c r="B17" s="85">
        <v>1</v>
      </c>
      <c r="C17" t="str">
        <f>'English Master'!D17&amp;" "&amp;'English Master'!C17&amp;" "&amp;'English Master'!H17&amp;" "&amp;'English Master'!K17&amp;" "&amp;'English Master'!F17</f>
        <v>MOOVE All season grey angle drape rib top</v>
      </c>
      <c r="D17" t="str">
        <f t="shared" si="0"/>
        <v>Top</v>
      </c>
      <c r="E17">
        <f>'English Master'!S17</f>
        <v>140</v>
      </c>
      <c r="F17">
        <v>1</v>
      </c>
      <c r="H17">
        <v>0</v>
      </c>
      <c r="M17" t="str">
        <f t="shared" si="1"/>
        <v>MOOVE</v>
      </c>
      <c r="Z17" t="s">
        <v>168</v>
      </c>
      <c r="AD17" s="67" t="str">
        <f>IF('English Master'!N17="","",'English Master'!N17&amp;" ")&amp;IF('English Master'!O17="","",'English Master'!O17&amp;" ")&amp;IF('English Master'!P17="","",'English Master'!P17&amp;" ")&amp;IF('English Master'!Q17="","",'English Master'!Q17&amp;" ")&amp;IF('English Master'!R17="","",'English Master'!R17&amp;" ")&amp;IF('English Master'!K17="","",'English Master'!K17&amp;" ")&amp;IF('English Master'!J17="","",'English Master'!J17&amp;" ")&amp;IF('English Master'!I17="","",'English Master'!I17&amp;" ")</f>
        <v xml:space="preserve">round neck long sleeve angle drape machine wash 30 drip dry 100% cotton </v>
      </c>
      <c r="AE17" t="str">
        <f>"Young French Designer Amandine Leforestiers' minimalist "&amp;PROPER('English Master'!D17)&amp;" "&amp;'English Master'!F17&amp;" is made from fabric made in "&amp;'English Master'!L17&amp;". "&amp;IF('English Master'!AB17="",""," The model is also wearing "&amp;'English Master'!AB17&amp;" by Amandine Leforestier")</f>
        <v>Young French Designer Amandine Leforestiers' minimalist Moove rib top is made from fabric made in France.  The model is also wearing Arietis by Amandine Leforestier</v>
      </c>
      <c r="AF17" s="83" t="str">
        <f t="shared" si="2"/>
        <v>MOOVE;All;season;grey;angle;drape;rib;top;round;neck;;long;sleeve;;;angle;drape;machine;wash;30;drip;dry</v>
      </c>
      <c r="AG17" t="str">
        <f t="shared" si="3"/>
        <v>MOOVE All season grey angle drape rib top</v>
      </c>
      <c r="AH17" t="str">
        <f>AG17&amp;"  "&amp;'English Master'!I84</f>
        <v>MOOVE All season grey angle drape rib top  100% cotton</v>
      </c>
      <c r="AI17" t="str">
        <f>'English Master'!N17&amp;" "&amp;'English Master'!O17&amp;" "&amp;'English Master'!P17&amp;" "&amp;'English Master'!Q17&amp;" "&amp;'English Master'!R17&amp;" "&amp;'English Master'!K17&amp;" "&amp;'English Master'!J17</f>
        <v>round neck  long sleeve   angle drape machine wash 30 drip dry</v>
      </c>
      <c r="AK17" t="s">
        <v>166</v>
      </c>
      <c r="AM17">
        <v>1</v>
      </c>
      <c r="AP17">
        <v>1</v>
      </c>
      <c r="AQ17" s="57"/>
      <c r="AR17">
        <v>0</v>
      </c>
      <c r="AS17" t="str">
        <f>'English Master'!$I$1&amp;":"&amp;'English Master'!I17&amp;":0;"&amp;'English Master'!$J$1&amp;":"&amp;'English Master'!J17&amp;":1;"&amp;'English Master'!$N$1&amp;":"&amp;'English Master'!N17&amp;":2;"&amp;'English Master'!$O$1&amp;":"&amp;'English Master'!O17&amp;":3;"&amp;'English Master'!$P$1&amp;":"&amp;'English Master'!P17&amp;":4;"&amp;'English Master'!$Q$1&amp;":"&amp;'English Master'!Q17&amp;":5;"&amp;'English Master'!$R$1&amp;":"&amp;'English Master'!R17&amp;":6;"&amp;'English Master'!$L$1&amp;":"&amp;'English Master'!L17&amp;":7"</f>
        <v>Composition:100% cotton:0;Care:machine wash 30 drip dry:1;Neck:round neck:2;Waist::3;Sleeves:long sleeve:4;Pockets::5;Length::6;Fabric origin:France:7</v>
      </c>
      <c r="AT17">
        <v>1</v>
      </c>
      <c r="AU17" t="s">
        <v>167</v>
      </c>
    </row>
    <row r="18" spans="1:47" ht="38.25" x14ac:dyDescent="0.2">
      <c r="A18">
        <f>'English Master'!A18</f>
        <v>917</v>
      </c>
      <c r="B18" s="85">
        <v>1</v>
      </c>
      <c r="C18" t="str">
        <f>'English Master'!D18&amp;" "&amp;'English Master'!C18&amp;" "&amp;'English Master'!H18&amp;" "&amp;'English Master'!K18&amp;" "&amp;'English Master'!F18</f>
        <v>ODE All season black ballooned double pleat draped jersey skirt</v>
      </c>
      <c r="D18" t="str">
        <f t="shared" si="0"/>
        <v>Skirt</v>
      </c>
      <c r="E18">
        <f>'English Master'!S18</f>
        <v>80</v>
      </c>
      <c r="F18">
        <v>1</v>
      </c>
      <c r="H18">
        <v>0</v>
      </c>
      <c r="M18" t="str">
        <f t="shared" si="1"/>
        <v>ODE</v>
      </c>
      <c r="Z18" t="s">
        <v>168</v>
      </c>
      <c r="AD18" s="67" t="str">
        <f>IF('English Master'!N18="","",'English Master'!N18&amp;" ")&amp;IF('English Master'!O18="","",'English Master'!O18&amp;" ")&amp;IF('English Master'!P18="","",'English Master'!P18&amp;" ")&amp;IF('English Master'!Q18="","",'English Master'!Q18&amp;" ")&amp;IF('English Master'!R18="","",'English Master'!R18&amp;" ")&amp;IF('English Master'!K18="","",'English Master'!K18&amp;" ")&amp;IF('English Master'!J18="","",'English Master'!J18&amp;" ")&amp;IF('English Master'!I18="","",'English Master'!I18&amp;" ")</f>
        <v xml:space="preserve">elastic waste band mid thigh ballooned double pleat draped machine wash 30 drip dry 100% viscose </v>
      </c>
      <c r="AE18" t="str">
        <f>"Young French Designer Amandine Leforestiers' minimalist "&amp;PROPER('English Master'!D18)&amp;" "&amp;'English Master'!F18&amp;" is made from fabric made in "&amp;'English Master'!L18&amp;". "&amp;IF('English Master'!AB18="",""," The model is also wearing "&amp;'English Master'!AB18&amp;" by Amandine Leforestier")</f>
        <v>Young French Designer Amandine Leforestiers' minimalist Ode jersey skirt is made from fabric made in .  The model is also wearing Etamin by Amandine Leforestier</v>
      </c>
      <c r="AF18" s="83" t="str">
        <f t="shared" si="2"/>
        <v>ODE;All;season;black;ballooned;double;pleat;draped;jersey;skirt;;elastic;waste;band;;;mid;thigh;ballooned;double;pleat;draped;machine;wash;30;drip;dry</v>
      </c>
      <c r="AG18" t="str">
        <f t="shared" si="3"/>
        <v>ODE All season black ballooned double pleat draped jersey skirt</v>
      </c>
      <c r="AH18" t="str">
        <f>AG18&amp;"  "&amp;'English Master'!I85</f>
        <v>ODE All season black ballooned double pleat draped jersey skirt  90% viscose 10% lycra</v>
      </c>
      <c r="AI18" t="str">
        <f>'English Master'!N18&amp;" "&amp;'English Master'!O18&amp;" "&amp;'English Master'!P18&amp;" "&amp;'English Master'!Q18&amp;" "&amp;'English Master'!R18&amp;" "&amp;'English Master'!K18&amp;" "&amp;'English Master'!J18</f>
        <v xml:space="preserve"> elastic waste band   mid thigh ballooned double pleat draped machine wash 30 drip dry</v>
      </c>
      <c r="AK18" t="s">
        <v>166</v>
      </c>
      <c r="AM18">
        <v>1</v>
      </c>
      <c r="AP18">
        <v>1</v>
      </c>
      <c r="AQ18" s="57"/>
      <c r="AR18">
        <v>0</v>
      </c>
      <c r="AS18" t="str">
        <f>'English Master'!$I$1&amp;":"&amp;'English Master'!I18&amp;":0;"&amp;'English Master'!$J$1&amp;":"&amp;'English Master'!J18&amp;":1;"&amp;'English Master'!$N$1&amp;":"&amp;'English Master'!N18&amp;":2;"&amp;'English Master'!$O$1&amp;":"&amp;'English Master'!O18&amp;":3;"&amp;'English Master'!$P$1&amp;":"&amp;'English Master'!P18&amp;":4;"&amp;'English Master'!$Q$1&amp;":"&amp;'English Master'!Q18&amp;":5;"&amp;'English Master'!$R$1&amp;":"&amp;'English Master'!R18&amp;":6;"&amp;'English Master'!$L$1&amp;":"&amp;'English Master'!L18&amp;":7"</f>
        <v>Composition:100% viscose:0;Care:machine wash 30 drip dry:1;Neck::2;Waist:elastic waste band:3;Sleeves::4;Pockets::5;Length:mid thigh:6;Fabric origin::7</v>
      </c>
      <c r="AT18">
        <v>1</v>
      </c>
      <c r="AU18" t="s">
        <v>167</v>
      </c>
    </row>
    <row r="19" spans="1:47" ht="38.25" x14ac:dyDescent="0.2">
      <c r="A19">
        <f>'English Master'!A19</f>
        <v>918</v>
      </c>
      <c r="B19" s="85">
        <v>1</v>
      </c>
      <c r="C19" t="str">
        <f>'English Master'!D19&amp;" "&amp;'English Master'!C19&amp;" "&amp;'English Master'!H19&amp;" "&amp;'English Master'!K19&amp;" "&amp;'English Master'!F19</f>
        <v>OSE All season grey pleated hip cotton fleece sweater</v>
      </c>
      <c r="D19" t="str">
        <f t="shared" si="0"/>
        <v>Sweater</v>
      </c>
      <c r="E19">
        <f>'English Master'!S19</f>
        <v>150</v>
      </c>
      <c r="F19">
        <v>1</v>
      </c>
      <c r="H19">
        <v>0</v>
      </c>
      <c r="M19" t="str">
        <f t="shared" si="1"/>
        <v>OSE</v>
      </c>
      <c r="Z19" t="s">
        <v>168</v>
      </c>
      <c r="AD19" s="67" t="str">
        <f>IF('English Master'!N19="","",'English Master'!N19&amp;" ")&amp;IF('English Master'!O19="","",'English Master'!O19&amp;" ")&amp;IF('English Master'!P19="","",'English Master'!P19&amp;" ")&amp;IF('English Master'!Q19="","",'English Master'!Q19&amp;" ")&amp;IF('English Master'!R19="","",'English Master'!R19&amp;" ")&amp;IF('English Master'!K19="","",'English Master'!K19&amp;" ")&amp;IF('English Master'!J19="","",'English Master'!J19&amp;" ")&amp;IF('English Master'!I19="","",'English Master'!I19&amp;" ")</f>
        <v xml:space="preserve">loose turtle neck American long sleeve pleated hip machine wash 30 drip dry 100% cotton </v>
      </c>
      <c r="AE19" t="str">
        <f>"Young French Designer Amandine Leforestiers' minimalist "&amp;PROPER('English Master'!D19)&amp;" "&amp;'English Master'!F19&amp;" is made from fabric made in "&amp;'English Master'!L19&amp;". "&amp;IF('English Master'!AB19="",""," The model is also wearing "&amp;'English Master'!AB19&amp;" by Amandine Leforestier")</f>
        <v>Young French Designer Amandine Leforestiers' minimalist Ose cotton fleece sweater is made from fabric made in Italy.  The model is also wearing Pivot by Amandine Leforestier</v>
      </c>
      <c r="AF19" s="83" t="str">
        <f t="shared" si="2"/>
        <v>OSE;All;season;grey;pleated;hip;cotton;fleece;sweater;loose;turtle;neck;;American;long;sleeve;;;pleated;hip;machine;wash;30;drip;dry</v>
      </c>
      <c r="AG19" t="str">
        <f t="shared" si="3"/>
        <v>OSE All season grey pleated hip cotton fleece sweater</v>
      </c>
      <c r="AH19" t="str">
        <f>AG19&amp;"  "&amp;'English Master'!I86</f>
        <v xml:space="preserve">OSE All season grey pleated hip cotton fleece sweater  </v>
      </c>
      <c r="AI19" t="str">
        <f>'English Master'!N19&amp;" "&amp;'English Master'!O19&amp;" "&amp;'English Master'!P19&amp;" "&amp;'English Master'!Q19&amp;" "&amp;'English Master'!R19&amp;" "&amp;'English Master'!K19&amp;" "&amp;'English Master'!J19</f>
        <v>loose turtle neck  American long sleeve   pleated hip machine wash 30 drip dry</v>
      </c>
      <c r="AK19" t="s">
        <v>166</v>
      </c>
      <c r="AM19">
        <v>1</v>
      </c>
      <c r="AP19">
        <v>1</v>
      </c>
      <c r="AQ19" s="57"/>
      <c r="AR19">
        <v>0</v>
      </c>
      <c r="AS19" t="str">
        <f>'English Master'!$I$1&amp;":"&amp;'English Master'!I19&amp;":0;"&amp;'English Master'!$J$1&amp;":"&amp;'English Master'!J19&amp;":1;"&amp;'English Master'!$N$1&amp;":"&amp;'English Master'!N19&amp;":2;"&amp;'English Master'!$O$1&amp;":"&amp;'English Master'!O19&amp;":3;"&amp;'English Master'!$P$1&amp;":"&amp;'English Master'!P19&amp;":4;"&amp;'English Master'!$Q$1&amp;":"&amp;'English Master'!Q19&amp;":5;"&amp;'English Master'!$R$1&amp;":"&amp;'English Master'!R19&amp;":6;"&amp;'English Master'!$L$1&amp;":"&amp;'English Master'!L19&amp;":7"</f>
        <v>Composition:100% cotton:0;Care:machine wash 30 drip dry:1;Neck:loose turtle neck:2;Waist::3;Sleeves:American long sleeve:4;Pockets::5;Length::6;Fabric origin:Italy:7</v>
      </c>
      <c r="AT19">
        <v>1</v>
      </c>
      <c r="AU19" t="s">
        <v>167</v>
      </c>
    </row>
    <row r="20" spans="1:47" ht="38.25" x14ac:dyDescent="0.2">
      <c r="A20">
        <f>'English Master'!A20</f>
        <v>919</v>
      </c>
      <c r="B20" s="85">
        <v>1</v>
      </c>
      <c r="C20" t="str">
        <f>'English Master'!D20&amp;" "&amp;'English Master'!C20&amp;" "&amp;'English Master'!H20&amp;" "&amp;'English Master'!K20&amp;" "&amp;'English Master'!F20</f>
        <v>PRELUDE All season grey oversized bamboo pleat cotton fleece sweater</v>
      </c>
      <c r="D20" t="str">
        <f t="shared" si="0"/>
        <v>Sweater</v>
      </c>
      <c r="E20">
        <f>'English Master'!S20</f>
        <v>140</v>
      </c>
      <c r="F20">
        <v>1</v>
      </c>
      <c r="H20">
        <v>0</v>
      </c>
      <c r="M20" t="str">
        <f t="shared" si="1"/>
        <v>PRELUDE</v>
      </c>
      <c r="Z20" t="s">
        <v>168</v>
      </c>
      <c r="AD20" s="67" t="str">
        <f>IF('English Master'!N20="","",'English Master'!N20&amp;" ")&amp;IF('English Master'!O20="","",'English Master'!O20&amp;" ")&amp;IF('English Master'!P20="","",'English Master'!P20&amp;" ")&amp;IF('English Master'!Q20="","",'English Master'!Q20&amp;" ")&amp;IF('English Master'!R20="","",'English Master'!R20&amp;" ")&amp;IF('English Master'!K20="","",'English Master'!K20&amp;" ")&amp;IF('English Master'!J20="","",'English Master'!J20&amp;" ")&amp;IF('English Master'!I20="","",'English Master'!I20&amp;" ")</f>
        <v xml:space="preserve">turtle neck oversized bamboo pleat machine wash 30 drip dry 100% cotton </v>
      </c>
      <c r="AE20" t="str">
        <f>"Young French Designer Amandine Leforestiers' minimalist "&amp;PROPER('English Master'!D20)&amp;" "&amp;'English Master'!F20&amp;" is made from fabric made in "&amp;'English Master'!L20&amp;". "&amp;IF('English Master'!AB20="",""," The model is also wearing "&amp;'English Master'!AB20&amp;" by Amandine Leforestier")</f>
        <v>Young French Designer Amandine Leforestiers' minimalist Prelude cotton fleece sweater is made from fabric made in Italy.  The model is also wearing Pivot by Amandine Leforestier</v>
      </c>
      <c r="AF20" s="83" t="str">
        <f t="shared" si="2"/>
        <v>PRELUDE;All;season;grey;oversized;bamboo;pleat;cotton;fleece;sweater;turtle;neck;;;;;oversized;bamboo;pleat;machine;wash;30;drip;dry</v>
      </c>
      <c r="AG20" t="str">
        <f t="shared" si="3"/>
        <v>PRELUDE All season grey oversized bamboo pleat cotton fleece sweater</v>
      </c>
      <c r="AH20" t="str">
        <f>AG20&amp;"  "&amp;'English Master'!I87</f>
        <v>PRELUDE All season grey oversized bamboo pleat cotton fleece sweater  100% cotton</v>
      </c>
      <c r="AI20" t="str">
        <f>'English Master'!N20&amp;" "&amp;'English Master'!O20&amp;" "&amp;'English Master'!P20&amp;" "&amp;'English Master'!Q20&amp;" "&amp;'English Master'!R20&amp;" "&amp;'English Master'!K20&amp;" "&amp;'English Master'!J20</f>
        <v>turtle neck     oversized bamboo pleat machine wash 30 drip dry</v>
      </c>
      <c r="AK20" t="s">
        <v>166</v>
      </c>
      <c r="AM20">
        <v>1</v>
      </c>
      <c r="AP20">
        <v>1</v>
      </c>
      <c r="AQ20" s="57"/>
      <c r="AR20">
        <v>0</v>
      </c>
      <c r="AS20" t="str">
        <f>'English Master'!$I$1&amp;":"&amp;'English Master'!I20&amp;":0;"&amp;'English Master'!$J$1&amp;":"&amp;'English Master'!J20&amp;":1;"&amp;'English Master'!$N$1&amp;":"&amp;'English Master'!N20&amp;":2;"&amp;'English Master'!$O$1&amp;":"&amp;'English Master'!O20&amp;":3;"&amp;'English Master'!$P$1&amp;":"&amp;'English Master'!P20&amp;":4;"&amp;'English Master'!$Q$1&amp;":"&amp;'English Master'!Q20&amp;":5;"&amp;'English Master'!$R$1&amp;":"&amp;'English Master'!R20&amp;":6;"&amp;'English Master'!$L$1&amp;":"&amp;'English Master'!L20&amp;":7"</f>
        <v>Composition:100% cotton:0;Care:machine wash 30 drip dry:1;Neck:turtle neck:2;Waist::3;Sleeves::4;Pockets::5;Length::6;Fabric origin:Italy:7</v>
      </c>
      <c r="AT20">
        <v>1</v>
      </c>
      <c r="AU20" t="s">
        <v>167</v>
      </c>
    </row>
    <row r="21" spans="1:47" ht="38.25" x14ac:dyDescent="0.2">
      <c r="A21">
        <f>'English Master'!A21</f>
        <v>920</v>
      </c>
      <c r="B21" s="85">
        <v>1</v>
      </c>
      <c r="C21" t="str">
        <f>'English Master'!D21&amp;" "&amp;'English Master'!C21&amp;" "&amp;'English Master'!H21&amp;" "&amp;'English Master'!K21&amp;" "&amp;'English Master'!F21</f>
        <v>RUCHA All season black square shaped drop detailed jacquard top</v>
      </c>
      <c r="D21" t="str">
        <f t="shared" si="0"/>
        <v>Top</v>
      </c>
      <c r="E21">
        <f>'English Master'!S21</f>
        <v>110</v>
      </c>
      <c r="F21">
        <v>1</v>
      </c>
      <c r="H21">
        <v>0</v>
      </c>
      <c r="M21" t="str">
        <f t="shared" si="1"/>
        <v>RUCHA</v>
      </c>
      <c r="Z21" t="s">
        <v>168</v>
      </c>
      <c r="AD21" s="67" t="str">
        <f>IF('English Master'!N21="","",'English Master'!N21&amp;" ")&amp;IF('English Master'!O21="","",'English Master'!O21&amp;" ")&amp;IF('English Master'!P21="","",'English Master'!P21&amp;" ")&amp;IF('English Master'!Q21="","",'English Master'!Q21&amp;" ")&amp;IF('English Master'!R21="","",'English Master'!R21&amp;" ")&amp;IF('English Master'!K21="","",'English Master'!K21&amp;" ")&amp;IF('English Master'!J21="","",'English Master'!J21&amp;" ")&amp;IF('English Master'!I21="","",'English Master'!I21&amp;" ")</f>
        <v xml:space="preserve">boat neck sleeveless square shaped drop detailed machine wash 30 drip dry 100% cotton </v>
      </c>
      <c r="AE21" t="str">
        <f>"Young French Designer Amandine Leforestiers' minimalist "&amp;PROPER('English Master'!D21)&amp;" "&amp;'English Master'!F21&amp;" is made from fabric made in "&amp;'English Master'!L21&amp;". "&amp;IF('English Master'!AB21="",""," The model is also wearing "&amp;'English Master'!AB21&amp;" by Amandine Leforestier")</f>
        <v>Young French Designer Amandine Leforestiers' minimalist Rucha jacquard top is made from fabric made in France.  The model is also wearing Arietis by Amandine Leforestier</v>
      </c>
      <c r="AF21" s="83" t="str">
        <f t="shared" si="2"/>
        <v>RUCHA;All;season;black;square;shaped;drop;detailed;jacquard;top;boat;neck;;sleeveless;;;square;shaped;drop;detailed;machine;wash;30;drip;dry</v>
      </c>
      <c r="AG21" t="str">
        <f t="shared" si="3"/>
        <v>RUCHA All season black square shaped drop detailed jacquard top</v>
      </c>
      <c r="AH21" t="str">
        <f>AG21&amp;"  "&amp;'English Master'!I88</f>
        <v>RUCHA All season black square shaped drop detailed jacquard top  100% cotton</v>
      </c>
      <c r="AI21" t="str">
        <f>'English Master'!N21&amp;" "&amp;'English Master'!O21&amp;" "&amp;'English Master'!P21&amp;" "&amp;'English Master'!Q21&amp;" "&amp;'English Master'!R21&amp;" "&amp;'English Master'!K21&amp;" "&amp;'English Master'!J21</f>
        <v>boat neck  sleeveless   square shaped drop detailed machine wash 30 drip dry</v>
      </c>
      <c r="AK21" t="s">
        <v>166</v>
      </c>
      <c r="AM21">
        <v>1</v>
      </c>
      <c r="AP21">
        <v>1</v>
      </c>
      <c r="AQ21" s="57"/>
      <c r="AR21">
        <v>0</v>
      </c>
      <c r="AS21" t="str">
        <f>'English Master'!$I$1&amp;":"&amp;'English Master'!I21&amp;":0;"&amp;'English Master'!$J$1&amp;":"&amp;'English Master'!J21&amp;":1;"&amp;'English Master'!$N$1&amp;":"&amp;'English Master'!N21&amp;":2;"&amp;'English Master'!$O$1&amp;":"&amp;'English Master'!O21&amp;":3;"&amp;'English Master'!$P$1&amp;":"&amp;'English Master'!P21&amp;":4;"&amp;'English Master'!$Q$1&amp;":"&amp;'English Master'!Q21&amp;":5;"&amp;'English Master'!$R$1&amp;":"&amp;'English Master'!R21&amp;":6;"&amp;'English Master'!$L$1&amp;":"&amp;'English Master'!L21&amp;":7"</f>
        <v>Composition:100% cotton:0;Care:machine wash 30 drip dry:1;Neck:boat neck:2;Waist::3;Sleeves:sleeveless:4;Pockets::5;Length::6;Fabric origin:France:7</v>
      </c>
      <c r="AT21">
        <v>1</v>
      </c>
      <c r="AU21" t="s">
        <v>167</v>
      </c>
    </row>
    <row r="22" spans="1:47" ht="38.25" x14ac:dyDescent="0.2">
      <c r="A22">
        <f>'English Master'!A22</f>
        <v>921</v>
      </c>
      <c r="B22" s="85">
        <v>1</v>
      </c>
      <c r="C22" t="str">
        <f>'English Master'!D22&amp;" "&amp;'English Master'!C22&amp;" "&amp;'English Master'!H22&amp;" "&amp;'English Master'!K22&amp;" "&amp;'English Master'!F22</f>
        <v>RYTHME All season grey straight shaped pleated rib skirt</v>
      </c>
      <c r="D22" t="str">
        <f t="shared" si="0"/>
        <v>Skirt</v>
      </c>
      <c r="E22">
        <f>'English Master'!S22</f>
        <v>80</v>
      </c>
      <c r="F22">
        <v>1</v>
      </c>
      <c r="H22">
        <v>0</v>
      </c>
      <c r="M22" t="str">
        <f t="shared" si="1"/>
        <v>RYTHME</v>
      </c>
      <c r="Z22" t="s">
        <v>168</v>
      </c>
      <c r="AD22" s="67" t="str">
        <f>IF('English Master'!N22="","",'English Master'!N22&amp;" ")&amp;IF('English Master'!O22="","",'English Master'!O22&amp;" ")&amp;IF('English Master'!P22="","",'English Master'!P22&amp;" ")&amp;IF('English Master'!Q22="","",'English Master'!Q22&amp;" ")&amp;IF('English Master'!R22="","",'English Master'!R22&amp;" ")&amp;IF('English Master'!K22="","",'English Master'!K22&amp;" ")&amp;IF('English Master'!J22="","",'English Master'!J22&amp;" ")&amp;IF('English Master'!I22="","",'English Master'!I22&amp;" ")</f>
        <v xml:space="preserve">mid thigh straight shaped pleated machine wash 30 drip dry 100% cotton </v>
      </c>
      <c r="AE22" t="str">
        <f>"Young French Designer Amandine Leforestiers' minimalist "&amp;PROPER('English Master'!D22)&amp;" "&amp;'English Master'!F22&amp;" is made from fabric made in "&amp;'English Master'!L22&amp;". "&amp;IF('English Master'!AB22="",""," The model is also wearing "&amp;'English Master'!AB22&amp;" by Amandine Leforestier")</f>
        <v>Young French Designer Amandine Leforestiers' minimalist Rythme rib skirt is made from fabric made in France.  The model is also wearing Croche by Amandine Leforestier</v>
      </c>
      <c r="AF22" s="83" t="str">
        <f t="shared" si="2"/>
        <v>RYTHME;All;season;grey;straight;shaped;pleated;rib;skirt;;;;;mid;thigh;straight;shaped;pleated;machine;wash;30;drip;dry</v>
      </c>
      <c r="AG22" t="str">
        <f t="shared" si="3"/>
        <v>RYTHME All season grey straight shaped pleated rib skirt</v>
      </c>
      <c r="AH22" t="e">
        <f>AG22&amp;"  "&amp;'English Master'!#REF!</f>
        <v>#REF!</v>
      </c>
      <c r="AI22" t="str">
        <f>'English Master'!N22&amp;" "&amp;'English Master'!O22&amp;" "&amp;'English Master'!P22&amp;" "&amp;'English Master'!Q22&amp;" "&amp;'English Master'!R22&amp;" "&amp;'English Master'!K22&amp;" "&amp;'English Master'!J22</f>
        <v xml:space="preserve">    mid thigh straight shaped pleated machine wash 30 drip dry</v>
      </c>
      <c r="AK22" t="s">
        <v>166</v>
      </c>
      <c r="AM22">
        <v>1</v>
      </c>
      <c r="AP22">
        <v>1</v>
      </c>
      <c r="AQ22" s="57"/>
      <c r="AR22">
        <v>0</v>
      </c>
      <c r="AS22" t="str">
        <f>'English Master'!$I$1&amp;":"&amp;'English Master'!I22&amp;":0;"&amp;'English Master'!$J$1&amp;":"&amp;'English Master'!J22&amp;":1;"&amp;'English Master'!$N$1&amp;":"&amp;'English Master'!N22&amp;":2;"&amp;'English Master'!$O$1&amp;":"&amp;'English Master'!O22&amp;":3;"&amp;'English Master'!$P$1&amp;":"&amp;'English Master'!P22&amp;":4;"&amp;'English Master'!$Q$1&amp;":"&amp;'English Master'!Q22&amp;":5;"&amp;'English Master'!$R$1&amp;":"&amp;'English Master'!R22&amp;":6;"&amp;'English Master'!$L$1&amp;":"&amp;'English Master'!L22&amp;":7"</f>
        <v>Composition:100% cotton:0;Care:machine wash 30 drip dry:1;Neck::2;Waist::3;Sleeves::4;Pockets::5;Length:mid thigh:6;Fabric origin:France:7</v>
      </c>
      <c r="AT22">
        <v>1</v>
      </c>
      <c r="AU22" t="s">
        <v>167</v>
      </c>
    </row>
    <row r="23" spans="1:47" ht="51" x14ac:dyDescent="0.2">
      <c r="A23">
        <f>'English Master'!A23</f>
        <v>922</v>
      </c>
      <c r="B23" s="85">
        <v>1</v>
      </c>
      <c r="C23" t="str">
        <f>'English Master'!D23&amp;" "&amp;'English Master'!C23&amp;" "&amp;'English Master'!H23&amp;" "&amp;'English Master'!K23&amp;" "&amp;'English Master'!F23</f>
        <v>SPIRALE All season grey pleated straight shaped double jersey dress</v>
      </c>
      <c r="D23" t="str">
        <f t="shared" si="0"/>
        <v>Dress</v>
      </c>
      <c r="E23">
        <f>'English Master'!S23</f>
        <v>140</v>
      </c>
      <c r="F23">
        <v>1</v>
      </c>
      <c r="H23">
        <v>0</v>
      </c>
      <c r="M23" t="str">
        <f t="shared" ref="M23:M31" si="4">LEFT(C23,FIND(" ",C23)-1)</f>
        <v>SPIRALE</v>
      </c>
      <c r="Z23" t="s">
        <v>168</v>
      </c>
      <c r="AD23" s="67" t="str">
        <f>IF('English Master'!N23="","",'English Master'!N23&amp;" ")&amp;IF('English Master'!O23="","",'English Master'!O23&amp;" ")&amp;IF('English Master'!P23="","",'English Master'!P23&amp;" ")&amp;IF('English Master'!Q23="","",'English Master'!Q23&amp;" ")&amp;IF('English Master'!R23="","",'English Master'!R23&amp;" ")&amp;IF('English Master'!K23="","",'English Master'!K23&amp;" ")&amp;IF('English Master'!J23="","",'English Master'!J23&amp;" ")&amp;IF('English Master'!I23="","",'English Master'!I23&amp;" ")</f>
        <v xml:space="preserve">round collar long sleeve no pockets mid thigh length pleated straight shaped machine wash 30 drip dry 100% cotton </v>
      </c>
      <c r="AE23" t="str">
        <f>"Young French Designer Amandine Leforestiers' minimalist "&amp;PROPER('English Master'!D23)&amp;" "&amp;'English Master'!F23&amp;" is made from fabric made in "&amp;'English Master'!L23&amp;". "&amp;IF('English Master'!AB23="",""," The model is also wearing "&amp;'English Master'!AB23&amp;" by Amandine Leforestier")</f>
        <v xml:space="preserve">Young French Designer Amandine Leforestiers' minimalist Spirale double jersey dress is made from fabric made in France. </v>
      </c>
      <c r="AF23" s="83" t="str">
        <f t="shared" ref="AF23:AF31" si="5">SUBSTITUTE(AG23&amp;" "&amp;AI23," ",";")</f>
        <v>SPIRALE;All;season;grey;pleated;straight;shaped;double;jersey;dress;round;collar;;long;sleeve;no;pockets;mid;thigh;length;pleated;straight;shaped;machine;wash;30;drip;dry</v>
      </c>
      <c r="AG23" t="str">
        <f t="shared" ref="AG23:AG31" si="6">C23</f>
        <v>SPIRALE All season grey pleated straight shaped double jersey dress</v>
      </c>
      <c r="AH23" t="e">
        <f>AG23&amp;"  "&amp;'English Master'!#REF!</f>
        <v>#REF!</v>
      </c>
      <c r="AI23" t="str">
        <f>'English Master'!N23&amp;" "&amp;'English Master'!O23&amp;" "&amp;'English Master'!P23&amp;" "&amp;'English Master'!Q23&amp;" "&amp;'English Master'!R23&amp;" "&amp;'English Master'!K23&amp;" "&amp;'English Master'!J23</f>
        <v>round collar  long sleeve no pockets mid thigh length pleated straight shaped machine wash 30 drip dry</v>
      </c>
      <c r="AK23" t="s">
        <v>166</v>
      </c>
      <c r="AM23">
        <v>1</v>
      </c>
      <c r="AP23">
        <v>1</v>
      </c>
      <c r="AQ23" s="57"/>
      <c r="AR23">
        <v>0</v>
      </c>
      <c r="AS23" t="str">
        <f>'English Master'!$I$1&amp;":"&amp;'English Master'!I23&amp;":0;"&amp;'English Master'!$J$1&amp;":"&amp;'English Master'!J23&amp;":1;"&amp;'English Master'!$N$1&amp;":"&amp;'English Master'!N23&amp;":2;"&amp;'English Master'!$O$1&amp;":"&amp;'English Master'!O23&amp;":3;"&amp;'English Master'!$P$1&amp;":"&amp;'English Master'!P23&amp;":4;"&amp;'English Master'!$Q$1&amp;":"&amp;'English Master'!Q23&amp;":5;"&amp;'English Master'!$R$1&amp;":"&amp;'English Master'!R23&amp;":6;"&amp;'English Master'!$L$1&amp;":"&amp;'English Master'!L23&amp;":7"</f>
        <v>Composition:100% cotton:0;Care:machine wash 30 drip dry:1;Neck:round collar:2;Waist::3;Sleeves:long sleeve:4;Pockets:no pockets:5;Length:mid thigh length:6;Fabric origin:France:7</v>
      </c>
      <c r="AT23">
        <v>1</v>
      </c>
      <c r="AU23" t="s">
        <v>167</v>
      </c>
    </row>
    <row r="24" spans="1:47" ht="38.25" x14ac:dyDescent="0.2">
      <c r="A24">
        <f>'English Master'!A24</f>
        <v>923</v>
      </c>
      <c r="B24" s="85">
        <v>1</v>
      </c>
      <c r="C24" t="str">
        <f>'English Master'!D24&amp;" "&amp;'English Master'!C24&amp;" "&amp;'English Master'!H24&amp;" "&amp;'English Master'!K24&amp;" "&amp;'English Master'!F24</f>
        <v>SWING All season white pleated square shaped cotton fleece top</v>
      </c>
      <c r="D24" t="str">
        <f t="shared" si="0"/>
        <v>Top</v>
      </c>
      <c r="E24">
        <f>'English Master'!S24</f>
        <v>150</v>
      </c>
      <c r="F24">
        <v>1</v>
      </c>
      <c r="H24">
        <v>0</v>
      </c>
      <c r="M24" t="str">
        <f t="shared" si="4"/>
        <v>SWING</v>
      </c>
      <c r="Z24" t="s">
        <v>168</v>
      </c>
      <c r="AD24" s="67" t="str">
        <f>IF('English Master'!N24="","",'English Master'!N24&amp;" ")&amp;IF('English Master'!O24="","",'English Master'!O24&amp;" ")&amp;IF('English Master'!P24="","",'English Master'!P24&amp;" ")&amp;IF('English Master'!Q24="","",'English Master'!Q24&amp;" ")&amp;IF('English Master'!R24="","",'English Master'!R24&amp;" ")&amp;IF('English Master'!K24="","",'English Master'!K24&amp;" ")&amp;IF('English Master'!J24="","",'English Master'!J24&amp;" ")&amp;IF('English Master'!I24="","",'English Master'!I24&amp;" ")</f>
        <v xml:space="preserve">round neck 3/4 sleeve pleated square shaped machine wash 30 drip dry 95% cotton 5%wool </v>
      </c>
      <c r="AE24" t="str">
        <f>"Young French Designer Amandine Leforestiers' minimalist "&amp;PROPER('English Master'!D24)&amp;" "&amp;'English Master'!F24&amp;" is made from fabric made in "&amp;'English Master'!L24&amp;". "&amp;IF('English Master'!AB24="",""," The model is also wearing "&amp;'English Master'!AB24&amp;" by Amandine Leforestier")</f>
        <v>Young French Designer Amandine Leforestiers' minimalist Swing cotton fleece top is made from fabric made in Japan.  The model is also wearing Pivot by Amandine Leforestier</v>
      </c>
      <c r="AF24" s="83" t="str">
        <f t="shared" si="5"/>
        <v>SWING;All;season;white;pleated;square;shaped;cotton;fleece;top;round;neck;;3/4;sleeve;;;pleated;square;shaped;machine;wash;30;drip;dry</v>
      </c>
      <c r="AG24" t="str">
        <f t="shared" si="6"/>
        <v>SWING All season white pleated square shaped cotton fleece top</v>
      </c>
      <c r="AH24" t="str">
        <f>AG24&amp;"  "&amp;'English Master'!I96</f>
        <v xml:space="preserve">SWING All season white pleated square shaped cotton fleece top  </v>
      </c>
      <c r="AI24" t="str">
        <f>'English Master'!N24&amp;" "&amp;'English Master'!O24&amp;" "&amp;'English Master'!P24&amp;" "&amp;'English Master'!Q24&amp;" "&amp;'English Master'!R24&amp;" "&amp;'English Master'!K24&amp;" "&amp;'English Master'!J24</f>
        <v>round neck  3/4 sleeve   pleated square shaped machine wash 30 drip dry</v>
      </c>
      <c r="AK24" t="s">
        <v>166</v>
      </c>
      <c r="AM24">
        <v>1</v>
      </c>
      <c r="AP24">
        <v>1</v>
      </c>
      <c r="AQ24" s="57"/>
      <c r="AR24">
        <v>0</v>
      </c>
      <c r="AS24" t="str">
        <f>'English Master'!$I$1&amp;":"&amp;'English Master'!I24&amp;":0;"&amp;'English Master'!$J$1&amp;":"&amp;'English Master'!J24&amp;":1;"&amp;'English Master'!$N$1&amp;":"&amp;'English Master'!N24&amp;":2;"&amp;'English Master'!$O$1&amp;":"&amp;'English Master'!O24&amp;":3;"&amp;'English Master'!$P$1&amp;":"&amp;'English Master'!P24&amp;":4;"&amp;'English Master'!$Q$1&amp;":"&amp;'English Master'!Q24&amp;":5;"&amp;'English Master'!$R$1&amp;":"&amp;'English Master'!R24&amp;":6;"&amp;'English Master'!$L$1&amp;":"&amp;'English Master'!L24&amp;":7"</f>
        <v>Composition:95% cotton 5%wool:0;Care:machine wash 30 drip dry:1;Neck:round neck:2;Waist::3;Sleeves:3/4 sleeve:4;Pockets::5;Length::6;Fabric origin:Japan:7</v>
      </c>
      <c r="AT24">
        <v>1</v>
      </c>
      <c r="AU24" t="s">
        <v>167</v>
      </c>
    </row>
    <row r="25" spans="1:47" x14ac:dyDescent="0.2">
      <c r="A25">
        <f>'English Master'!A25</f>
        <v>924</v>
      </c>
      <c r="B25" s="85">
        <v>1</v>
      </c>
      <c r="C25" t="str">
        <f>'English Master'!D25&amp;" "&amp;'English Master'!C25&amp;" "&amp;'English Master'!H25&amp;" "&amp;'English Master'!K25&amp;" "&amp;'English Master'!F25</f>
        <v xml:space="preserve">DROP All season   </v>
      </c>
      <c r="D25" t="str">
        <f t="shared" si="0"/>
        <v/>
      </c>
      <c r="E25">
        <f>'English Master'!S25</f>
        <v>150</v>
      </c>
      <c r="F25">
        <v>1</v>
      </c>
      <c r="H25">
        <v>0</v>
      </c>
      <c r="M25" t="str">
        <f t="shared" si="4"/>
        <v>DROP</v>
      </c>
      <c r="Z25" t="s">
        <v>168</v>
      </c>
      <c r="AD25" s="67" t="str">
        <f>IF('English Master'!N25="","",'English Master'!N25&amp;" ")&amp;IF('English Master'!O25="","",'English Master'!O25&amp;" ")&amp;IF('English Master'!P25="","",'English Master'!P25&amp;" ")&amp;IF('English Master'!Q25="","",'English Master'!Q25&amp;" ")&amp;IF('English Master'!R25="","",'English Master'!R25&amp;" ")&amp;IF('English Master'!K25="","",'English Master'!K25&amp;" ")&amp;IF('English Master'!J25="","",'English Master'!J25&amp;" ")&amp;IF('English Master'!I25="","",'English Master'!I25&amp;" ")</f>
        <v/>
      </c>
      <c r="AE25" t="str">
        <f>"Young French Designer Amandine Leforestiers' minimalist "&amp;PROPER('English Master'!D25)&amp;" "&amp;'English Master'!F25&amp;" is made from fabric made in "&amp;'English Master'!L25&amp;". "&amp;IF('English Master'!AB25="",""," The model is also wearing "&amp;'English Master'!AB25&amp;" by Amandine Leforestier")</f>
        <v xml:space="preserve">Young French Designer Amandine Leforestiers' minimalist Drop  is made from fabric made in Italy. </v>
      </c>
      <c r="AF25" s="83" t="str">
        <f t="shared" si="5"/>
        <v>DROP;All;season;;;;;;;;;;</v>
      </c>
      <c r="AG25" t="str">
        <f t="shared" si="6"/>
        <v xml:space="preserve">DROP All season   </v>
      </c>
      <c r="AH25" t="str">
        <f>AG25&amp;"  "&amp;'English Master'!I97</f>
        <v xml:space="preserve">DROP All season     </v>
      </c>
      <c r="AI25" t="str">
        <f>'English Master'!N25&amp;" "&amp;'English Master'!O25&amp;" "&amp;'English Master'!P25&amp;" "&amp;'English Master'!Q25&amp;" "&amp;'English Master'!R25&amp;" "&amp;'English Master'!K25&amp;" "&amp;'English Master'!J25</f>
        <v xml:space="preserve">      </v>
      </c>
      <c r="AK25" t="s">
        <v>166</v>
      </c>
      <c r="AM25">
        <v>1</v>
      </c>
      <c r="AP25">
        <v>1</v>
      </c>
      <c r="AQ25" s="57"/>
      <c r="AR25">
        <v>0</v>
      </c>
      <c r="AS25" t="str">
        <f>'English Master'!$I$1&amp;":"&amp;'English Master'!I25&amp;":0;"&amp;'English Master'!$J$1&amp;":"&amp;'English Master'!J25&amp;":1;"&amp;'English Master'!$N$1&amp;":"&amp;'English Master'!N25&amp;":2;"&amp;'English Master'!$O$1&amp;":"&amp;'English Master'!O25&amp;":3;"&amp;'English Master'!$P$1&amp;":"&amp;'English Master'!P25&amp;":4;"&amp;'English Master'!$Q$1&amp;":"&amp;'English Master'!Q25&amp;":5;"&amp;'English Master'!$R$1&amp;":"&amp;'English Master'!R25&amp;":6;"&amp;'English Master'!$L$1&amp;":"&amp;'English Master'!L25&amp;":7"</f>
        <v>Composition::0;Care::1;Neck::2;Waist::3;Sleeves::4;Pockets::5;Length::6;Fabric origin:Italy:7</v>
      </c>
      <c r="AT25">
        <v>1</v>
      </c>
      <c r="AU25" t="s">
        <v>167</v>
      </c>
    </row>
    <row r="26" spans="1:47" ht="38.25" x14ac:dyDescent="0.2">
      <c r="A26">
        <f>'English Master'!A26</f>
        <v>925</v>
      </c>
      <c r="B26" s="85">
        <v>1</v>
      </c>
      <c r="C26" t="str">
        <f>'English Master'!D26&amp;" "&amp;'English Master'!C26&amp;" "&amp;'English Master'!H26&amp;" "&amp;'English Master'!K26&amp;" "&amp;'English Master'!F26</f>
        <v>TEMPO All season grey two layered/bi material draped jersey top</v>
      </c>
      <c r="D26" t="str">
        <f t="shared" si="0"/>
        <v>Top</v>
      </c>
      <c r="E26">
        <f>'English Master'!S26</f>
        <v>110</v>
      </c>
      <c r="F26">
        <v>1</v>
      </c>
      <c r="H26">
        <v>0</v>
      </c>
      <c r="M26" t="str">
        <f t="shared" si="4"/>
        <v>TEMPO</v>
      </c>
      <c r="Z26" t="s">
        <v>168</v>
      </c>
      <c r="AD26" s="67" t="str">
        <f>IF('English Master'!N26="","",'English Master'!N26&amp;" ")&amp;IF('English Master'!O26="","",'English Master'!O26&amp;" ")&amp;IF('English Master'!P26="","",'English Master'!P26&amp;" ")&amp;IF('English Master'!Q26="","",'English Master'!Q26&amp;" ")&amp;IF('English Master'!R26="","",'English Master'!R26&amp;" ")&amp;IF('English Master'!K26="","",'English Master'!K26&amp;" ")&amp;IF('English Master'!J26="","",'English Master'!J26&amp;" ")&amp;IF('English Master'!I26="","",'English Master'!I26&amp;" ")</f>
        <v xml:space="preserve">round neck sleeveless two layered/bi material draped hand wash drip dry 100% viscose </v>
      </c>
      <c r="AE26" t="str">
        <f>"Young French Designer Amandine Leforestiers' minimalist "&amp;PROPER('English Master'!D26)&amp;" "&amp;'English Master'!F26&amp;" is made from fabric made in "&amp;'English Master'!L26&amp;". "&amp;IF('English Master'!AB26="",""," The model is also wearing "&amp;'English Master'!AB26&amp;" by Amandine Leforestier")</f>
        <v>Young French Designer Amandine Leforestiers' minimalist Tempo jersey top is made from fabric made in Italy.  The model is also wearing Arietis by Amandine Leforestier</v>
      </c>
      <c r="AF26" s="83" t="str">
        <f t="shared" si="5"/>
        <v>TEMPO;All;season;grey;two;layered/bi;material;draped;jersey;top;round;neck;;sleeveless;;;two;layered/bi;material;draped;hand;wash;drip;dry</v>
      </c>
      <c r="AG26" t="str">
        <f t="shared" si="6"/>
        <v>TEMPO All season grey two layered/bi material draped jersey top</v>
      </c>
      <c r="AH26" t="str">
        <f>AG26&amp;"  "&amp;'English Master'!I98</f>
        <v xml:space="preserve">TEMPO All season grey two layered/bi material draped jersey top  </v>
      </c>
      <c r="AI26" t="str">
        <f>'English Master'!N26&amp;" "&amp;'English Master'!O26&amp;" "&amp;'English Master'!P26&amp;" "&amp;'English Master'!Q26&amp;" "&amp;'English Master'!R26&amp;" "&amp;'English Master'!K26&amp;" "&amp;'English Master'!J26</f>
        <v>round neck  sleeveless   two layered/bi material draped hand wash drip dry</v>
      </c>
      <c r="AK26" t="s">
        <v>166</v>
      </c>
      <c r="AM26">
        <v>1</v>
      </c>
      <c r="AP26">
        <v>1</v>
      </c>
      <c r="AQ26" s="57"/>
      <c r="AR26">
        <v>0</v>
      </c>
      <c r="AS26" t="str">
        <f>'English Master'!$I$1&amp;":"&amp;'English Master'!I26&amp;":0;"&amp;'English Master'!$J$1&amp;":"&amp;'English Master'!J26&amp;":1;"&amp;'English Master'!$N$1&amp;":"&amp;'English Master'!N26&amp;":2;"&amp;'English Master'!$O$1&amp;":"&amp;'English Master'!O26&amp;":3;"&amp;'English Master'!$P$1&amp;":"&amp;'English Master'!P26&amp;":4;"&amp;'English Master'!$Q$1&amp;":"&amp;'English Master'!Q26&amp;":5;"&amp;'English Master'!$R$1&amp;":"&amp;'English Master'!R26&amp;":6;"&amp;'English Master'!$L$1&amp;":"&amp;'English Master'!L26&amp;":7"</f>
        <v>Composition:100% viscose:0;Care:hand wash drip dry:1;Neck:round neck:2;Waist::3;Sleeves:sleeveless:4;Pockets::5;Length::6;Fabric origin:Italy:7</v>
      </c>
      <c r="AT26">
        <v>1</v>
      </c>
      <c r="AU26" t="s">
        <v>167</v>
      </c>
    </row>
    <row r="27" spans="1:47" ht="38.25" x14ac:dyDescent="0.2">
      <c r="A27">
        <f>'English Master'!A27</f>
        <v>926</v>
      </c>
      <c r="B27" s="85">
        <v>1</v>
      </c>
      <c r="C27" t="str">
        <f>'English Master'!D27&amp;" "&amp;'English Master'!C27&amp;" "&amp;'English Master'!H27&amp;" "&amp;'English Master'!K27&amp;" "&amp;'English Master'!F27</f>
        <v>GANE All season dark grey pleated relaxed cotton fleece pants</v>
      </c>
      <c r="D27" t="str">
        <f t="shared" si="0"/>
        <v>Pants</v>
      </c>
      <c r="E27">
        <f>'English Master'!S27</f>
        <v>120</v>
      </c>
      <c r="F27">
        <v>1</v>
      </c>
      <c r="H27">
        <v>0</v>
      </c>
      <c r="M27" t="str">
        <f t="shared" si="4"/>
        <v>GANE</v>
      </c>
      <c r="Z27" t="s">
        <v>168</v>
      </c>
      <c r="AD27" s="67" t="str">
        <f>IF('English Master'!N27="","",'English Master'!N27&amp;" ")&amp;IF('English Master'!O27="","",'English Master'!O27&amp;" ")&amp;IF('English Master'!P27="","",'English Master'!P27&amp;" ")&amp;IF('English Master'!Q27="","",'English Master'!Q27&amp;" ")&amp;IF('English Master'!R27="","",'English Master'!R27&amp;" ")&amp;IF('English Master'!K27="","",'English Master'!K27&amp;" ")&amp;IF('English Master'!J27="","",'English Master'!J27&amp;" ")&amp;IF('English Master'!I27="","",'English Master'!I27&amp;" ")</f>
        <v xml:space="preserve">2 pockets pleated relaxed hand wash drip dry 96% cotton 4% elastane </v>
      </c>
      <c r="AE27" t="str">
        <f>"Young French Designer Amandine Leforestiers' minimalist "&amp;PROPER('English Master'!D27)&amp;" "&amp;'English Master'!F27&amp;" is made from fabric made in "&amp;'English Master'!L27&amp;". "&amp;IF('English Master'!AB27="",""," The model is also wearing "&amp;'English Master'!AB27&amp;" by Amandine Leforestier")</f>
        <v>Young French Designer Amandine Leforestiers' minimalist Gane cotton fleece pants is made from fabric made in France.  The model is also wearing Partition by Amandine Leforestier</v>
      </c>
      <c r="AF27" s="83" t="str">
        <f t="shared" si="5"/>
        <v>GANE;All;season;dark;grey;pleated;relaxed;cotton;fleece;pants;;;;2;pockets;;pleated;relaxed;hand;wash;drip;dry</v>
      </c>
      <c r="AG27" t="str">
        <f t="shared" si="6"/>
        <v>GANE All season dark grey pleated relaxed cotton fleece pants</v>
      </c>
      <c r="AH27" t="str">
        <f>AG27&amp;"  "&amp;'English Master'!I99</f>
        <v xml:space="preserve">GANE All season dark grey pleated relaxed cotton fleece pants  </v>
      </c>
      <c r="AI27" t="str">
        <f>'English Master'!N27&amp;" "&amp;'English Master'!O27&amp;" "&amp;'English Master'!P27&amp;" "&amp;'English Master'!Q27&amp;" "&amp;'English Master'!R27&amp;" "&amp;'English Master'!K27&amp;" "&amp;'English Master'!J27</f>
        <v xml:space="preserve">   2 pockets  pleated relaxed hand wash drip dry</v>
      </c>
      <c r="AK27" t="s">
        <v>166</v>
      </c>
      <c r="AM27">
        <v>1</v>
      </c>
      <c r="AP27">
        <v>1</v>
      </c>
      <c r="AQ27" s="57"/>
      <c r="AR27">
        <v>0</v>
      </c>
      <c r="AS27" t="str">
        <f>'English Master'!$I$1&amp;":"&amp;'English Master'!I27&amp;":0;"&amp;'English Master'!$J$1&amp;":"&amp;'English Master'!J27&amp;":1;"&amp;'English Master'!$N$1&amp;":"&amp;'English Master'!N27&amp;":2;"&amp;'English Master'!$O$1&amp;":"&amp;'English Master'!O27&amp;":3;"&amp;'English Master'!$P$1&amp;":"&amp;'English Master'!P27&amp;":4;"&amp;'English Master'!$Q$1&amp;":"&amp;'English Master'!Q27&amp;":5;"&amp;'English Master'!$R$1&amp;":"&amp;'English Master'!R27&amp;":6;"&amp;'English Master'!$L$1&amp;":"&amp;'English Master'!L27&amp;":7"</f>
        <v>Composition:96% cotton 4% elastane:0;Care:hand wash drip dry:1;Neck::2;Waist::3;Sleeves::4;Pockets:2 pockets:5;Length::6;Fabric origin:France:7</v>
      </c>
      <c r="AT27">
        <v>1</v>
      </c>
      <c r="AU27" t="s">
        <v>167</v>
      </c>
    </row>
    <row r="28" spans="1:47" ht="38.25" x14ac:dyDescent="0.2">
      <c r="A28">
        <f>'English Master'!A28</f>
        <v>927</v>
      </c>
      <c r="B28" s="85">
        <v>1</v>
      </c>
      <c r="C28" t="str">
        <f>'English Master'!D28&amp;" "&amp;'English Master'!C28&amp;" "&amp;'English Master'!H28&amp;" "&amp;'English Master'!K28&amp;" "&amp;'English Master'!F28</f>
        <v>JANI All season grey oversized pleated jersey dress</v>
      </c>
      <c r="D28" t="str">
        <f t="shared" si="0"/>
        <v>Dress</v>
      </c>
      <c r="E28">
        <f>'English Master'!S28</f>
        <v>160</v>
      </c>
      <c r="F28">
        <v>1</v>
      </c>
      <c r="H28">
        <v>0</v>
      </c>
      <c r="M28" t="str">
        <f t="shared" si="4"/>
        <v>JANI</v>
      </c>
      <c r="Z28" t="s">
        <v>168</v>
      </c>
      <c r="AD28" s="67" t="str">
        <f>IF('English Master'!N28="","",'English Master'!N28&amp;" ")&amp;IF('English Master'!O28="","",'English Master'!O28&amp;" ")&amp;IF('English Master'!P28="","",'English Master'!P28&amp;" ")&amp;IF('English Master'!Q28="","",'English Master'!Q28&amp;" ")&amp;IF('English Master'!R28="","",'English Master'!R28&amp;" ")&amp;IF('English Master'!K28="","",'English Master'!K28&amp;" ")&amp;IF('English Master'!J28="","",'English Master'!J28&amp;" ")&amp;IF('English Master'!I28="","",'English Master'!I28&amp;" ")</f>
        <v xml:space="preserve">boat collar long sleeve no pockets knee length oversized pleated hand wash drip dry 100% micromodal </v>
      </c>
      <c r="AE28" t="str">
        <f>"Young French Designer Amandine Leforestiers' minimalist "&amp;PROPER('English Master'!D28)&amp;" "&amp;'English Master'!F28&amp;" is made from fabric made in "&amp;'English Master'!L28&amp;". "&amp;IF('English Master'!AB28="",""," The model is also wearing "&amp;'English Master'!AB28&amp;" by Amandine Leforestier")</f>
        <v xml:space="preserve">Young French Designer Amandine Leforestiers' minimalist Jani jersey dress is made from fabric made in Italy. </v>
      </c>
      <c r="AF28" s="83" t="str">
        <f t="shared" si="5"/>
        <v>JANI;All;season;grey;oversized;pleated;jersey;dress;boat;collar;;long;sleeve;no;pockets;knee;length;oversized;pleated;hand;wash;drip;dry</v>
      </c>
      <c r="AG28" t="str">
        <f t="shared" si="6"/>
        <v>JANI All season grey oversized pleated jersey dress</v>
      </c>
      <c r="AH28" t="str">
        <f>AG28&amp;"  "&amp;'English Master'!I100</f>
        <v xml:space="preserve">JANI All season grey oversized pleated jersey dress  </v>
      </c>
      <c r="AI28" t="str">
        <f>'English Master'!N28&amp;" "&amp;'English Master'!O28&amp;" "&amp;'English Master'!P28&amp;" "&amp;'English Master'!Q28&amp;" "&amp;'English Master'!R28&amp;" "&amp;'English Master'!K28&amp;" "&amp;'English Master'!J28</f>
        <v>boat collar  long sleeve no pockets knee length oversized pleated hand wash drip dry</v>
      </c>
      <c r="AK28" t="s">
        <v>166</v>
      </c>
      <c r="AM28">
        <v>1</v>
      </c>
      <c r="AP28">
        <v>1</v>
      </c>
      <c r="AQ28" s="57"/>
      <c r="AR28">
        <v>0</v>
      </c>
      <c r="AS28" t="str">
        <f>'English Master'!$I$1&amp;":"&amp;'English Master'!I28&amp;":0;"&amp;'English Master'!$J$1&amp;":"&amp;'English Master'!J28&amp;":1;"&amp;'English Master'!$N$1&amp;":"&amp;'English Master'!N28&amp;":2;"&amp;'English Master'!$O$1&amp;":"&amp;'English Master'!O28&amp;":3;"&amp;'English Master'!$P$1&amp;":"&amp;'English Master'!P28&amp;":4;"&amp;'English Master'!$Q$1&amp;":"&amp;'English Master'!Q28&amp;":5;"&amp;'English Master'!$R$1&amp;":"&amp;'English Master'!R28&amp;":6;"&amp;'English Master'!$L$1&amp;":"&amp;'English Master'!L28&amp;":7"</f>
        <v>Composition:100% micromodal:0;Care:hand wash drip dry:1;Neck:boat collar:2;Waist::3;Sleeves:long sleeve:4;Pockets:no pockets:5;Length:knee length:6;Fabric origin:Italy:7</v>
      </c>
      <c r="AT28">
        <v>1</v>
      </c>
      <c r="AU28" t="s">
        <v>167</v>
      </c>
    </row>
    <row r="29" spans="1:47" ht="38.25" x14ac:dyDescent="0.2">
      <c r="A29">
        <f>'English Master'!A29</f>
        <v>928</v>
      </c>
      <c r="B29" s="85">
        <v>1</v>
      </c>
      <c r="C29" t="str">
        <f>'English Master'!D29&amp;" "&amp;'English Master'!C29&amp;" "&amp;'English Master'!H29&amp;" "&amp;'English Master'!K29&amp;" "&amp;'English Master'!F29</f>
        <v>LIE All season grey pleated cotton fleece dress</v>
      </c>
      <c r="D29" t="str">
        <f t="shared" si="0"/>
        <v>Dress</v>
      </c>
      <c r="E29">
        <f>'English Master'!S29</f>
        <v>120</v>
      </c>
      <c r="F29">
        <v>1</v>
      </c>
      <c r="H29">
        <v>0</v>
      </c>
      <c r="M29" t="str">
        <f t="shared" si="4"/>
        <v>LIE</v>
      </c>
      <c r="Z29" t="s">
        <v>168</v>
      </c>
      <c r="AD29" s="67" t="str">
        <f>IF('English Master'!N29="","",'English Master'!N29&amp;" ")&amp;IF('English Master'!O29="","",'English Master'!O29&amp;" ")&amp;IF('English Master'!P29="","",'English Master'!P29&amp;" ")&amp;IF('English Master'!Q29="","",'English Master'!Q29&amp;" ")&amp;IF('English Master'!R29="","",'English Master'!R29&amp;" ")&amp;IF('English Master'!K29="","",'English Master'!K29&amp;" ")&amp;IF('English Master'!J29="","",'English Master'!J29&amp;" ")&amp;IF('English Master'!I29="","",'English Master'!I29&amp;" ")</f>
        <v xml:space="preserve">cowl collar long sleeve no pockets mid thigh length pleated machine wash 30 drip dry 100% cotton </v>
      </c>
      <c r="AE29" t="str">
        <f>"Young French Designer Amandine Leforestiers' minimalist "&amp;PROPER('English Master'!D29)&amp;" "&amp;'English Master'!F29&amp;" is made from fabric made in "&amp;'English Master'!L29&amp;". "&amp;IF('English Master'!AB29="",""," The model is also wearing "&amp;'English Master'!AB29&amp;" by Amandine Leforestier")</f>
        <v xml:space="preserve">Young French Designer Amandine Leforestiers' minimalist Lie cotton fleece dress is made from fabric made in Italy. </v>
      </c>
      <c r="AF29" s="83" t="str">
        <f t="shared" si="5"/>
        <v>LIE;All;season;grey;pleated;cotton;fleece;dress;cowl;collar;;long;sleeve;no;pockets;mid;thigh;length;pleated;machine;wash;30;drip;dry</v>
      </c>
      <c r="AG29" t="str">
        <f t="shared" si="6"/>
        <v>LIE All season grey pleated cotton fleece dress</v>
      </c>
      <c r="AH29" t="str">
        <f>AG29&amp;"  "&amp;'English Master'!I101</f>
        <v xml:space="preserve">LIE All season grey pleated cotton fleece dress  </v>
      </c>
      <c r="AI29" t="str">
        <f>'English Master'!N29&amp;" "&amp;'English Master'!O29&amp;" "&amp;'English Master'!P29&amp;" "&amp;'English Master'!Q29&amp;" "&amp;'English Master'!R29&amp;" "&amp;'English Master'!K29&amp;" "&amp;'English Master'!J29</f>
        <v>cowl collar  long sleeve no pockets mid thigh length pleated machine wash 30 drip dry</v>
      </c>
      <c r="AK29" t="s">
        <v>166</v>
      </c>
      <c r="AM29">
        <v>1</v>
      </c>
      <c r="AP29">
        <v>1</v>
      </c>
      <c r="AQ29" s="57"/>
      <c r="AR29">
        <v>0</v>
      </c>
      <c r="AS29" t="str">
        <f>'English Master'!$I$1&amp;":"&amp;'English Master'!I29&amp;":0;"&amp;'English Master'!$J$1&amp;":"&amp;'English Master'!J29&amp;":1;"&amp;'English Master'!$N$1&amp;":"&amp;'English Master'!N29&amp;":2;"&amp;'English Master'!$O$1&amp;":"&amp;'English Master'!O29&amp;":3;"&amp;'English Master'!$P$1&amp;":"&amp;'English Master'!P29&amp;":4;"&amp;'English Master'!$Q$1&amp;":"&amp;'English Master'!Q29&amp;":5;"&amp;'English Master'!$R$1&amp;":"&amp;'English Master'!R29&amp;":6;"&amp;'English Master'!$L$1&amp;":"&amp;'English Master'!L29&amp;":7"</f>
        <v>Composition:100% cotton:0;Care:machine wash 30 drip dry:1;Neck:cowl collar:2;Waist::3;Sleeves:long sleeve:4;Pockets:no pockets:5;Length:mid thigh length:6;Fabric origin:Italy:7</v>
      </c>
      <c r="AT29">
        <v>1</v>
      </c>
      <c r="AU29" t="s">
        <v>167</v>
      </c>
    </row>
    <row r="30" spans="1:47" x14ac:dyDescent="0.2">
      <c r="A30">
        <f>'English Master'!A30</f>
        <v>929</v>
      </c>
      <c r="B30" s="85">
        <v>1</v>
      </c>
      <c r="C30" t="str">
        <f>'English Master'!D30&amp;" "&amp;'English Master'!C30&amp;" "&amp;'English Master'!H30&amp;" "&amp;'English Master'!K30&amp;" "&amp;'English Master'!F30</f>
        <v xml:space="preserve">MELODIE All season   </v>
      </c>
      <c r="D30" t="str">
        <f t="shared" si="0"/>
        <v/>
      </c>
      <c r="E30">
        <f>'English Master'!S30</f>
        <v>140</v>
      </c>
      <c r="F30">
        <v>1</v>
      </c>
      <c r="H30">
        <v>0</v>
      </c>
      <c r="M30" t="str">
        <f t="shared" si="4"/>
        <v>MELODIE</v>
      </c>
      <c r="Z30" t="s">
        <v>168</v>
      </c>
      <c r="AD30" s="67" t="str">
        <f>IF('English Master'!N30="","",'English Master'!N30&amp;" ")&amp;IF('English Master'!O30="","",'English Master'!O30&amp;" ")&amp;IF('English Master'!P30="","",'English Master'!P30&amp;" ")&amp;IF('English Master'!Q30="","",'English Master'!Q30&amp;" ")&amp;IF('English Master'!R30="","",'English Master'!R30&amp;" ")&amp;IF('English Master'!K30="","",'English Master'!K30&amp;" ")&amp;IF('English Master'!J30="","",'English Master'!J30&amp;" ")&amp;IF('English Master'!I30="","",'English Master'!I30&amp;" ")</f>
        <v/>
      </c>
      <c r="AE30" t="str">
        <f>"Young French Designer Amandine Leforestiers' minimalist "&amp;PROPER('English Master'!D30)&amp;" "&amp;'English Master'!F30&amp;" is made from fabric made in "&amp;'English Master'!L30&amp;". "&amp;IF('English Master'!AB30="",""," The model is also wearing "&amp;'English Master'!AB30&amp;" by Amandine Leforestier")</f>
        <v xml:space="preserve">Young French Designer Amandine Leforestiers' minimalist Melodie  is made from fabric made in France. </v>
      </c>
      <c r="AF30" s="83" t="str">
        <f t="shared" si="5"/>
        <v>MELODIE;All;season;;;;;;;;;;</v>
      </c>
      <c r="AG30" t="str">
        <f t="shared" si="6"/>
        <v xml:space="preserve">MELODIE All season   </v>
      </c>
      <c r="AH30" t="str">
        <f>AG30&amp;"  "&amp;'English Master'!I102</f>
        <v xml:space="preserve">MELODIE All season     </v>
      </c>
      <c r="AI30" t="str">
        <f>'English Master'!N30&amp;" "&amp;'English Master'!O30&amp;" "&amp;'English Master'!P30&amp;" "&amp;'English Master'!Q30&amp;" "&amp;'English Master'!R30&amp;" "&amp;'English Master'!K30&amp;" "&amp;'English Master'!J30</f>
        <v xml:space="preserve">      </v>
      </c>
      <c r="AK30" t="s">
        <v>166</v>
      </c>
      <c r="AM30">
        <v>1</v>
      </c>
      <c r="AP30">
        <v>1</v>
      </c>
      <c r="AQ30" s="57"/>
      <c r="AR30">
        <v>0</v>
      </c>
      <c r="AS30" t="str">
        <f>'English Master'!$I$1&amp;":"&amp;'English Master'!I30&amp;":0;"&amp;'English Master'!$J$1&amp;":"&amp;'English Master'!J30&amp;":1;"&amp;'English Master'!$N$1&amp;":"&amp;'English Master'!N30&amp;":2;"&amp;'English Master'!$O$1&amp;":"&amp;'English Master'!O30&amp;":3;"&amp;'English Master'!$P$1&amp;":"&amp;'English Master'!P30&amp;":4;"&amp;'English Master'!$Q$1&amp;":"&amp;'English Master'!Q30&amp;":5;"&amp;'English Master'!$R$1&amp;":"&amp;'English Master'!R30&amp;":6;"&amp;'English Master'!$L$1&amp;":"&amp;'English Master'!L30&amp;":7"</f>
        <v>Composition::0;Care::1;Neck::2;Waist::3;Sleeves::4;Pockets::5;Length::6;Fabric origin:France:7</v>
      </c>
      <c r="AT30">
        <v>1</v>
      </c>
      <c r="AU30" t="s">
        <v>167</v>
      </c>
    </row>
    <row r="31" spans="1:47" ht="25.5" x14ac:dyDescent="0.2">
      <c r="A31">
        <f>'English Master'!A31</f>
        <v>930</v>
      </c>
      <c r="B31" s="85">
        <v>1</v>
      </c>
      <c r="C31" t="str">
        <f>'English Master'!D31&amp;" "&amp;'English Master'!C31&amp;" "&amp;'English Master'!H31&amp;" "&amp;'English Master'!K31&amp;" "&amp;'English Master'!F31</f>
        <v>RYTHME All season grey pleated cotton fleece skirt</v>
      </c>
      <c r="D31" t="str">
        <f t="shared" si="0"/>
        <v>Skirt</v>
      </c>
      <c r="E31">
        <f>'English Master'!S31</f>
        <v>80</v>
      </c>
      <c r="F31">
        <v>1</v>
      </c>
      <c r="H31">
        <v>0</v>
      </c>
      <c r="M31" t="str">
        <f t="shared" si="4"/>
        <v>RYTHME</v>
      </c>
      <c r="Z31" t="s">
        <v>168</v>
      </c>
      <c r="AD31" s="67" t="str">
        <f>IF('English Master'!N31="","",'English Master'!N31&amp;" ")&amp;IF('English Master'!O31="","",'English Master'!O31&amp;" ")&amp;IF('English Master'!P31="","",'English Master'!P31&amp;" ")&amp;IF('English Master'!Q31="","",'English Master'!Q31&amp;" ")&amp;IF('English Master'!R31="","",'English Master'!R31&amp;" ")&amp;IF('English Master'!K31="","",'English Master'!K31&amp;" ")&amp;IF('English Master'!J31="","",'English Master'!J31&amp;" ")&amp;IF('English Master'!I31="","",'English Master'!I31&amp;" ")</f>
        <v xml:space="preserve">mid thigh pleated machine wash 30 drip dry 100% cotton </v>
      </c>
      <c r="AE31" t="str">
        <f>"Young French Designer Amandine Leforestiers' minimalist "&amp;PROPER('English Master'!D31)&amp;" "&amp;'English Master'!F31&amp;" is made from fabric made in "&amp;'English Master'!L31&amp;". "&amp;IF('English Master'!AB31="",""," The model is also wearing "&amp;'English Master'!AB31&amp;" by Amandine Leforestier")</f>
        <v>Young French Designer Amandine Leforestiers' minimalist Rythme cotton fleece skirt is made from fabric made in Italy.  The model is also wearing Partition by Amandine Leforestier</v>
      </c>
      <c r="AF31" s="83" t="str">
        <f t="shared" si="5"/>
        <v>RYTHME;All;season;grey;pleated;cotton;fleece;skirt;;;;;mid;thigh;pleated;machine;wash;30;drip;dry</v>
      </c>
      <c r="AG31" t="str">
        <f t="shared" si="6"/>
        <v>RYTHME All season grey pleated cotton fleece skirt</v>
      </c>
      <c r="AH31" t="str">
        <f>AG31&amp;"  "&amp;'English Master'!I103</f>
        <v xml:space="preserve">RYTHME All season grey pleated cotton fleece skirt  </v>
      </c>
      <c r="AI31" t="str">
        <f>'English Master'!N31&amp;" "&amp;'English Master'!O31&amp;" "&amp;'English Master'!P31&amp;" "&amp;'English Master'!Q31&amp;" "&amp;'English Master'!R31&amp;" "&amp;'English Master'!K31&amp;" "&amp;'English Master'!J31</f>
        <v xml:space="preserve">    mid thigh pleated machine wash 30 drip dry</v>
      </c>
      <c r="AK31" t="s">
        <v>166</v>
      </c>
      <c r="AM31">
        <v>1</v>
      </c>
      <c r="AP31">
        <v>1</v>
      </c>
      <c r="AQ31" s="57"/>
      <c r="AR31">
        <v>0</v>
      </c>
      <c r="AS31" t="str">
        <f>'English Master'!$I$1&amp;":"&amp;'English Master'!I31&amp;":0;"&amp;'English Master'!$J$1&amp;":"&amp;'English Master'!J31&amp;":1;"&amp;'English Master'!$N$1&amp;":"&amp;'English Master'!N31&amp;":2;"&amp;'English Master'!$O$1&amp;":"&amp;'English Master'!O31&amp;":3;"&amp;'English Master'!$P$1&amp;":"&amp;'English Master'!P31&amp;":4;"&amp;'English Master'!$Q$1&amp;":"&amp;'English Master'!Q31&amp;":5;"&amp;'English Master'!$R$1&amp;":"&amp;'English Master'!R31&amp;":6;"&amp;'English Master'!$L$1&amp;":"&amp;'English Master'!L31&amp;":7"</f>
        <v>Composition:100% cotton:0;Care:machine wash 30 drip dry:1;Neck::2;Waist::3;Sleeves::4;Pockets::5;Length:mid thigh:6;Fabric origin:Italy:7</v>
      </c>
      <c r="AT31">
        <v>1</v>
      </c>
      <c r="AU31" t="s">
        <v>167</v>
      </c>
    </row>
    <row r="32" spans="1:47" ht="38.25" x14ac:dyDescent="0.2">
      <c r="A32">
        <f>'English Master'!A32</f>
        <v>0</v>
      </c>
      <c r="B32" s="85">
        <v>1</v>
      </c>
      <c r="C32" t="str">
        <f>'English Master'!D32&amp;" "&amp;'English Master'!C32&amp;" "&amp;'English Master'!H32&amp;" "&amp;'English Master'!K32&amp;" "&amp;'English Master'!F32</f>
        <v>ACELLA Autumn Winter dark blue angled pleats interlock skirt</v>
      </c>
      <c r="D32" t="str">
        <f t="shared" ref="D32:D71" si="7">PROPER(RIGHT(C32,LEN(C32)-FIND("*",SUBSTITUTE(C32," ","*",LEN(C32)-LEN(SUBSTITUTE(C32," ",""))))))</f>
        <v>Skirt</v>
      </c>
      <c r="E32">
        <f>'English Master'!S32</f>
        <v>100</v>
      </c>
      <c r="F32">
        <v>1</v>
      </c>
      <c r="H32">
        <v>0</v>
      </c>
      <c r="M32" t="str">
        <f t="shared" ref="M32:M71" si="8">LEFT(C32,FIND(" ",C32)-1)</f>
        <v>ACELLA</v>
      </c>
      <c r="Z32" t="s">
        <v>168</v>
      </c>
      <c r="AD32" s="67" t="str">
        <f>IF('English Master'!N32="","",'English Master'!N32&amp;" ")&amp;IF('English Master'!O32="","",'English Master'!O32&amp;" ")&amp;IF('English Master'!P32="","",'English Master'!P32&amp;" ")&amp;IF('English Master'!Q32="","",'English Master'!Q32&amp;" ")&amp;IF('English Master'!R32="","",'English Master'!R32&amp;" ")&amp;IF('English Master'!K32="","",'English Master'!K32&amp;" ")&amp;IF('English Master'!J32="","",'English Master'!J32&amp;" ")&amp;IF('English Master'!I32="","",'English Master'!I32&amp;" ")</f>
        <v xml:space="preserve">high waist elastic waist no pockets knee length angled pleats 42% wool 38% cotton 20% nylon  </v>
      </c>
      <c r="AE32" t="str">
        <f>"Young French Designer Amandine Leforestiers' minimalist "&amp;PROPER('English Master'!D32)&amp;" "&amp;'English Master'!F32&amp;" is made from fabric made in "&amp;'English Master'!L32&amp;". "&amp;IF('English Master'!AB32="",""," The model is also wearing "&amp;'English Master'!AB32&amp;" by Amandine Leforestier")</f>
        <v xml:space="preserve">Young French Designer Amandine Leforestiers' minimalist Acella interlock skirt is made from fabric made in Japan. </v>
      </c>
      <c r="AF32" s="83" t="str">
        <f t="shared" ref="AF32:AF71" si="9">SUBSTITUTE(AG32&amp;" "&amp;AI32," ",";")</f>
        <v>ACELLA;Autumn;Winter;dark;blue;angled;pleats;interlock;skirt;;high;waist;elastic;waist;;no;pockets;knee;length;angled;pleats;</v>
      </c>
      <c r="AG32" t="str">
        <f t="shared" ref="AG32:AG71" si="10">C32</f>
        <v>ACELLA Autumn Winter dark blue angled pleats interlock skirt</v>
      </c>
      <c r="AH32" t="str">
        <f>AG32&amp;"  "&amp;'English Master'!I104</f>
        <v xml:space="preserve">ACELLA Autumn Winter dark blue angled pleats interlock skirt  </v>
      </c>
      <c r="AI32" t="str">
        <f>'English Master'!N32&amp;" "&amp;'English Master'!O32&amp;" "&amp;'English Master'!P32&amp;" "&amp;'English Master'!Q32&amp;" "&amp;'English Master'!R32&amp;" "&amp;'English Master'!K32&amp;" "&amp;'English Master'!J32</f>
        <v xml:space="preserve"> high waist elastic waist  no pockets knee length angled pleats </v>
      </c>
      <c r="AK32" t="s">
        <v>166</v>
      </c>
      <c r="AM32">
        <v>1</v>
      </c>
      <c r="AP32">
        <v>1</v>
      </c>
      <c r="AQ32" s="57"/>
      <c r="AR32">
        <v>0</v>
      </c>
      <c r="AS32" t="str">
        <f>'English Master'!$I$1&amp;":"&amp;'English Master'!I32&amp;":0;"&amp;'English Master'!$J$1&amp;":"&amp;'English Master'!J32&amp;":1;"&amp;'English Master'!$N$1&amp;":"&amp;'English Master'!N32&amp;":2;"&amp;'English Master'!$O$1&amp;":"&amp;'English Master'!O32&amp;":3;"&amp;'English Master'!$P$1&amp;":"&amp;'English Master'!P32&amp;":4;"&amp;'English Master'!$Q$1&amp;":"&amp;'English Master'!Q32&amp;":5;"&amp;'English Master'!$R$1&amp;":"&amp;'English Master'!R32&amp;":6;"&amp;'English Master'!$L$1&amp;":"&amp;'English Master'!L32&amp;":7"</f>
        <v>Composition:42% wool 38% cotton 20% nylon :0;Care::1;Neck::2;Waist:high waist elastic waist:3;Sleeves::4;Pockets:no pockets:5;Length:knee length:6;Fabric origin:Japan:7</v>
      </c>
      <c r="AT32">
        <v>1</v>
      </c>
      <c r="AU32" t="s">
        <v>167</v>
      </c>
    </row>
    <row r="33" spans="1:47" ht="63.75" x14ac:dyDescent="0.2">
      <c r="A33">
        <f>'English Master'!A33</f>
        <v>0</v>
      </c>
      <c r="B33" s="85">
        <v>1</v>
      </c>
      <c r="C33" t="str">
        <f>'English Master'!D33&amp;" "&amp;'English Master'!C33&amp;" "&amp;'English Master'!H33&amp;" "&amp;'English Master'!K33&amp;" "&amp;'English Master'!F33</f>
        <v>ADANA Autumn Winter mottled grey modzik oversized 2 button round kimono black liner knit coat</v>
      </c>
      <c r="D33" t="str">
        <f t="shared" si="7"/>
        <v>Coat</v>
      </c>
      <c r="E33">
        <f>'English Master'!S33</f>
        <v>280</v>
      </c>
      <c r="F33">
        <v>1</v>
      </c>
      <c r="H33">
        <v>0</v>
      </c>
      <c r="M33" t="str">
        <f t="shared" si="8"/>
        <v>ADANA</v>
      </c>
      <c r="Z33" t="s">
        <v>168</v>
      </c>
      <c r="AD33" s="67" t="str">
        <f>IF('English Master'!N33="","",'English Master'!N33&amp;" ")&amp;IF('English Master'!O33="","",'English Master'!O33&amp;" ")&amp;IF('English Master'!P33="","",'English Master'!P33&amp;" ")&amp;IF('English Master'!Q33="","",'English Master'!Q33&amp;" ")&amp;IF('English Master'!R33="","",'English Master'!R33&amp;" ")&amp;IF('English Master'!K33="","",'English Master'!K33&amp;" ")&amp;IF('English Master'!J33="","",'English Master'!J33&amp;" ")&amp;IF('English Master'!I33="","",'English Master'!I33&amp;" ")</f>
        <v xml:space="preserve">long sleeve 2 pockets below knee length modzik oversized 2 button round kimono black liner Hand wash drip dry 29% cotton 20% linen 51% wool </v>
      </c>
      <c r="AE33" t="str">
        <f>"Young French Designer Amandine Leforestiers' minimalist "&amp;PROPER('English Master'!D33)&amp;" "&amp;'English Master'!F33&amp;" is made from fabric made in "&amp;'English Master'!L33&amp;". "&amp;IF('English Master'!AB33="",""," The model is also wearing "&amp;'English Master'!AB33&amp;" by Amandine Leforestier")</f>
        <v xml:space="preserve">Young French Designer Amandine Leforestiers' minimalist Adana knit coat is made from fabric made in Japan. </v>
      </c>
      <c r="AF33" s="83" t="str">
        <f t="shared" si="9"/>
        <v>ADANA;Autumn;Winter;mottled;grey;modzik;oversized;2;button;round;kimono;black;liner;knit;coat;;;long;sleeve;2;pockets;below;knee;length;modzik;oversized;2;button;round;kimono;black;liner;Hand;wash;drip;dry</v>
      </c>
      <c r="AG33" t="str">
        <f t="shared" si="10"/>
        <v>ADANA Autumn Winter mottled grey modzik oversized 2 button round kimono black liner knit coat</v>
      </c>
      <c r="AH33" t="str">
        <f>AG33&amp;"  "&amp;'English Master'!I105</f>
        <v xml:space="preserve">ADANA Autumn Winter mottled grey modzik oversized 2 button round kimono black liner knit coat  </v>
      </c>
      <c r="AI33" t="str">
        <f>'English Master'!N33&amp;" "&amp;'English Master'!O33&amp;" "&amp;'English Master'!P33&amp;" "&amp;'English Master'!Q33&amp;" "&amp;'English Master'!R33&amp;" "&amp;'English Master'!K33&amp;" "&amp;'English Master'!J33</f>
        <v xml:space="preserve">  long sleeve 2 pockets below knee length modzik oversized 2 button round kimono black liner Hand wash drip dry</v>
      </c>
      <c r="AK33" t="s">
        <v>166</v>
      </c>
      <c r="AM33">
        <v>1</v>
      </c>
      <c r="AP33">
        <v>1</v>
      </c>
      <c r="AQ33" s="57"/>
      <c r="AR33">
        <v>0</v>
      </c>
      <c r="AS33" t="str">
        <f>'English Master'!$I$1&amp;":"&amp;'English Master'!I33&amp;":0;"&amp;'English Master'!$J$1&amp;":"&amp;'English Master'!J33&amp;":1;"&amp;'English Master'!$N$1&amp;":"&amp;'English Master'!N33&amp;":2;"&amp;'English Master'!$O$1&amp;":"&amp;'English Master'!O33&amp;":3;"&amp;'English Master'!$P$1&amp;":"&amp;'English Master'!P33&amp;":4;"&amp;'English Master'!$Q$1&amp;":"&amp;'English Master'!Q33&amp;":5;"&amp;'English Master'!$R$1&amp;":"&amp;'English Master'!R33&amp;":6;"&amp;'English Master'!$L$1&amp;":"&amp;'English Master'!L33&amp;":7"</f>
        <v>Composition:29% cotton 20% linen 51% wool:0;Care:Hand wash drip dry:1;Neck::2;Waist::3;Sleeves:long sleeve:4;Pockets:2 pockets:5;Length:below knee length:6;Fabric origin:Japan:7</v>
      </c>
      <c r="AT33">
        <v>1</v>
      </c>
      <c r="AU33" t="s">
        <v>167</v>
      </c>
    </row>
    <row r="34" spans="1:47" ht="38.25" x14ac:dyDescent="0.2">
      <c r="A34">
        <f>'English Master'!A34</f>
        <v>0</v>
      </c>
      <c r="B34" s="85">
        <v>1</v>
      </c>
      <c r="C34" t="str">
        <f>'English Master'!D34&amp;" "&amp;'English Master'!C34&amp;" "&amp;'English Master'!H34&amp;" "&amp;'English Master'!K34&amp;" "&amp;'English Master'!F34</f>
        <v>ALLEGRO Autumn Winter black draped, loose, comfortable interlock pullover</v>
      </c>
      <c r="D34" t="str">
        <f t="shared" si="7"/>
        <v>Pullover</v>
      </c>
      <c r="E34">
        <f>'English Master'!S34</f>
        <v>110</v>
      </c>
      <c r="F34">
        <v>1</v>
      </c>
      <c r="H34">
        <v>0</v>
      </c>
      <c r="M34" t="str">
        <f t="shared" si="8"/>
        <v>ALLEGRO</v>
      </c>
      <c r="Z34" t="s">
        <v>168</v>
      </c>
      <c r="AD34" s="67" t="str">
        <f>IF('English Master'!N34="","",'English Master'!N34&amp;" ")&amp;IF('English Master'!O34="","",'English Master'!O34&amp;" ")&amp;IF('English Master'!P34="","",'English Master'!P34&amp;" ")&amp;IF('English Master'!Q34="","",'English Master'!Q34&amp;" ")&amp;IF('English Master'!R34="","",'English Master'!R34&amp;" ")&amp;IF('English Master'!K34="","",'English Master'!K34&amp;" ")&amp;IF('English Master'!J34="","",'English Master'!J34&amp;" ")&amp;IF('English Master'!I34="","",'English Master'!I34&amp;" ")</f>
        <v xml:space="preserve">v neck long sleeve hip length draped, loose, comfortable 48% viscose 23% wool 23%PC  6% elastane </v>
      </c>
      <c r="AE34" t="str">
        <f>"Young French Designer Amandine Leforestiers' minimalist "&amp;PROPER('English Master'!D34)&amp;" "&amp;'English Master'!F34&amp;" is made from fabric made in "&amp;'English Master'!L34&amp;". "&amp;IF('English Master'!AB34="",""," The model is also wearing "&amp;'English Master'!AB34&amp;" by Amandine Leforestier")</f>
        <v>Young French Designer Amandine Leforestiers' minimalist Allegro interlock pullover is made from fabric made in Italy.  The model is also wearing Etty by Amandine Leforestier</v>
      </c>
      <c r="AF34" s="83" t="str">
        <f t="shared" si="9"/>
        <v>ALLEGRO;Autumn;Winter;black;draped,;loose,;comfortable;interlock;pullover;v;neck;;long;sleeve;;hip;length;draped,;loose,;comfortable;</v>
      </c>
      <c r="AG34" t="str">
        <f t="shared" si="10"/>
        <v>ALLEGRO Autumn Winter black draped, loose, comfortable interlock pullover</v>
      </c>
      <c r="AH34" t="str">
        <f>AG34&amp;"  "&amp;'English Master'!I106</f>
        <v xml:space="preserve">ALLEGRO Autumn Winter black draped, loose, comfortable interlock pullover  </v>
      </c>
      <c r="AI34" t="str">
        <f>'English Master'!N34&amp;" "&amp;'English Master'!O34&amp;" "&amp;'English Master'!P34&amp;" "&amp;'English Master'!Q34&amp;" "&amp;'English Master'!R34&amp;" "&amp;'English Master'!K34&amp;" "&amp;'English Master'!J34</f>
        <v xml:space="preserve">v neck  long sleeve  hip length draped, loose, comfortable </v>
      </c>
      <c r="AK34" t="s">
        <v>166</v>
      </c>
      <c r="AM34">
        <v>1</v>
      </c>
      <c r="AP34">
        <v>1</v>
      </c>
      <c r="AQ34" s="57"/>
      <c r="AR34">
        <v>0</v>
      </c>
      <c r="AS34" t="str">
        <f>'English Master'!$I$1&amp;":"&amp;'English Master'!I34&amp;":0;"&amp;'English Master'!$J$1&amp;":"&amp;'English Master'!J34&amp;":1;"&amp;'English Master'!$N$1&amp;":"&amp;'English Master'!N34&amp;":2;"&amp;'English Master'!$O$1&amp;":"&amp;'English Master'!O34&amp;":3;"&amp;'English Master'!$P$1&amp;":"&amp;'English Master'!P34&amp;":4;"&amp;'English Master'!$Q$1&amp;":"&amp;'English Master'!Q34&amp;":5;"&amp;'English Master'!$R$1&amp;":"&amp;'English Master'!R34&amp;":6;"&amp;'English Master'!$L$1&amp;":"&amp;'English Master'!L34&amp;":7"</f>
        <v>Composition:48% viscose 23% wool 23%PC  6% elastane:0;Care::1;Neck:v neck:2;Waist::3;Sleeves:long sleeve:4;Pockets::5;Length:hip length:6;Fabric origin:Italy:7</v>
      </c>
      <c r="AT34">
        <v>1</v>
      </c>
      <c r="AU34" t="s">
        <v>167</v>
      </c>
    </row>
    <row r="35" spans="1:47" ht="38.25" x14ac:dyDescent="0.2">
      <c r="A35">
        <f>'English Master'!A35</f>
        <v>0</v>
      </c>
      <c r="B35" s="85">
        <v>1</v>
      </c>
      <c r="C35" t="str">
        <f>'English Master'!D35&amp;" "&amp;'English Master'!C35&amp;" "&amp;'English Master'!H35&amp;" "&amp;'English Master'!K35&amp;" "&amp;'English Master'!F35</f>
        <v>ALLONGE Autumn Winter beige open loose, unbuttoned rib jacket</v>
      </c>
      <c r="D35" t="str">
        <f t="shared" si="7"/>
        <v>Jacket</v>
      </c>
      <c r="E35">
        <f>'English Master'!S35</f>
        <v>180</v>
      </c>
      <c r="F35">
        <v>1</v>
      </c>
      <c r="H35">
        <v>0</v>
      </c>
      <c r="M35" t="str">
        <f t="shared" si="8"/>
        <v>ALLONGE</v>
      </c>
      <c r="Z35" t="s">
        <v>168</v>
      </c>
      <c r="AD35" s="67" t="str">
        <f>IF('English Master'!N35="","",'English Master'!N35&amp;" ")&amp;IF('English Master'!O35="","",'English Master'!O35&amp;" ")&amp;IF('English Master'!P35="","",'English Master'!P35&amp;" ")&amp;IF('English Master'!Q35="","",'English Master'!Q35&amp;" ")&amp;IF('English Master'!R35="","",'English Master'!R35&amp;" ")&amp;IF('English Master'!K35="","",'English Master'!K35&amp;" ")&amp;IF('English Master'!J35="","",'English Master'!J35&amp;" ")&amp;IF('English Master'!I35="","",'English Master'!I35&amp;" ")</f>
        <v xml:space="preserve">long sleeve no pockets hip length open loose, unbuttoned 90% cotton 10% wool </v>
      </c>
      <c r="AE35" t="str">
        <f>"Young French Designer Amandine Leforestiers' minimalist "&amp;PROPER('English Master'!D35)&amp;" "&amp;'English Master'!F35&amp;" is made from fabric made in "&amp;'English Master'!L35&amp;". "&amp;IF('English Master'!AB35="",""," The model is also wearing "&amp;'English Master'!AB35&amp;" by Amandine Leforestier")</f>
        <v>Young French Designer Amandine Leforestiers' minimalist Allonge rib jacket is made from fabric made in Japan.  The model is also wearing Swing by Amandine Leforestier</v>
      </c>
      <c r="AF35" s="83" t="str">
        <f t="shared" si="9"/>
        <v>ALLONGE;Autumn;Winter;beige;open;loose,;unbuttoned;rib;jacket;;;long;sleeve;no;pockets;hip;length;open;loose,;unbuttoned;</v>
      </c>
      <c r="AG35" t="str">
        <f t="shared" si="10"/>
        <v>ALLONGE Autumn Winter beige open loose, unbuttoned rib jacket</v>
      </c>
      <c r="AH35" t="str">
        <f>AG35&amp;"  "&amp;'English Master'!I107</f>
        <v xml:space="preserve">ALLONGE Autumn Winter beige open loose, unbuttoned rib jacket  </v>
      </c>
      <c r="AI35" t="str">
        <f>'English Master'!N35&amp;" "&amp;'English Master'!O35&amp;" "&amp;'English Master'!P35&amp;" "&amp;'English Master'!Q35&amp;" "&amp;'English Master'!R35&amp;" "&amp;'English Master'!K35&amp;" "&amp;'English Master'!J35</f>
        <v xml:space="preserve">  long sleeve no pockets hip length open loose, unbuttoned </v>
      </c>
      <c r="AK35" t="s">
        <v>166</v>
      </c>
      <c r="AM35">
        <v>1</v>
      </c>
      <c r="AP35">
        <v>1</v>
      </c>
      <c r="AQ35" s="57"/>
      <c r="AR35">
        <v>0</v>
      </c>
      <c r="AS35" t="str">
        <f>'English Master'!$I$1&amp;":"&amp;'English Master'!I35&amp;":0;"&amp;'English Master'!$J$1&amp;":"&amp;'English Master'!J35&amp;":1;"&amp;'English Master'!$N$1&amp;":"&amp;'English Master'!N35&amp;":2;"&amp;'English Master'!$O$1&amp;":"&amp;'English Master'!O35&amp;":3;"&amp;'English Master'!$P$1&amp;":"&amp;'English Master'!P35&amp;":4;"&amp;'English Master'!$Q$1&amp;":"&amp;'English Master'!Q35&amp;":5;"&amp;'English Master'!$R$1&amp;":"&amp;'English Master'!R35&amp;":6;"&amp;'English Master'!$L$1&amp;":"&amp;'English Master'!L35&amp;":7"</f>
        <v>Composition:90% cotton 10% wool:0;Care::1;Neck::2;Waist::3;Sleeves:long sleeve:4;Pockets:no pockets:5;Length:hip length:6;Fabric origin:Japan:7</v>
      </c>
      <c r="AT35">
        <v>1</v>
      </c>
      <c r="AU35" t="s">
        <v>167</v>
      </c>
    </row>
    <row r="36" spans="1:47" ht="51" x14ac:dyDescent="0.2">
      <c r="A36">
        <f>'English Master'!A36</f>
        <v>0</v>
      </c>
      <c r="B36" s="85">
        <v>1</v>
      </c>
      <c r="C36" t="str">
        <f>'English Master'!D36&amp;" "&amp;'English Master'!C36&amp;" "&amp;'English Master'!H36&amp;" "&amp;'English Master'!K36&amp;" "&amp;'English Master'!F36</f>
        <v>AND Autumn Winter hazel bamboo pleats, cutout on the hips, straight line jersey dress</v>
      </c>
      <c r="D36" t="str">
        <f t="shared" si="7"/>
        <v>Dress</v>
      </c>
      <c r="E36">
        <f>'English Master'!S36</f>
        <v>190</v>
      </c>
      <c r="F36">
        <v>1</v>
      </c>
      <c r="H36">
        <v>0</v>
      </c>
      <c r="M36" t="str">
        <f t="shared" si="8"/>
        <v>AND</v>
      </c>
      <c r="Z36" t="s">
        <v>168</v>
      </c>
      <c r="AD36" s="67" t="str">
        <f>IF('English Master'!N36="","",'English Master'!N36&amp;" ")&amp;IF('English Master'!O36="","",'English Master'!O36&amp;" ")&amp;IF('English Master'!P36="","",'English Master'!P36&amp;" ")&amp;IF('English Master'!Q36="","",'English Master'!Q36&amp;" ")&amp;IF('English Master'!R36="","",'English Master'!R36&amp;" ")&amp;IF('English Master'!K36="","",'English Master'!K36&amp;" ")&amp;IF('English Master'!J36="","",'English Master'!J36&amp;" ")&amp;IF('English Master'!I36="","",'English Master'!I36&amp;" ")</f>
        <v xml:space="preserve">turtle neck loose collar long sleeve no pockets knee length bamboo pleats, cutout on the hips, straight line 65% wool 35% cotton </v>
      </c>
      <c r="AE36" t="str">
        <f>"Young French Designer Amandine Leforestiers' minimalist "&amp;PROPER('English Master'!D36)&amp;" "&amp;'English Master'!F36&amp;" is made from fabric made in "&amp;'English Master'!L36&amp;". "&amp;IF('English Master'!AB36="",""," The model is also wearing "&amp;'English Master'!AB36&amp;" by Amandine Leforestier")</f>
        <v xml:space="preserve">Young French Designer Amandine Leforestiers' minimalist And jersey dress is made from fabric made in Japan. </v>
      </c>
      <c r="AF36" s="83" t="str">
        <f t="shared" si="9"/>
        <v>AND;Autumn;Winter;hazel;bamboo;pleats,;cutout;on;the;hips,;straight;line;jersey;dress;turtle;neck;loose;collar;;long;sleeve;no;pockets;knee;length;bamboo;pleats,;cutout;on;the;hips,;straight;line;</v>
      </c>
      <c r="AG36" t="str">
        <f t="shared" si="10"/>
        <v>AND Autumn Winter hazel bamboo pleats, cutout on the hips, straight line jersey dress</v>
      </c>
      <c r="AH36" t="str">
        <f>AG36&amp;"  "&amp;'English Master'!I108</f>
        <v xml:space="preserve">AND Autumn Winter hazel bamboo pleats, cutout on the hips, straight line jersey dress  </v>
      </c>
      <c r="AI36" t="str">
        <f>'English Master'!N36&amp;" "&amp;'English Master'!O36&amp;" "&amp;'English Master'!P36&amp;" "&amp;'English Master'!Q36&amp;" "&amp;'English Master'!R36&amp;" "&amp;'English Master'!K36&amp;" "&amp;'English Master'!J36</f>
        <v xml:space="preserve">turtle neck loose collar  long sleeve no pockets knee length bamboo pleats, cutout on the hips, straight line </v>
      </c>
      <c r="AK36" t="s">
        <v>166</v>
      </c>
      <c r="AM36">
        <v>1</v>
      </c>
      <c r="AP36">
        <v>1</v>
      </c>
      <c r="AQ36" s="57"/>
      <c r="AR36">
        <v>0</v>
      </c>
      <c r="AS36" t="str">
        <f>'English Master'!$I$1&amp;":"&amp;'English Master'!I36&amp;":0;"&amp;'English Master'!$J$1&amp;":"&amp;'English Master'!J36&amp;":1;"&amp;'English Master'!$N$1&amp;":"&amp;'English Master'!N36&amp;":2;"&amp;'English Master'!$O$1&amp;":"&amp;'English Master'!O36&amp;":3;"&amp;'English Master'!$P$1&amp;":"&amp;'English Master'!P36&amp;":4;"&amp;'English Master'!$Q$1&amp;":"&amp;'English Master'!Q36&amp;":5;"&amp;'English Master'!$R$1&amp;":"&amp;'English Master'!R36&amp;":6;"&amp;'English Master'!$L$1&amp;":"&amp;'English Master'!L36&amp;":7"</f>
        <v>Composition:65% wool 35% cotton:0;Care::1;Neck:turtle neck loose collar:2;Waist::3;Sleeves:long sleeve:4;Pockets:no pockets:5;Length:knee length:6;Fabric origin:Japan:7</v>
      </c>
      <c r="AT36">
        <v>1</v>
      </c>
      <c r="AU36" t="s">
        <v>167</v>
      </c>
    </row>
    <row r="37" spans="1:47" ht="38.25" x14ac:dyDescent="0.2">
      <c r="A37">
        <f>'English Master'!A37</f>
        <v>0</v>
      </c>
      <c r="B37" s="85">
        <v>1</v>
      </c>
      <c r="C37" t="str">
        <f>'English Master'!D37&amp;" "&amp;'English Master'!C37&amp;" "&amp;'English Master'!H37&amp;" "&amp;'English Master'!K37&amp;" "&amp;'English Master'!F37</f>
        <v>AQUILLLA Autumn Winter grey fluid jersey skirt</v>
      </c>
      <c r="D37" t="str">
        <f t="shared" si="7"/>
        <v>Skirt</v>
      </c>
      <c r="E37">
        <f>'English Master'!S37</f>
        <v>114</v>
      </c>
      <c r="F37">
        <v>1</v>
      </c>
      <c r="H37">
        <v>0</v>
      </c>
      <c r="M37" t="str">
        <f t="shared" si="8"/>
        <v>AQUILLLA</v>
      </c>
      <c r="Z37" t="s">
        <v>168</v>
      </c>
      <c r="AD37" s="67" t="str">
        <f>IF('English Master'!N37="","",'English Master'!N37&amp;" ")&amp;IF('English Master'!O37="","",'English Master'!O37&amp;" ")&amp;IF('English Master'!P37="","",'English Master'!P37&amp;" ")&amp;IF('English Master'!Q37="","",'English Master'!Q37&amp;" ")&amp;IF('English Master'!R37="","",'English Master'!R37&amp;" ")&amp;IF('English Master'!K37="","",'English Master'!K37&amp;" ")&amp;IF('English Master'!J37="","",'English Master'!J37&amp;" ")&amp;IF('English Master'!I37="","",'English Master'!I37&amp;" ")</f>
        <v xml:space="preserve">elastic waist pleated belt pleated waist ankle length fluid machine wash 30 drip dry 100% micromodal </v>
      </c>
      <c r="AE37" t="str">
        <f>"Young French Designer Amandine Leforestiers' minimalist "&amp;PROPER('English Master'!D37)&amp;" "&amp;'English Master'!F37&amp;" is made from fabric made in "&amp;'English Master'!L37&amp;". "&amp;IF('English Master'!AB37="",""," The model is also wearing "&amp;'English Master'!AB37&amp;" by Amandine Leforestier")</f>
        <v xml:space="preserve">Young French Designer Amandine Leforestiers' minimalist Aquillla jersey skirt is made from fabric made in Italy. </v>
      </c>
      <c r="AF37" s="83" t="str">
        <f t="shared" si="9"/>
        <v>AQUILLLA;Autumn;Winter;grey;fluid;jersey;skirt;;elastic;waist;pleated;belt;pleated;waist;;;ankle;length;fluid;machine;wash;30;drip;dry</v>
      </c>
      <c r="AG37" t="str">
        <f t="shared" si="10"/>
        <v>AQUILLLA Autumn Winter grey fluid jersey skirt</v>
      </c>
      <c r="AH37" t="str">
        <f>AG37&amp;"  "&amp;'English Master'!I109</f>
        <v xml:space="preserve">AQUILLLA Autumn Winter grey fluid jersey skirt  </v>
      </c>
      <c r="AI37" t="str">
        <f>'English Master'!N37&amp;" "&amp;'English Master'!O37&amp;" "&amp;'English Master'!P37&amp;" "&amp;'English Master'!Q37&amp;" "&amp;'English Master'!R37&amp;" "&amp;'English Master'!K37&amp;" "&amp;'English Master'!J37</f>
        <v xml:space="preserve"> elastic waist pleated belt pleated waist   ankle length fluid machine wash 30 drip dry</v>
      </c>
      <c r="AK37" t="s">
        <v>166</v>
      </c>
      <c r="AM37">
        <v>1</v>
      </c>
      <c r="AP37">
        <v>1</v>
      </c>
      <c r="AQ37" s="57"/>
      <c r="AR37">
        <v>0</v>
      </c>
      <c r="AS37" t="str">
        <f>'English Master'!$I$1&amp;":"&amp;'English Master'!I37&amp;":0;"&amp;'English Master'!$J$1&amp;":"&amp;'English Master'!J37&amp;":1;"&amp;'English Master'!$N$1&amp;":"&amp;'English Master'!N37&amp;":2;"&amp;'English Master'!$O$1&amp;":"&amp;'English Master'!O37&amp;":3;"&amp;'English Master'!$P$1&amp;":"&amp;'English Master'!P37&amp;":4;"&amp;'English Master'!$Q$1&amp;":"&amp;'English Master'!Q37&amp;":5;"&amp;'English Master'!$R$1&amp;":"&amp;'English Master'!R37&amp;":6;"&amp;'English Master'!$L$1&amp;":"&amp;'English Master'!L37&amp;":7"</f>
        <v>Composition:100% micromodal:0;Care:machine wash 30 drip dry:1;Neck::2;Waist:elastic waist pleated belt pleated waist:3;Sleeves::4;Pockets::5;Length:ankle length:6;Fabric origin:Italy:7</v>
      </c>
      <c r="AT37">
        <v>1</v>
      </c>
      <c r="AU37" t="s">
        <v>167</v>
      </c>
    </row>
    <row r="38" spans="1:47" ht="38.25" x14ac:dyDescent="0.2">
      <c r="A38">
        <f>'English Master'!A38</f>
        <v>0</v>
      </c>
      <c r="B38" s="85">
        <v>1</v>
      </c>
      <c r="C38" t="str">
        <f>'English Master'!D38&amp;" "&amp;'English Master'!C38&amp;" "&amp;'English Master'!H38&amp;" "&amp;'English Master'!K38&amp;" "&amp;'English Master'!F38</f>
        <v>ARA Autumn Winter black oversized boucle dress</v>
      </c>
      <c r="D38" t="str">
        <f t="shared" si="7"/>
        <v>Dress</v>
      </c>
      <c r="E38">
        <f>'English Master'!S38</f>
        <v>195</v>
      </c>
      <c r="F38">
        <v>1</v>
      </c>
      <c r="H38">
        <v>0</v>
      </c>
      <c r="M38" t="str">
        <f t="shared" si="8"/>
        <v>ARA</v>
      </c>
      <c r="Z38" t="s">
        <v>168</v>
      </c>
      <c r="AD38" s="67" t="str">
        <f>IF('English Master'!N38="","",'English Master'!N38&amp;" ")&amp;IF('English Master'!O38="","",'English Master'!O38&amp;" ")&amp;IF('English Master'!P38="","",'English Master'!P38&amp;" ")&amp;IF('English Master'!Q38="","",'English Master'!Q38&amp;" ")&amp;IF('English Master'!R38="","",'English Master'!R38&amp;" ")&amp;IF('English Master'!K38="","",'English Master'!K38&amp;" ")&amp;IF('English Master'!J38="","",'English Master'!J38&amp;" ")&amp;IF('English Master'!I38="","",'English Master'!I38&amp;" ")</f>
        <v xml:space="preserve">tapered collar short sleeve 2 pocket mid thigh length oversized machine wash 30 drip dry 29% cotton 20% linen 51% wool </v>
      </c>
      <c r="AE38" t="str">
        <f>"Young French Designer Amandine Leforestiers' minimalist "&amp;PROPER('English Master'!D38)&amp;" "&amp;'English Master'!F38&amp;" is made from fabric made in "&amp;'English Master'!L38&amp;". "&amp;IF('English Master'!AB38="",""," The model is also wearing "&amp;'English Master'!AB38&amp;" by Amandine Leforestier")</f>
        <v xml:space="preserve">Young French Designer Amandine Leforestiers' minimalist Ara boucle dress is made from fabric made in France. </v>
      </c>
      <c r="AF38" s="83" t="str">
        <f t="shared" si="9"/>
        <v>ARA;Autumn;Winter;black;oversized;boucle;dress;tapered;collar;;short;sleeve;2;pocket;mid;thigh;length;oversized;machine;wash;30;drip;dry</v>
      </c>
      <c r="AG38" t="str">
        <f t="shared" si="10"/>
        <v>ARA Autumn Winter black oversized boucle dress</v>
      </c>
      <c r="AH38" t="str">
        <f>AG38&amp;"  "&amp;'English Master'!I110</f>
        <v xml:space="preserve">ARA Autumn Winter black oversized boucle dress  </v>
      </c>
      <c r="AI38" t="str">
        <f>'English Master'!N38&amp;" "&amp;'English Master'!O38&amp;" "&amp;'English Master'!P38&amp;" "&amp;'English Master'!Q38&amp;" "&amp;'English Master'!R38&amp;" "&amp;'English Master'!K38&amp;" "&amp;'English Master'!J38</f>
        <v>tapered collar  short sleeve 2 pocket mid thigh length oversized machine wash 30 drip dry</v>
      </c>
      <c r="AK38" t="s">
        <v>166</v>
      </c>
      <c r="AM38">
        <v>1</v>
      </c>
      <c r="AP38">
        <v>1</v>
      </c>
      <c r="AQ38" s="57"/>
      <c r="AR38">
        <v>0</v>
      </c>
      <c r="AS38" t="str">
        <f>'English Master'!$I$1&amp;":"&amp;'English Master'!I38&amp;":0;"&amp;'English Master'!$J$1&amp;":"&amp;'English Master'!J38&amp;":1;"&amp;'English Master'!$N$1&amp;":"&amp;'English Master'!N38&amp;":2;"&amp;'English Master'!$O$1&amp;":"&amp;'English Master'!O38&amp;":3;"&amp;'English Master'!$P$1&amp;":"&amp;'English Master'!P38&amp;":4;"&amp;'English Master'!$Q$1&amp;":"&amp;'English Master'!Q38&amp;":5;"&amp;'English Master'!$R$1&amp;":"&amp;'English Master'!R38&amp;":6;"&amp;'English Master'!$L$1&amp;":"&amp;'English Master'!L38&amp;":7"</f>
        <v>Composition:29% cotton 20% linen 51% wool:0;Care:machine wash 30 drip dry:1;Neck:tapered collar:2;Waist::3;Sleeves:short sleeve:4;Pockets:2 pocket:5;Length:mid thigh length:6;Fabric origin:France:7</v>
      </c>
      <c r="AT38">
        <v>1</v>
      </c>
      <c r="AU38" t="s">
        <v>167</v>
      </c>
    </row>
    <row r="39" spans="1:47" ht="38.25" x14ac:dyDescent="0.2">
      <c r="A39">
        <f>'English Master'!A39</f>
        <v>0</v>
      </c>
      <c r="B39" s="85">
        <v>1</v>
      </c>
      <c r="C39" t="str">
        <f>'English Master'!D39&amp;" "&amp;'English Master'!C39&amp;" "&amp;'English Master'!H39&amp;" "&amp;'English Master'!K39&amp;" "&amp;'English Master'!F39</f>
        <v>ARIES Autumn Winter white oversized cotton fleece dress</v>
      </c>
      <c r="D39" t="str">
        <f t="shared" si="7"/>
        <v>Dress</v>
      </c>
      <c r="E39">
        <f>'English Master'!S39</f>
        <v>160</v>
      </c>
      <c r="F39">
        <v>1</v>
      </c>
      <c r="H39">
        <v>0</v>
      </c>
      <c r="M39" t="str">
        <f t="shared" si="8"/>
        <v>ARIES</v>
      </c>
      <c r="Z39" t="s">
        <v>168</v>
      </c>
      <c r="AD39" s="67" t="str">
        <f>IF('English Master'!N39="","",'English Master'!N39&amp;" ")&amp;IF('English Master'!O39="","",'English Master'!O39&amp;" ")&amp;IF('English Master'!P39="","",'English Master'!P39&amp;" ")&amp;IF('English Master'!Q39="","",'English Master'!Q39&amp;" ")&amp;IF('English Master'!R39="","",'English Master'!R39&amp;" ")&amp;IF('English Master'!K39="","",'English Master'!K39&amp;" ")&amp;IF('English Master'!J39="","",'English Master'!J39&amp;" ")&amp;IF('English Master'!I39="","",'English Master'!I39&amp;" ")</f>
        <v xml:space="preserve">round collar long sleeve 2 pockets mid thigh length oversized Hand wash drip dry 74% cotton 26% nylon </v>
      </c>
      <c r="AE39" t="str">
        <f>"Young French Designer Amandine Leforestiers' minimalist "&amp;PROPER('English Master'!D39)&amp;" "&amp;'English Master'!F39&amp;" is made from fabric made in "&amp;'English Master'!L39&amp;". "&amp;IF('English Master'!AB39="",""," The model is also wearing "&amp;'English Master'!AB39&amp;" by Amandine Leforestier")</f>
        <v xml:space="preserve">Young French Designer Amandine Leforestiers' minimalist Aries cotton fleece dress is made from fabric made in Japan. </v>
      </c>
      <c r="AF39" s="83" t="str">
        <f t="shared" si="9"/>
        <v>ARIES;Autumn;Winter;white;oversized;cotton;fleece;dress;round;collar;;long;sleeve;2;pockets;mid;thigh;length;oversized;Hand;wash;drip;dry</v>
      </c>
      <c r="AG39" t="str">
        <f t="shared" si="10"/>
        <v>ARIES Autumn Winter white oversized cotton fleece dress</v>
      </c>
      <c r="AH39" t="str">
        <f>AG39&amp;"  "&amp;'English Master'!I111</f>
        <v xml:space="preserve">ARIES Autumn Winter white oversized cotton fleece dress  </v>
      </c>
      <c r="AI39" t="str">
        <f>'English Master'!N39&amp;" "&amp;'English Master'!O39&amp;" "&amp;'English Master'!P39&amp;" "&amp;'English Master'!Q39&amp;" "&amp;'English Master'!R39&amp;" "&amp;'English Master'!K39&amp;" "&amp;'English Master'!J39</f>
        <v>round collar  long sleeve 2 pockets mid thigh length oversized Hand wash drip dry</v>
      </c>
      <c r="AK39" t="s">
        <v>166</v>
      </c>
      <c r="AM39">
        <v>1</v>
      </c>
      <c r="AP39">
        <v>1</v>
      </c>
      <c r="AQ39" s="57"/>
      <c r="AR39">
        <v>0</v>
      </c>
      <c r="AS39" t="str">
        <f>'English Master'!$I$1&amp;":"&amp;'English Master'!I39&amp;":0;"&amp;'English Master'!$J$1&amp;":"&amp;'English Master'!J39&amp;":1;"&amp;'English Master'!$N$1&amp;":"&amp;'English Master'!N39&amp;":2;"&amp;'English Master'!$O$1&amp;":"&amp;'English Master'!O39&amp;":3;"&amp;'English Master'!$P$1&amp;":"&amp;'English Master'!P39&amp;":4;"&amp;'English Master'!$Q$1&amp;":"&amp;'English Master'!Q39&amp;":5;"&amp;'English Master'!$R$1&amp;":"&amp;'English Master'!R39&amp;":6;"&amp;'English Master'!$L$1&amp;":"&amp;'English Master'!L39&amp;":7"</f>
        <v>Composition:74% cotton 26% nylon:0;Care:Hand wash drip dry:1;Neck:round collar:2;Waist::3;Sleeves:long sleeve:4;Pockets:2 pockets:5;Length:mid thigh length:6;Fabric origin:Japan:7</v>
      </c>
      <c r="AT39">
        <v>1</v>
      </c>
      <c r="AU39" t="s">
        <v>167</v>
      </c>
    </row>
    <row r="40" spans="1:47" ht="63.75" x14ac:dyDescent="0.2">
      <c r="A40">
        <f>'English Master'!A40</f>
        <v>0</v>
      </c>
      <c r="B40" s="85">
        <v>1</v>
      </c>
      <c r="C40" t="str">
        <f>'English Master'!D40&amp;" "&amp;'English Master'!C40&amp;" "&amp;'English Master'!H40&amp;" "&amp;'English Master'!K40&amp;" "&amp;'English Master'!F40</f>
        <v>ATTITUDE Autumn Winter grey bi 2 material front back, pleats on the shoulder, fantasy knit, cuff on bottom  pullover</v>
      </c>
      <c r="D40" t="str">
        <f t="shared" si="7"/>
        <v>Pullover</v>
      </c>
      <c r="E40">
        <f>'English Master'!S40</f>
        <v>120</v>
      </c>
      <c r="F40">
        <v>1</v>
      </c>
      <c r="H40">
        <v>0</v>
      </c>
      <c r="M40" t="str">
        <f t="shared" si="8"/>
        <v>ATTITUDE</v>
      </c>
      <c r="Z40" t="s">
        <v>168</v>
      </c>
      <c r="AD40" s="67" t="str">
        <f>IF('English Master'!N40="","",'English Master'!N40&amp;" ")&amp;IF('English Master'!O40="","",'English Master'!O40&amp;" ")&amp;IF('English Master'!P40="","",'English Master'!P40&amp;" ")&amp;IF('English Master'!Q40="","",'English Master'!Q40&amp;" ")&amp;IF('English Master'!R40="","",'English Master'!R40&amp;" ")&amp;IF('English Master'!K40="","",'English Master'!K40&amp;" ")&amp;IF('English Master'!J40="","",'English Master'!J40&amp;" ")&amp;IF('English Master'!I40="","",'English Master'!I40&amp;" ")</f>
        <v xml:space="preserve">boat collar sleeve with cuff long sleeve hip length bi 2 material front back, pleats on the shoulder, fantasy knit, cuff on bottom  97% cotton 3% elastane </v>
      </c>
      <c r="AE40" t="str">
        <f>"Young French Designer Amandine Leforestiers' minimalist "&amp;PROPER('English Master'!D40)&amp;" "&amp;'English Master'!F40&amp;" is made from fabric made in "&amp;'English Master'!L40&amp;". "&amp;IF('English Master'!AB40="",""," The model is also wearing "&amp;'English Master'!AB40&amp;" by Amandine Leforestier")</f>
        <v xml:space="preserve">Young French Designer Amandine Leforestiers' minimalist Attitude pullover is made from fabric made in France/Italy. </v>
      </c>
      <c r="AF40" s="83" t="str">
        <f t="shared" si="9"/>
        <v>ATTITUDE;Autumn;Winter;grey;bi;2;material;front;back,;pleats;on;the;shoulder,;fantasy;knit,;cuff;on;bottom;;pullover;boat;collar;;sleeve;with;cuff;long;sleeve;;hip;length;bi;2;material;front;back,;pleats;on;the;shoulder,;fantasy;knit,;cuff;on;bottom;;</v>
      </c>
      <c r="AG40" t="str">
        <f t="shared" si="10"/>
        <v>ATTITUDE Autumn Winter grey bi 2 material front back, pleats on the shoulder, fantasy knit, cuff on bottom  pullover</v>
      </c>
      <c r="AH40" t="str">
        <f>AG40&amp;"  "&amp;'English Master'!I112</f>
        <v xml:space="preserve">ATTITUDE Autumn Winter grey bi 2 material front back, pleats on the shoulder, fantasy knit, cuff on bottom  pullover  </v>
      </c>
      <c r="AI40" t="str">
        <f>'English Master'!N40&amp;" "&amp;'English Master'!O40&amp;" "&amp;'English Master'!P40&amp;" "&amp;'English Master'!Q40&amp;" "&amp;'English Master'!R40&amp;" "&amp;'English Master'!K40&amp;" "&amp;'English Master'!J40</f>
        <v xml:space="preserve">boat collar  sleeve with cuff long sleeve  hip length bi 2 material front back, pleats on the shoulder, fantasy knit, cuff on bottom  </v>
      </c>
      <c r="AK40" t="s">
        <v>166</v>
      </c>
      <c r="AM40">
        <v>1</v>
      </c>
      <c r="AP40">
        <v>1</v>
      </c>
      <c r="AQ40" s="57"/>
      <c r="AR40">
        <v>0</v>
      </c>
      <c r="AS40" t="str">
        <f>'English Master'!$I$1&amp;":"&amp;'English Master'!I40&amp;":0;"&amp;'English Master'!$J$1&amp;":"&amp;'English Master'!J40&amp;":1;"&amp;'English Master'!$N$1&amp;":"&amp;'English Master'!N40&amp;":2;"&amp;'English Master'!$O$1&amp;":"&amp;'English Master'!O40&amp;":3;"&amp;'English Master'!$P$1&amp;":"&amp;'English Master'!P40&amp;":4;"&amp;'English Master'!$Q$1&amp;":"&amp;'English Master'!Q40&amp;":5;"&amp;'English Master'!$R$1&amp;":"&amp;'English Master'!R40&amp;":6;"&amp;'English Master'!$L$1&amp;":"&amp;'English Master'!L40&amp;":7"</f>
        <v>Composition:97% cotton 3% elastane:0;Care::1;Neck:boat collar:2;Waist::3;Sleeves:sleeve with cuff long sleeve:4;Pockets::5;Length:hip length:6;Fabric origin:France/Italy:7</v>
      </c>
      <c r="AT40">
        <v>1</v>
      </c>
      <c r="AU40" t="s">
        <v>167</v>
      </c>
    </row>
    <row r="41" spans="1:47" ht="38.25" x14ac:dyDescent="0.2">
      <c r="A41">
        <f>'English Master'!A41</f>
        <v>0</v>
      </c>
      <c r="B41" s="85">
        <v>1</v>
      </c>
      <c r="C41" t="str">
        <f>'English Master'!D41&amp;" "&amp;'English Master'!C41&amp;" "&amp;'English Master'!H41&amp;" "&amp;'English Master'!K41&amp;" "&amp;'English Master'!F41</f>
        <v>AURIGA Autumn Winter grey balloon draped skirt, jersey skirt</v>
      </c>
      <c r="D41" t="str">
        <f t="shared" si="7"/>
        <v>Skirt</v>
      </c>
      <c r="E41">
        <f>'English Master'!S41</f>
        <v>120</v>
      </c>
      <c r="F41">
        <v>1</v>
      </c>
      <c r="H41">
        <v>0</v>
      </c>
      <c r="M41" t="str">
        <f t="shared" si="8"/>
        <v>AURIGA</v>
      </c>
      <c r="Z41" t="s">
        <v>168</v>
      </c>
      <c r="AD41" s="67" t="str">
        <f>IF('English Master'!N41="","",'English Master'!N41&amp;" ")&amp;IF('English Master'!O41="","",'English Master'!O41&amp;" ")&amp;IF('English Master'!P41="","",'English Master'!P41&amp;" ")&amp;IF('English Master'!Q41="","",'English Master'!Q41&amp;" ")&amp;IF('English Master'!R41="","",'English Master'!R41&amp;" ")&amp;IF('English Master'!K41="","",'English Master'!K41&amp;" ")&amp;IF('English Master'!J41="","",'English Master'!J41&amp;" ")&amp;IF('English Master'!I41="","",'English Master'!I41&amp;" ")</f>
        <v xml:space="preserve">elastic waste band above the knee balloon draped skirt, Hand wash drip dry 100% micromodal </v>
      </c>
      <c r="AE41" t="str">
        <f>"Young French Designer Amandine Leforestiers' minimalist "&amp;PROPER('English Master'!D41)&amp;" "&amp;'English Master'!F41&amp;" is made from fabric made in "&amp;'English Master'!L41&amp;". "&amp;IF('English Master'!AB41="",""," The model is also wearing "&amp;'English Master'!AB41&amp;" by Amandine Leforestier")</f>
        <v xml:space="preserve">Young French Designer Amandine Leforestiers' minimalist Auriga jersey skirt is made from fabric made in Italy. </v>
      </c>
      <c r="AF41" s="83" t="str">
        <f t="shared" si="9"/>
        <v>AURIGA;Autumn;Winter;grey;balloon;draped;skirt,;jersey;skirt;;elastic;waste;band;;;above;the;knee;balloon;draped;skirt,;Hand;wash;drip;dry</v>
      </c>
      <c r="AG41" t="str">
        <f t="shared" si="10"/>
        <v>AURIGA Autumn Winter grey balloon draped skirt, jersey skirt</v>
      </c>
      <c r="AH41" t="str">
        <f>AG41&amp;"  "&amp;'English Master'!I113</f>
        <v xml:space="preserve">AURIGA Autumn Winter grey balloon draped skirt, jersey skirt  </v>
      </c>
      <c r="AI41" t="str">
        <f>'English Master'!N41&amp;" "&amp;'English Master'!O41&amp;" "&amp;'English Master'!P41&amp;" "&amp;'English Master'!Q41&amp;" "&amp;'English Master'!R41&amp;" "&amp;'English Master'!K41&amp;" "&amp;'English Master'!J41</f>
        <v xml:space="preserve"> elastic waste band   above the knee balloon draped skirt, Hand wash drip dry</v>
      </c>
      <c r="AK41" t="s">
        <v>166</v>
      </c>
      <c r="AM41">
        <v>1</v>
      </c>
      <c r="AP41">
        <v>1</v>
      </c>
      <c r="AQ41" s="57"/>
      <c r="AR41">
        <v>0</v>
      </c>
      <c r="AS41" t="str">
        <f>'English Master'!$I$1&amp;":"&amp;'English Master'!I41&amp;":0;"&amp;'English Master'!$J$1&amp;":"&amp;'English Master'!J41&amp;":1;"&amp;'English Master'!$N$1&amp;":"&amp;'English Master'!N41&amp;":2;"&amp;'English Master'!$O$1&amp;":"&amp;'English Master'!O41&amp;":3;"&amp;'English Master'!$P$1&amp;":"&amp;'English Master'!P41&amp;":4;"&amp;'English Master'!$Q$1&amp;":"&amp;'English Master'!Q41&amp;":5;"&amp;'English Master'!$R$1&amp;":"&amp;'English Master'!R41&amp;":6;"&amp;'English Master'!$L$1&amp;":"&amp;'English Master'!L41&amp;":7"</f>
        <v>Composition:100% micromodal:0;Care:Hand wash drip dry:1;Neck::2;Waist:elastic waste band:3;Sleeves::4;Pockets::5;Length:above the knee:6;Fabric origin:Italy:7</v>
      </c>
      <c r="AT41">
        <v>1</v>
      </c>
      <c r="AU41" t="s">
        <v>167</v>
      </c>
    </row>
    <row r="42" spans="1:47" ht="51" x14ac:dyDescent="0.2">
      <c r="A42">
        <f>'English Master'!A42</f>
        <v>0</v>
      </c>
      <c r="B42" s="85">
        <v>1</v>
      </c>
      <c r="C42" t="str">
        <f>'English Master'!D42&amp;" "&amp;'English Master'!C42&amp;" "&amp;'English Master'!H42&amp;" "&amp;'English Master'!K42&amp;" "&amp;'English Master'!F42</f>
        <v>BUTTERFLY Autumn Winter nude second skin nude jersey dress</v>
      </c>
      <c r="D42" t="str">
        <f t="shared" si="7"/>
        <v>Dress</v>
      </c>
      <c r="E42">
        <f>'English Master'!S42</f>
        <v>140</v>
      </c>
      <c r="F42">
        <v>1</v>
      </c>
      <c r="H42">
        <v>0</v>
      </c>
      <c r="M42" t="str">
        <f t="shared" si="8"/>
        <v>BUTTERFLY</v>
      </c>
      <c r="Z42" t="s">
        <v>168</v>
      </c>
      <c r="AD42" s="67" t="str">
        <f>IF('English Master'!N42="","",'English Master'!N42&amp;" ")&amp;IF('English Master'!O42="","",'English Master'!O42&amp;" ")&amp;IF('English Master'!P42="","",'English Master'!P42&amp;" ")&amp;IF('English Master'!Q42="","",'English Master'!Q42&amp;" ")&amp;IF('English Master'!R42="","",'English Master'!R42&amp;" ")&amp;IF('English Master'!K42="","",'English Master'!K42&amp;" ")&amp;IF('English Master'!J42="","",'English Master'!J42&amp;" ")&amp;IF('English Master'!I42="","",'English Master'!I42&amp;" ")</f>
        <v xml:space="preserve">round collar detailed pleats on the waist long sleeve no pockets knee length second skin Hand wash drip dry 80% wool 20% polyamide </v>
      </c>
      <c r="AE42" t="str">
        <f>"Young French Designer Amandine Leforestiers' minimalist "&amp;PROPER('English Master'!D42)&amp;" "&amp;'English Master'!F42&amp;" is made from fabric made in "&amp;'English Master'!L42&amp;". "&amp;IF('English Master'!AB42="",""," The model is also wearing "&amp;'English Master'!AB42&amp;" by Amandine Leforestier")</f>
        <v xml:space="preserve">Young French Designer Amandine Leforestiers' minimalist Butterfly nude jersey dress is made from fabric made in Italy. </v>
      </c>
      <c r="AF42" s="83" t="str">
        <f t="shared" si="9"/>
        <v>BUTTERFLY;Autumn;Winter;nude;second;skin;nude;jersey;dress;round;collar;detailed;pleats;on;the;waist;long;sleeve;no;pockets;knee;length;second;skin;Hand;wash;drip;dry</v>
      </c>
      <c r="AG42" t="str">
        <f t="shared" si="10"/>
        <v>BUTTERFLY Autumn Winter nude second skin nude jersey dress</v>
      </c>
      <c r="AH42" t="str">
        <f>AG42&amp;"  "&amp;'English Master'!I114</f>
        <v xml:space="preserve">BUTTERFLY Autumn Winter nude second skin nude jersey dress  </v>
      </c>
      <c r="AI42" t="str">
        <f>'English Master'!N42&amp;" "&amp;'English Master'!O42&amp;" "&amp;'English Master'!P42&amp;" "&amp;'English Master'!Q42&amp;" "&amp;'English Master'!R42&amp;" "&amp;'English Master'!K42&amp;" "&amp;'English Master'!J42</f>
        <v>round collar detailed pleats on the waist long sleeve no pockets knee length second skin Hand wash drip dry</v>
      </c>
      <c r="AK42" t="s">
        <v>166</v>
      </c>
      <c r="AM42">
        <v>1</v>
      </c>
      <c r="AP42">
        <v>1</v>
      </c>
      <c r="AQ42" s="57"/>
      <c r="AR42">
        <v>0</v>
      </c>
      <c r="AS42" t="str">
        <f>'English Master'!$I$1&amp;":"&amp;'English Master'!I42&amp;":0;"&amp;'English Master'!$J$1&amp;":"&amp;'English Master'!J42&amp;":1;"&amp;'English Master'!$N$1&amp;":"&amp;'English Master'!N42&amp;":2;"&amp;'English Master'!$O$1&amp;":"&amp;'English Master'!O42&amp;":3;"&amp;'English Master'!$P$1&amp;":"&amp;'English Master'!P42&amp;":4;"&amp;'English Master'!$Q$1&amp;":"&amp;'English Master'!Q42&amp;":5;"&amp;'English Master'!$R$1&amp;":"&amp;'English Master'!R42&amp;":6;"&amp;'English Master'!$L$1&amp;":"&amp;'English Master'!L42&amp;":7"</f>
        <v>Composition:80% wool 20% polyamide:0;Care:Hand wash drip dry:1;Neck:round collar:2;Waist:detailed pleats on the waist:3;Sleeves:long sleeve:4;Pockets:no pockets:5;Length:knee length:6;Fabric origin:Italy:7</v>
      </c>
      <c r="AT42">
        <v>1</v>
      </c>
      <c r="AU42" t="s">
        <v>167</v>
      </c>
    </row>
    <row r="43" spans="1:47" ht="38.25" x14ac:dyDescent="0.2">
      <c r="A43">
        <f>'English Master'!A43</f>
        <v>0</v>
      </c>
      <c r="B43" s="85">
        <v>1</v>
      </c>
      <c r="C43" t="str">
        <f>'English Master'!D43&amp;" "&amp;'English Master'!C43&amp;" "&amp;'English Master'!H43&amp;" "&amp;'English Master'!K43&amp;" "&amp;'English Master'!F43</f>
        <v>CAPELLA Autumn Winter   interlock dress</v>
      </c>
      <c r="D43" t="str">
        <f t="shared" si="7"/>
        <v>Dress</v>
      </c>
      <c r="E43">
        <f>'English Master'!S43</f>
        <v>200</v>
      </c>
      <c r="F43">
        <v>1</v>
      </c>
      <c r="H43">
        <v>0</v>
      </c>
      <c r="M43" t="str">
        <f t="shared" si="8"/>
        <v>CAPELLA</v>
      </c>
      <c r="Z43" t="s">
        <v>168</v>
      </c>
      <c r="AD43" s="67" t="str">
        <f>IF('English Master'!N43="","",'English Master'!N43&amp;" ")&amp;IF('English Master'!O43="","",'English Master'!O43&amp;" ")&amp;IF('English Master'!P43="","",'English Master'!P43&amp;" ")&amp;IF('English Master'!Q43="","",'English Master'!Q43&amp;" ")&amp;IF('English Master'!R43="","",'English Master'!R43&amp;" ")&amp;IF('English Master'!K43="","",'English Master'!K43&amp;" ")&amp;IF('English Master'!J43="","",'English Master'!J43&amp;" ")&amp;IF('English Master'!I43="","",'English Master'!I43&amp;" ")</f>
        <v xml:space="preserve">turtle neck pleated semi/half belt long sleeve 2 pockets knee length 42% wool 38% cotton 20% nylon  </v>
      </c>
      <c r="AE43" t="str">
        <f>"Young French Designer Amandine Leforestiers' minimalist "&amp;PROPER('English Master'!D43)&amp;" "&amp;'English Master'!F43&amp;" is made from fabric made in "&amp;'English Master'!L43&amp;". "&amp;IF('English Master'!AB43="",""," The model is also wearing "&amp;'English Master'!AB43&amp;" by Amandine Leforestier")</f>
        <v xml:space="preserve">Young French Designer Amandine Leforestiers' minimalist Capella interlock dress is made from fabric made in Japan. </v>
      </c>
      <c r="AF43" s="83" t="str">
        <f t="shared" si="9"/>
        <v>CAPELLA;Autumn;Winter;;;interlock;dress;turtle;neck;pleated;semi/half;belt;long;sleeve;2;pockets;knee;length;;</v>
      </c>
      <c r="AG43" t="str">
        <f t="shared" si="10"/>
        <v>CAPELLA Autumn Winter   interlock dress</v>
      </c>
      <c r="AH43" t="str">
        <f>AG43&amp;"  "&amp;'English Master'!I115</f>
        <v xml:space="preserve">CAPELLA Autumn Winter   interlock dress  </v>
      </c>
      <c r="AI43" t="str">
        <f>'English Master'!N43&amp;" "&amp;'English Master'!O43&amp;" "&amp;'English Master'!P43&amp;" "&amp;'English Master'!Q43&amp;" "&amp;'English Master'!R43&amp;" "&amp;'English Master'!K43&amp;" "&amp;'English Master'!J43</f>
        <v xml:space="preserve">turtle neck pleated semi/half belt long sleeve 2 pockets knee length  </v>
      </c>
      <c r="AK43" t="s">
        <v>166</v>
      </c>
      <c r="AM43">
        <v>1</v>
      </c>
      <c r="AP43">
        <v>1</v>
      </c>
      <c r="AQ43" s="57"/>
      <c r="AR43">
        <v>0</v>
      </c>
      <c r="AS43" t="str">
        <f>'English Master'!$I$1&amp;":"&amp;'English Master'!I43&amp;":0;"&amp;'English Master'!$J$1&amp;":"&amp;'English Master'!J43&amp;":1;"&amp;'English Master'!$N$1&amp;":"&amp;'English Master'!N43&amp;":2;"&amp;'English Master'!$O$1&amp;":"&amp;'English Master'!O43&amp;":3;"&amp;'English Master'!$P$1&amp;":"&amp;'English Master'!P43&amp;":4;"&amp;'English Master'!$Q$1&amp;":"&amp;'English Master'!Q43&amp;":5;"&amp;'English Master'!$R$1&amp;":"&amp;'English Master'!R43&amp;":6;"&amp;'English Master'!$L$1&amp;":"&amp;'English Master'!L43&amp;":7"</f>
        <v>Composition:42% wool 38% cotton 20% nylon :0;Care::1;Neck:turtle neck:2;Waist:pleated semi/half belt:3;Sleeves:long sleeve:4;Pockets:2 pockets:5;Length:knee length:6;Fabric origin:Japan:7</v>
      </c>
      <c r="AT43">
        <v>1</v>
      </c>
      <c r="AU43" t="s">
        <v>167</v>
      </c>
    </row>
    <row r="44" spans="1:47" ht="51" x14ac:dyDescent="0.2">
      <c r="A44">
        <f>'English Master'!A44</f>
        <v>0</v>
      </c>
      <c r="B44" s="85">
        <v>1</v>
      </c>
      <c r="C44" t="str">
        <f>'English Master'!D44&amp;" "&amp;'English Master'!C44&amp;" "&amp;'English Master'!H44&amp;" "&amp;'English Master'!K44&amp;" "&amp;'English Master'!F44</f>
        <v>COROUS Autumn Winter grey round cutout detail, oversized large cotton fleece sweater</v>
      </c>
      <c r="D44" t="str">
        <f t="shared" si="7"/>
        <v>Sweater</v>
      </c>
      <c r="E44">
        <f>'English Master'!S44</f>
        <v>155</v>
      </c>
      <c r="F44">
        <v>1</v>
      </c>
      <c r="H44">
        <v>0</v>
      </c>
      <c r="M44" t="str">
        <f t="shared" si="8"/>
        <v>COROUS</v>
      </c>
      <c r="Z44" t="s">
        <v>168</v>
      </c>
      <c r="AD44" s="67" t="str">
        <f>IF('English Master'!N44="","",'English Master'!N44&amp;" ")&amp;IF('English Master'!O44="","",'English Master'!O44&amp;" ")&amp;IF('English Master'!P44="","",'English Master'!P44&amp;" ")&amp;IF('English Master'!Q44="","",'English Master'!Q44&amp;" ")&amp;IF('English Master'!R44="","",'English Master'!R44&amp;" ")&amp;IF('English Master'!K44="","",'English Master'!K44&amp;" ")&amp;IF('English Master'!J44="","",'English Master'!J44&amp;" ")&amp;IF('English Master'!I44="","",'English Master'!I44&amp;" ")</f>
        <v xml:space="preserve">turtle neck long American sleeve round cutout detail, oversized large 95% cotton 5% elastane </v>
      </c>
      <c r="AE44" t="str">
        <f>"Young French Designer Amandine Leforestiers' minimalist "&amp;PROPER('English Master'!D44)&amp;" "&amp;'English Master'!F44&amp;" is made from fabric made in "&amp;'English Master'!L44&amp;". "&amp;IF('English Master'!AB44="",""," The model is also wearing "&amp;'English Master'!AB44&amp;" by Amandine Leforestier")</f>
        <v>Young French Designer Amandine Leforestiers' minimalist Corous cotton fleece sweater is made from fabric made in Italy.  The model is also wearing Sterope by Amandine Leforestier</v>
      </c>
      <c r="AF44" s="83" t="str">
        <f t="shared" si="9"/>
        <v>COROUS;Autumn;Winter;grey;round;cutout;detail,;oversized;large;cotton;fleece;sweater;turtle;neck;;long;American;sleeve;;;round;cutout;detail,;oversized;large;</v>
      </c>
      <c r="AG44" t="str">
        <f t="shared" si="10"/>
        <v>COROUS Autumn Winter grey round cutout detail, oversized large cotton fleece sweater</v>
      </c>
      <c r="AH44" t="str">
        <f>AG44&amp;"  "&amp;'English Master'!I116</f>
        <v xml:space="preserve">COROUS Autumn Winter grey round cutout detail, oversized large cotton fleece sweater  </v>
      </c>
      <c r="AI44" t="str">
        <f>'English Master'!N44&amp;" "&amp;'English Master'!O44&amp;" "&amp;'English Master'!P44&amp;" "&amp;'English Master'!Q44&amp;" "&amp;'English Master'!R44&amp;" "&amp;'English Master'!K44&amp;" "&amp;'English Master'!J44</f>
        <v xml:space="preserve">turtle neck  long American sleeve   round cutout detail, oversized large </v>
      </c>
      <c r="AK44" t="s">
        <v>166</v>
      </c>
      <c r="AM44">
        <v>1</v>
      </c>
      <c r="AP44">
        <v>1</v>
      </c>
      <c r="AQ44" s="57"/>
      <c r="AR44">
        <v>0</v>
      </c>
      <c r="AS44" t="str">
        <f>'English Master'!$I$1&amp;":"&amp;'English Master'!I44&amp;":0;"&amp;'English Master'!$J$1&amp;":"&amp;'English Master'!J44&amp;":1;"&amp;'English Master'!$N$1&amp;":"&amp;'English Master'!N44&amp;":2;"&amp;'English Master'!$O$1&amp;":"&amp;'English Master'!O44&amp;":3;"&amp;'English Master'!$P$1&amp;":"&amp;'English Master'!P44&amp;":4;"&amp;'English Master'!$Q$1&amp;":"&amp;'English Master'!Q44&amp;":5;"&amp;'English Master'!$R$1&amp;":"&amp;'English Master'!R44&amp;":6;"&amp;'English Master'!$L$1&amp;":"&amp;'English Master'!L44&amp;":7"</f>
        <v>Composition:95% cotton 5% elastane:0;Care::1;Neck:turtle neck:2;Waist::3;Sleeves:long American sleeve:4;Pockets::5;Length::6;Fabric origin:Italy:7</v>
      </c>
      <c r="AT44">
        <v>1</v>
      </c>
      <c r="AU44" t="s">
        <v>167</v>
      </c>
    </row>
    <row r="45" spans="1:47" ht="51" x14ac:dyDescent="0.2">
      <c r="A45">
        <f>'English Master'!A45</f>
        <v>0</v>
      </c>
      <c r="B45" s="85">
        <v>1</v>
      </c>
      <c r="C45" t="str">
        <f>'English Master'!D45&amp;" "&amp;'English Master'!C45&amp;" "&amp;'English Master'!H45&amp;" "&amp;'English Master'!K45&amp;" "&amp;'English Master'!F45</f>
        <v>CYGNUS Autumn Winter black relaxed loose trousers, tapered, yoga, carrot interlock pants</v>
      </c>
      <c r="D45" t="str">
        <f t="shared" si="7"/>
        <v>Pants</v>
      </c>
      <c r="E45">
        <f>'English Master'!S45</f>
        <v>140</v>
      </c>
      <c r="F45">
        <v>1</v>
      </c>
      <c r="H45">
        <v>0</v>
      </c>
      <c r="M45" t="str">
        <f t="shared" si="8"/>
        <v>CYGNUS</v>
      </c>
      <c r="Z45" t="s">
        <v>168</v>
      </c>
      <c r="AD45" s="67" t="str">
        <f>IF('English Master'!N45="","",'English Master'!N45&amp;" ")&amp;IF('English Master'!O45="","",'English Master'!O45&amp;" ")&amp;IF('English Master'!P45="","",'English Master'!P45&amp;" ")&amp;IF('English Master'!Q45="","",'English Master'!Q45&amp;" ")&amp;IF('English Master'!R45="","",'English Master'!R45&amp;" ")&amp;IF('English Master'!K45="","",'English Master'!K45&amp;" ")&amp;IF('English Master'!J45="","",'English Master'!J45&amp;" ")&amp;IF('English Master'!I45="","",'English Master'!I45&amp;" ")</f>
        <v xml:space="preserve">twisted belt elastic waist 2 pockets relaxed loose trousers, tapered, yoga, carrot 85% viscose 15% wool </v>
      </c>
      <c r="AE45" t="str">
        <f>"Young French Designer Amandine Leforestiers' minimalist "&amp;PROPER('English Master'!D45)&amp;" "&amp;'English Master'!F45&amp;" is made from fabric made in "&amp;'English Master'!L45&amp;". "&amp;IF('English Master'!AB45="",""," The model is also wearing "&amp;'English Master'!AB45&amp;" by Amandine Leforestier")</f>
        <v xml:space="preserve">Young French Designer Amandine Leforestiers' minimalist Cygnus interlock pants is made from fabric made in France. </v>
      </c>
      <c r="AF45" s="83" t="str">
        <f t="shared" si="9"/>
        <v>CYGNUS;Autumn;Winter;black;relaxed;loose;trousers,;tapered,;yoga,;carrot;interlock;pants;;twisted;belt;elastic;waist;;2;pockets;;relaxed;loose;trousers,;tapered,;yoga,;carrot;</v>
      </c>
      <c r="AG45" t="str">
        <f t="shared" si="10"/>
        <v>CYGNUS Autumn Winter black relaxed loose trousers, tapered, yoga, carrot interlock pants</v>
      </c>
      <c r="AH45" t="str">
        <f>AG45&amp;"  "&amp;'English Master'!I117</f>
        <v xml:space="preserve">CYGNUS Autumn Winter black relaxed loose trousers, tapered, yoga, carrot interlock pants  </v>
      </c>
      <c r="AI45" t="str">
        <f>'English Master'!N45&amp;" "&amp;'English Master'!O45&amp;" "&amp;'English Master'!P45&amp;" "&amp;'English Master'!Q45&amp;" "&amp;'English Master'!R45&amp;" "&amp;'English Master'!K45&amp;" "&amp;'English Master'!J45</f>
        <v xml:space="preserve"> twisted belt elastic waist  2 pockets  relaxed loose trousers, tapered, yoga, carrot </v>
      </c>
      <c r="AK45" t="s">
        <v>166</v>
      </c>
      <c r="AM45">
        <v>1</v>
      </c>
      <c r="AP45">
        <v>1</v>
      </c>
      <c r="AQ45" s="57"/>
      <c r="AR45">
        <v>0</v>
      </c>
      <c r="AS45" t="str">
        <f>'English Master'!$I$1&amp;":"&amp;'English Master'!I45&amp;":0;"&amp;'English Master'!$J$1&amp;":"&amp;'English Master'!J45&amp;":1;"&amp;'English Master'!$N$1&amp;":"&amp;'English Master'!N45&amp;":2;"&amp;'English Master'!$O$1&amp;":"&amp;'English Master'!O45&amp;":3;"&amp;'English Master'!$P$1&amp;":"&amp;'English Master'!P45&amp;":4;"&amp;'English Master'!$Q$1&amp;":"&amp;'English Master'!Q45&amp;":5;"&amp;'English Master'!$R$1&amp;":"&amp;'English Master'!R45&amp;":6;"&amp;'English Master'!$L$1&amp;":"&amp;'English Master'!L45&amp;":7"</f>
        <v>Composition:85% viscose 15% wool:0;Care::1;Neck::2;Waist:twisted belt elastic waist:3;Sleeves::4;Pockets:2 pockets:5;Length::6;Fabric origin:France:7</v>
      </c>
      <c r="AT45">
        <v>1</v>
      </c>
      <c r="AU45" t="s">
        <v>167</v>
      </c>
    </row>
    <row r="46" spans="1:47" ht="63.75" x14ac:dyDescent="0.2">
      <c r="A46">
        <f>'English Master'!A46</f>
        <v>0</v>
      </c>
      <c r="B46" s="85">
        <v>1</v>
      </c>
      <c r="C46" t="str">
        <f>'English Master'!D46&amp;" "&amp;'English Master'!C46&amp;" "&amp;'English Master'!H46&amp;" "&amp;'English Master'!K46&amp;" "&amp;'English Master'!F46</f>
        <v>EQUILIBRE Autumn Winter black open back liquid, bi (black purple) color, raw edge interlock coat</v>
      </c>
      <c r="D46" t="str">
        <f t="shared" si="7"/>
        <v>Coat</v>
      </c>
      <c r="E46">
        <f>'English Master'!S46</f>
        <v>130</v>
      </c>
      <c r="F46">
        <v>1</v>
      </c>
      <c r="H46">
        <v>0</v>
      </c>
      <c r="M46" t="str">
        <f t="shared" si="8"/>
        <v>EQUILIBRE</v>
      </c>
      <c r="Z46" t="s">
        <v>168</v>
      </c>
      <c r="AD46" s="67" t="str">
        <f>IF('English Master'!N46="","",'English Master'!N46&amp;" ")&amp;IF('English Master'!O46="","",'English Master'!O46&amp;" ")&amp;IF('English Master'!P46="","",'English Master'!P46&amp;" ")&amp;IF('English Master'!Q46="","",'English Master'!Q46&amp;" ")&amp;IF('English Master'!R46="","",'English Master'!R46&amp;" ")&amp;IF('English Master'!K46="","",'English Master'!K46&amp;" ")&amp;IF('English Master'!J46="","",'English Master'!J46&amp;" ")&amp;IF('English Master'!I46="","",'English Master'!I46&amp;" ")</f>
        <v xml:space="preserve">twisted neck long sleeve no pockets hip length open back liquid, bi (black purple) color, raw edge machine wash 30 drip dry 48% viscose 23% wool 23% polyacrylic 6% elastane </v>
      </c>
      <c r="AE46" t="str">
        <f>"Young French Designer Amandine Leforestiers' minimalist "&amp;PROPER('English Master'!D46)&amp;" "&amp;'English Master'!F46&amp;" is made from fabric made in "&amp;'English Master'!L46&amp;". "&amp;IF('English Master'!AB46="",""," The model is also wearing "&amp;'English Master'!AB46&amp;" by Amandine Leforestier")</f>
        <v xml:space="preserve">Young French Designer Amandine Leforestiers' minimalist Equilibre interlock coat is made from fabric made in Italy. </v>
      </c>
      <c r="AF46" s="83" t="str">
        <f t="shared" si="9"/>
        <v>EQUILIBRE;Autumn;Winter;black;open;back;liquid,;bi;(black;purple);color,;raw;edge;interlock;coat;twisted;neck;;long;sleeve;no;pockets;hip;length;open;back;liquid,;bi;(black;purple);color,;raw;edge;machine;wash;30;drip;dry</v>
      </c>
      <c r="AG46" t="str">
        <f t="shared" si="10"/>
        <v>EQUILIBRE Autumn Winter black open back liquid, bi (black purple) color, raw edge interlock coat</v>
      </c>
      <c r="AH46" t="str">
        <f>AG46&amp;"  "&amp;'English Master'!I118</f>
        <v xml:space="preserve">EQUILIBRE Autumn Winter black open back liquid, bi (black purple) color, raw edge interlock coat  </v>
      </c>
      <c r="AI46" t="str">
        <f>'English Master'!N46&amp;" "&amp;'English Master'!O46&amp;" "&amp;'English Master'!P46&amp;" "&amp;'English Master'!Q46&amp;" "&amp;'English Master'!R46&amp;" "&amp;'English Master'!K46&amp;" "&amp;'English Master'!J46</f>
        <v>twisted neck  long sleeve no pockets hip length open back liquid, bi (black purple) color, raw edge machine wash 30 drip dry</v>
      </c>
      <c r="AK46" t="s">
        <v>166</v>
      </c>
      <c r="AM46">
        <v>1</v>
      </c>
      <c r="AP46">
        <v>1</v>
      </c>
      <c r="AQ46" s="57"/>
      <c r="AR46">
        <v>0</v>
      </c>
      <c r="AS46" t="str">
        <f>'English Master'!$I$1&amp;":"&amp;'English Master'!I46&amp;":0;"&amp;'English Master'!$J$1&amp;":"&amp;'English Master'!J46&amp;":1;"&amp;'English Master'!$N$1&amp;":"&amp;'English Master'!N46&amp;":2;"&amp;'English Master'!$O$1&amp;":"&amp;'English Master'!O46&amp;":3;"&amp;'English Master'!$P$1&amp;":"&amp;'English Master'!P46&amp;":4;"&amp;'English Master'!$Q$1&amp;":"&amp;'English Master'!Q46&amp;":5;"&amp;'English Master'!$R$1&amp;":"&amp;'English Master'!R46&amp;":6;"&amp;'English Master'!$L$1&amp;":"&amp;'English Master'!L46&amp;":7"</f>
        <v>Composition:48% viscose 23% wool 23% polyacrylic 6% elastane:0;Care:machine wash 30 drip dry:1;Neck:twisted neck:2;Waist::3;Sleeves:long sleeve:4;Pockets:no pockets:5;Length:hip length:6;Fabric origin:Italy:7</v>
      </c>
      <c r="AT46">
        <v>1</v>
      </c>
      <c r="AU46" t="s">
        <v>167</v>
      </c>
    </row>
    <row r="47" spans="1:47" ht="38.25" x14ac:dyDescent="0.2">
      <c r="A47">
        <f>'English Master'!A47</f>
        <v>0</v>
      </c>
      <c r="B47" s="85">
        <v>1</v>
      </c>
      <c r="C47" t="str">
        <f>'English Master'!D47&amp;" "&amp;'English Master'!C47&amp;" "&amp;'English Master'!H47&amp;" "&amp;'English Master'!K47&amp;" "&amp;'English Master'!F47</f>
        <v>ETTY Autumn Winter  knitted, pleated cotton fleece skirt</v>
      </c>
      <c r="D47" t="str">
        <f t="shared" si="7"/>
        <v>Skirt</v>
      </c>
      <c r="E47">
        <f>'English Master'!S47</f>
        <v>115</v>
      </c>
      <c r="F47">
        <v>1</v>
      </c>
      <c r="H47">
        <v>0</v>
      </c>
      <c r="M47" t="str">
        <f t="shared" si="8"/>
        <v>ETTY</v>
      </c>
      <c r="Z47" t="s">
        <v>168</v>
      </c>
      <c r="AD47" s="67" t="str">
        <f>IF('English Master'!N47="","",'English Master'!N47&amp;" ")&amp;IF('English Master'!O47="","",'English Master'!O47&amp;" ")&amp;IF('English Master'!P47="","",'English Master'!P47&amp;" ")&amp;IF('English Master'!Q47="","",'English Master'!Q47&amp;" ")&amp;IF('English Master'!R47="","",'English Master'!R47&amp;" ")&amp;IF('English Master'!K47="","",'English Master'!K47&amp;" ")&amp;IF('English Master'!J47="","",'English Master'!J47&amp;" ")&amp;IF('English Master'!I47="","",'English Master'!I47&amp;" ")</f>
        <v xml:space="preserve">knee length knitted, pleated machine wash 30 drip dry 96% cotton 4% elastane </v>
      </c>
      <c r="AE47" t="str">
        <f>"Young French Designer Amandine Leforestiers' minimalist "&amp;PROPER('English Master'!D47)&amp;" "&amp;'English Master'!F47&amp;" is made from fabric made in "&amp;'English Master'!L47&amp;". "&amp;IF('English Master'!AB47="",""," The model is also wearing "&amp;'English Master'!AB47&amp;" by Amandine Leforestier")</f>
        <v>Young French Designer Amandine Leforestiers' minimalist Etty cotton fleece skirt is made from fabric made in France.  The model is also wearing Etoile by Amandine Leforestier</v>
      </c>
      <c r="AF47" s="83" t="str">
        <f t="shared" si="9"/>
        <v>ETTY;Autumn;Winter;;knitted,;pleated;cotton;fleece;skirt;;;;;knee;length;knitted,;pleated;machine;wash;30;drip;dry</v>
      </c>
      <c r="AG47" t="str">
        <f t="shared" si="10"/>
        <v>ETTY Autumn Winter  knitted, pleated cotton fleece skirt</v>
      </c>
      <c r="AH47" t="str">
        <f>AG47&amp;"  "&amp;'English Master'!I119</f>
        <v xml:space="preserve">ETTY Autumn Winter  knitted, pleated cotton fleece skirt  </v>
      </c>
      <c r="AI47" t="str">
        <f>'English Master'!N47&amp;" "&amp;'English Master'!O47&amp;" "&amp;'English Master'!P47&amp;" "&amp;'English Master'!Q47&amp;" "&amp;'English Master'!R47&amp;" "&amp;'English Master'!K47&amp;" "&amp;'English Master'!J47</f>
        <v xml:space="preserve">    knee length knitted, pleated machine wash 30 drip dry</v>
      </c>
      <c r="AK47" t="s">
        <v>166</v>
      </c>
      <c r="AM47">
        <v>1</v>
      </c>
      <c r="AP47">
        <v>1</v>
      </c>
      <c r="AQ47" s="57"/>
      <c r="AR47">
        <v>0</v>
      </c>
      <c r="AS47" t="str">
        <f>'English Master'!$I$1&amp;":"&amp;'English Master'!I47&amp;":0;"&amp;'English Master'!$J$1&amp;":"&amp;'English Master'!J47&amp;":1;"&amp;'English Master'!$N$1&amp;":"&amp;'English Master'!N47&amp;":2;"&amp;'English Master'!$O$1&amp;":"&amp;'English Master'!O47&amp;":3;"&amp;'English Master'!$P$1&amp;":"&amp;'English Master'!P47&amp;":4;"&amp;'English Master'!$Q$1&amp;":"&amp;'English Master'!Q47&amp;":5;"&amp;'English Master'!$R$1&amp;":"&amp;'English Master'!R47&amp;":6;"&amp;'English Master'!$L$1&amp;":"&amp;'English Master'!L47&amp;":7"</f>
        <v>Composition:96% cotton 4% elastane:0;Care:machine wash 30 drip dry:1;Neck::2;Waist::3;Sleeves::4;Pockets::5;Length:knee length:6;Fabric origin:France:7</v>
      </c>
      <c r="AT47">
        <v>1</v>
      </c>
      <c r="AU47" t="s">
        <v>167</v>
      </c>
    </row>
    <row r="48" spans="1:47" ht="51" x14ac:dyDescent="0.2">
      <c r="A48">
        <f>'English Master'!A48</f>
        <v>0</v>
      </c>
      <c r="B48" s="85">
        <v>1</v>
      </c>
      <c r="C48" t="str">
        <f>'English Master'!D48&amp;" "&amp;'English Master'!C48&amp;" "&amp;'English Master'!H48&amp;" "&amp;'English Master'!K48&amp;" "&amp;'English Master'!F48</f>
        <v>GAMBADE Autumn Winter nude pleated, loose, transparent, second skin, low cut back nude jersey top</v>
      </c>
      <c r="D48" t="str">
        <f t="shared" si="7"/>
        <v>Top</v>
      </c>
      <c r="E48">
        <f>'English Master'!S48</f>
        <v>130</v>
      </c>
      <c r="F48">
        <v>1</v>
      </c>
      <c r="H48">
        <v>0</v>
      </c>
      <c r="M48" t="str">
        <f t="shared" si="8"/>
        <v>GAMBADE</v>
      </c>
      <c r="Z48" t="s">
        <v>168</v>
      </c>
      <c r="AD48" s="67" t="str">
        <f>IF('English Master'!N48="","",'English Master'!N48&amp;" ")&amp;IF('English Master'!O48="","",'English Master'!O48&amp;" ")&amp;IF('English Master'!P48="","",'English Master'!P48&amp;" ")&amp;IF('English Master'!Q48="","",'English Master'!Q48&amp;" ")&amp;IF('English Master'!R48="","",'English Master'!R48&amp;" ")&amp;IF('English Master'!K48="","",'English Master'!K48&amp;" ")&amp;IF('English Master'!J48="","",'English Master'!J48&amp;" ")&amp;IF('English Master'!I48="","",'English Master'!I48&amp;" ")</f>
        <v xml:space="preserve">open back long sleeve pleated, loose, transparent, second skin, low cut back Hand wash drip dry 80% wool 20% polyamide </v>
      </c>
      <c r="AE48" t="str">
        <f>"Young French Designer Amandine Leforestiers' minimalist "&amp;PROPER('English Master'!D48)&amp;" "&amp;'English Master'!F48&amp;" is made from fabric made in "&amp;'English Master'!L48&amp;". "&amp;IF('English Master'!AB48="",""," The model is also wearing "&amp;'English Master'!AB48&amp;" by Amandine Leforestier")</f>
        <v>Young French Designer Amandine Leforestiers' minimalist Gambade nude jersey top is made from fabric made in Italy.  The model is also wearing Courbe by Amandine Leforestier</v>
      </c>
      <c r="AF48" s="83" t="str">
        <f t="shared" si="9"/>
        <v>GAMBADE;Autumn;Winter;nude;pleated,;loose,;transparent,;second;skin,;low;cut;back;nude;jersey;top;open;back;;long;sleeve;;;pleated,;loose,;transparent,;second;skin,;low;cut;back;Hand;wash;drip;dry</v>
      </c>
      <c r="AG48" t="str">
        <f t="shared" si="10"/>
        <v>GAMBADE Autumn Winter nude pleated, loose, transparent, second skin, low cut back nude jersey top</v>
      </c>
      <c r="AH48" t="str">
        <f>AG48&amp;"  "&amp;'English Master'!I120</f>
        <v xml:space="preserve">GAMBADE Autumn Winter nude pleated, loose, transparent, second skin, low cut back nude jersey top  </v>
      </c>
      <c r="AI48" t="str">
        <f>'English Master'!N48&amp;" "&amp;'English Master'!O48&amp;" "&amp;'English Master'!P48&amp;" "&amp;'English Master'!Q48&amp;" "&amp;'English Master'!R48&amp;" "&amp;'English Master'!K48&amp;" "&amp;'English Master'!J48</f>
        <v>open back  long sleeve   pleated, loose, transparent, second skin, low cut back Hand wash drip dry</v>
      </c>
      <c r="AK48" t="s">
        <v>166</v>
      </c>
      <c r="AM48">
        <v>1</v>
      </c>
      <c r="AP48">
        <v>1</v>
      </c>
      <c r="AQ48" s="57"/>
      <c r="AR48">
        <v>0</v>
      </c>
      <c r="AS48" t="str">
        <f>'English Master'!$I$1&amp;":"&amp;'English Master'!I48&amp;":0;"&amp;'English Master'!$J$1&amp;":"&amp;'English Master'!J48&amp;":1;"&amp;'English Master'!$N$1&amp;":"&amp;'English Master'!N48&amp;":2;"&amp;'English Master'!$O$1&amp;":"&amp;'English Master'!O48&amp;":3;"&amp;'English Master'!$P$1&amp;":"&amp;'English Master'!P48&amp;":4;"&amp;'English Master'!$Q$1&amp;":"&amp;'English Master'!Q48&amp;":5;"&amp;'English Master'!$R$1&amp;":"&amp;'English Master'!R48&amp;":6;"&amp;'English Master'!$L$1&amp;":"&amp;'English Master'!L48&amp;":7"</f>
        <v>Composition:80% wool 20% polyamide:0;Care:Hand wash drip dry:1;Neck:open back:2;Waist::3;Sleeves:long sleeve:4;Pockets::5;Length::6;Fabric origin:Italy:7</v>
      </c>
      <c r="AT48">
        <v>1</v>
      </c>
      <c r="AU48" t="s">
        <v>167</v>
      </c>
    </row>
    <row r="49" spans="1:47" ht="38.25" x14ac:dyDescent="0.2">
      <c r="A49">
        <f>'English Master'!A49</f>
        <v>0</v>
      </c>
      <c r="B49" s="85">
        <v>1</v>
      </c>
      <c r="C49" t="str">
        <f>'English Master'!D49&amp;" "&amp;'English Master'!C49&amp;" "&amp;'English Master'!H49&amp;" "&amp;'English Master'!K49&amp;" "&amp;'English Master'!F49</f>
        <v>HOMAN Autumn Winter black oversized, pleated, jersey dress</v>
      </c>
      <c r="D49" t="str">
        <f t="shared" si="7"/>
        <v>Dress</v>
      </c>
      <c r="E49">
        <f>'English Master'!S49</f>
        <v>150</v>
      </c>
      <c r="F49">
        <v>1</v>
      </c>
      <c r="H49">
        <v>0</v>
      </c>
      <c r="M49" t="str">
        <f t="shared" si="8"/>
        <v>HOMAN</v>
      </c>
      <c r="Z49" t="s">
        <v>168</v>
      </c>
      <c r="AD49" s="67" t="str">
        <f>IF('English Master'!N49="","",'English Master'!N49&amp;" ")&amp;IF('English Master'!O49="","",'English Master'!O49&amp;" ")&amp;IF('English Master'!P49="","",'English Master'!P49&amp;" ")&amp;IF('English Master'!Q49="","",'English Master'!Q49&amp;" ")&amp;IF('English Master'!R49="","",'English Master'!R49&amp;" ")&amp;IF('English Master'!K49="","",'English Master'!K49&amp;" ")&amp;IF('English Master'!J49="","",'English Master'!J49&amp;" ")&amp;IF('English Master'!I49="","",'English Master'!I49&amp;" ")</f>
        <v xml:space="preserve">round collar long sleeve no pockets knee length oversized, pleated, machine wash 30 drip dry 85% viscose 15% wool </v>
      </c>
      <c r="AE49" t="str">
        <f>"Young French Designer Amandine Leforestiers' minimalist "&amp;PROPER('English Master'!D49)&amp;" "&amp;'English Master'!F49&amp;" is made from fabric made in "&amp;'English Master'!L49&amp;". "&amp;IF('English Master'!AB49="",""," The model is also wearing "&amp;'English Master'!AB49&amp;" by Amandine Leforestier")</f>
        <v xml:space="preserve">Young French Designer Amandine Leforestiers' minimalist Homan jersey dress is made from fabric made in France. </v>
      </c>
      <c r="AF49" s="83" t="str">
        <f t="shared" si="9"/>
        <v>HOMAN;Autumn;Winter;black;oversized,;pleated,;jersey;dress;round;collar;;long;sleeve;no;pockets;knee;length;oversized,;pleated,;machine;wash;30;drip;dry</v>
      </c>
      <c r="AG49" t="str">
        <f t="shared" si="10"/>
        <v>HOMAN Autumn Winter black oversized, pleated, jersey dress</v>
      </c>
      <c r="AH49" t="str">
        <f>AG49&amp;"  "&amp;'English Master'!I121</f>
        <v xml:space="preserve">HOMAN Autumn Winter black oversized, pleated, jersey dress  </v>
      </c>
      <c r="AI49" t="str">
        <f>'English Master'!N49&amp;" "&amp;'English Master'!O49&amp;" "&amp;'English Master'!P49&amp;" "&amp;'English Master'!Q49&amp;" "&amp;'English Master'!R49&amp;" "&amp;'English Master'!K49&amp;" "&amp;'English Master'!J49</f>
        <v>round collar  long sleeve no pockets knee length oversized, pleated, machine wash 30 drip dry</v>
      </c>
      <c r="AK49" t="s">
        <v>166</v>
      </c>
      <c r="AM49">
        <v>1</v>
      </c>
      <c r="AP49">
        <v>1</v>
      </c>
      <c r="AQ49" s="57"/>
      <c r="AR49">
        <v>0</v>
      </c>
      <c r="AS49" t="str">
        <f>'English Master'!$I$1&amp;":"&amp;'English Master'!I49&amp;":0;"&amp;'English Master'!$J$1&amp;":"&amp;'English Master'!J49&amp;":1;"&amp;'English Master'!$N$1&amp;":"&amp;'English Master'!N49&amp;":2;"&amp;'English Master'!$O$1&amp;":"&amp;'English Master'!O49&amp;":3;"&amp;'English Master'!$P$1&amp;":"&amp;'English Master'!P49&amp;":4;"&amp;'English Master'!$Q$1&amp;":"&amp;'English Master'!Q49&amp;":5;"&amp;'English Master'!$R$1&amp;":"&amp;'English Master'!R49&amp;":6;"&amp;'English Master'!$L$1&amp;":"&amp;'English Master'!L49&amp;":7"</f>
        <v>Composition:85% viscose 15% wool:0;Care:machine wash 30 drip dry:1;Neck:round collar:2;Waist::3;Sleeves:long sleeve:4;Pockets:no pockets:5;Length:knee length:6;Fabric origin:France:7</v>
      </c>
      <c r="AT49">
        <v>1</v>
      </c>
      <c r="AU49" t="s">
        <v>167</v>
      </c>
    </row>
    <row r="50" spans="1:47" ht="25.5" x14ac:dyDescent="0.2">
      <c r="A50">
        <f>'English Master'!A50</f>
        <v>0</v>
      </c>
      <c r="B50" s="85">
        <v>1</v>
      </c>
      <c r="C50" t="str">
        <f>'English Master'!D50&amp;" "&amp;'English Master'!C50&amp;" "&amp;'English Master'!H50&amp;" "&amp;'English Master'!K50&amp;" "&amp;'English Master'!F50</f>
        <v>INE Autumn Winter  knitted, pleated cotton fleece skirt</v>
      </c>
      <c r="D50" t="str">
        <f t="shared" si="7"/>
        <v>Skirt</v>
      </c>
      <c r="E50">
        <f>'English Master'!S50</f>
        <v>115</v>
      </c>
      <c r="F50">
        <v>1</v>
      </c>
      <c r="H50">
        <v>0</v>
      </c>
      <c r="M50" t="str">
        <f t="shared" si="8"/>
        <v>INE</v>
      </c>
      <c r="Z50" t="s">
        <v>168</v>
      </c>
      <c r="AD50" s="67" t="str">
        <f>IF('English Master'!N50="","",'English Master'!N50&amp;" ")&amp;IF('English Master'!O50="","",'English Master'!O50&amp;" ")&amp;IF('English Master'!P50="","",'English Master'!P50&amp;" ")&amp;IF('English Master'!Q50="","",'English Master'!Q50&amp;" ")&amp;IF('English Master'!R50="","",'English Master'!R50&amp;" ")&amp;IF('English Master'!K50="","",'English Master'!K50&amp;" ")&amp;IF('English Master'!J50="","",'English Master'!J50&amp;" ")&amp;IF('English Master'!I50="","",'English Master'!I50&amp;" ")</f>
        <v xml:space="preserve">mid thigh knitted, pleated 96% cotton 4% elastane </v>
      </c>
      <c r="AE50" t="str">
        <f>"Young French Designer Amandine Leforestiers' minimalist "&amp;PROPER('English Master'!D50)&amp;" "&amp;'English Master'!F50&amp;" is made from fabric made in "&amp;'English Master'!L50&amp;". "&amp;IF('English Master'!AB50="",""," The model is also wearing "&amp;'English Master'!AB50&amp;" by Amandine Leforestier")</f>
        <v>Young French Designer Amandine Leforestiers' minimalist Ine cotton fleece skirt is made from fabric made in France.  The model is also wearing Porte by Amandine Leforestier</v>
      </c>
      <c r="AF50" s="83" t="str">
        <f t="shared" si="9"/>
        <v>INE;Autumn;Winter;;knitted,;pleated;cotton;fleece;skirt;;;;;mid;thigh;knitted,;pleated;</v>
      </c>
      <c r="AG50" t="str">
        <f t="shared" si="10"/>
        <v>INE Autumn Winter  knitted, pleated cotton fleece skirt</v>
      </c>
      <c r="AH50" t="str">
        <f>AG50&amp;"  "&amp;'English Master'!I122</f>
        <v xml:space="preserve">INE Autumn Winter  knitted, pleated cotton fleece skirt  </v>
      </c>
      <c r="AI50" t="str">
        <f>'English Master'!N50&amp;" "&amp;'English Master'!O50&amp;" "&amp;'English Master'!P50&amp;" "&amp;'English Master'!Q50&amp;" "&amp;'English Master'!R50&amp;" "&amp;'English Master'!K50&amp;" "&amp;'English Master'!J50</f>
        <v xml:space="preserve">    mid thigh knitted, pleated </v>
      </c>
      <c r="AK50" t="s">
        <v>166</v>
      </c>
      <c r="AM50">
        <v>1</v>
      </c>
      <c r="AP50">
        <v>1</v>
      </c>
      <c r="AQ50" s="57"/>
      <c r="AR50">
        <v>0</v>
      </c>
      <c r="AS50" t="str">
        <f>'English Master'!$I$1&amp;":"&amp;'English Master'!I50&amp;":0;"&amp;'English Master'!$J$1&amp;":"&amp;'English Master'!J50&amp;":1;"&amp;'English Master'!$N$1&amp;":"&amp;'English Master'!N50&amp;":2;"&amp;'English Master'!$O$1&amp;":"&amp;'English Master'!O50&amp;":3;"&amp;'English Master'!$P$1&amp;":"&amp;'English Master'!P50&amp;":4;"&amp;'English Master'!$Q$1&amp;":"&amp;'English Master'!Q50&amp;":5;"&amp;'English Master'!$R$1&amp;":"&amp;'English Master'!R50&amp;":6;"&amp;'English Master'!$L$1&amp;":"&amp;'English Master'!L50&amp;":7"</f>
        <v>Composition:96% cotton 4% elastane:0;Care::1;Neck::2;Waist::3;Sleeves::4;Pockets::5;Length:mid thigh:6;Fabric origin:France:7</v>
      </c>
      <c r="AT50">
        <v>1</v>
      </c>
      <c r="AU50" t="s">
        <v>167</v>
      </c>
    </row>
    <row r="51" spans="1:47" ht="38.25" x14ac:dyDescent="0.2">
      <c r="A51">
        <f>'English Master'!A51</f>
        <v>0</v>
      </c>
      <c r="B51" s="85">
        <v>1</v>
      </c>
      <c r="C51" t="str">
        <f>'English Master'!D51&amp;" "&amp;'English Master'!C51&amp;" "&amp;'English Master'!H51&amp;" "&amp;'English Master'!K51&amp;" "&amp;'English Master'!F51</f>
        <v>ITA Autumn Winter light grey open, pleats on side, cotton fleece jacket</v>
      </c>
      <c r="D51" t="str">
        <f t="shared" si="7"/>
        <v>Jacket</v>
      </c>
      <c r="E51">
        <f>'English Master'!S51</f>
        <v>170</v>
      </c>
      <c r="F51">
        <v>1</v>
      </c>
      <c r="H51">
        <v>0</v>
      </c>
      <c r="M51" t="str">
        <f t="shared" si="8"/>
        <v>ITA</v>
      </c>
      <c r="Z51" t="s">
        <v>168</v>
      </c>
      <c r="AD51" s="67" t="str">
        <f>IF('English Master'!N51="","",'English Master'!N51&amp;" ")&amp;IF('English Master'!O51="","",'English Master'!O51&amp;" ")&amp;IF('English Master'!P51="","",'English Master'!P51&amp;" ")&amp;IF('English Master'!Q51="","",'English Master'!Q51&amp;" ")&amp;IF('English Master'!R51="","",'English Master'!R51&amp;" ")&amp;IF('English Master'!K51="","",'English Master'!K51&amp;" ")&amp;IF('English Master'!J51="","",'English Master'!J51&amp;" ")&amp;IF('English Master'!I51="","",'English Master'!I51&amp;" ")</f>
        <v xml:space="preserve">long sleeve no pockets hip length open, pleats on side, machine wash 30 drip dry 100% cotton </v>
      </c>
      <c r="AE51" t="str">
        <f>"Young French Designer Amandine Leforestiers' minimalist "&amp;PROPER('English Master'!D51)&amp;" "&amp;'English Master'!F51&amp;" is made from fabric made in "&amp;'English Master'!L51&amp;". "&amp;IF('English Master'!AB51="",""," The model is also wearing "&amp;'English Master'!AB51&amp;" by Amandine Leforestier")</f>
        <v>Young French Designer Amandine Leforestiers' minimalist Ita cotton fleece jacket is made from fabric made in France.  The model is also wearing Swing by Amandine Leforestier</v>
      </c>
      <c r="AF51" s="83" t="str">
        <f t="shared" si="9"/>
        <v>ITA;Autumn;Winter;light;grey;open,;pleats;on;side,;cotton;fleece;jacket;;;long;sleeve;no;pockets;hip;length;open,;pleats;on;side,;machine;wash;30;drip;dry</v>
      </c>
      <c r="AG51" t="str">
        <f t="shared" si="10"/>
        <v>ITA Autumn Winter light grey open, pleats on side, cotton fleece jacket</v>
      </c>
      <c r="AH51" t="str">
        <f>AG51&amp;"  "&amp;'English Master'!I123</f>
        <v xml:space="preserve">ITA Autumn Winter light grey open, pleats on side, cotton fleece jacket  </v>
      </c>
      <c r="AI51" t="str">
        <f>'English Master'!N51&amp;" "&amp;'English Master'!O51&amp;" "&amp;'English Master'!P51&amp;" "&amp;'English Master'!Q51&amp;" "&amp;'English Master'!R51&amp;" "&amp;'English Master'!K51&amp;" "&amp;'English Master'!J51</f>
        <v xml:space="preserve">  long sleeve no pockets hip length open, pleats on side, machine wash 30 drip dry</v>
      </c>
      <c r="AK51" t="s">
        <v>166</v>
      </c>
      <c r="AM51">
        <v>1</v>
      </c>
      <c r="AP51">
        <v>1</v>
      </c>
      <c r="AQ51" s="57"/>
      <c r="AR51">
        <v>0</v>
      </c>
      <c r="AS51" t="str">
        <f>'English Master'!$I$1&amp;":"&amp;'English Master'!I51&amp;":0;"&amp;'English Master'!$J$1&amp;":"&amp;'English Master'!J51&amp;":1;"&amp;'English Master'!$N$1&amp;":"&amp;'English Master'!N51&amp;":2;"&amp;'English Master'!$O$1&amp;":"&amp;'English Master'!O51&amp;":3;"&amp;'English Master'!$P$1&amp;":"&amp;'English Master'!P51&amp;":4;"&amp;'English Master'!$Q$1&amp;":"&amp;'English Master'!Q51&amp;":5;"&amp;'English Master'!$R$1&amp;":"&amp;'English Master'!R51&amp;":6;"&amp;'English Master'!$L$1&amp;":"&amp;'English Master'!L51&amp;":7"</f>
        <v>Composition:100% cotton:0;Care:machine wash 30 drip dry:1;Neck::2;Waist::3;Sleeves:long sleeve:4;Pockets:no pockets:5;Length:hip length:6;Fabric origin:France:7</v>
      </c>
      <c r="AT51">
        <v>1</v>
      </c>
      <c r="AU51" t="s">
        <v>167</v>
      </c>
    </row>
    <row r="52" spans="1:47" ht="38.25" x14ac:dyDescent="0.2">
      <c r="A52">
        <f>'English Master'!A52</f>
        <v>0</v>
      </c>
      <c r="B52" s="85">
        <v>1</v>
      </c>
      <c r="C52" t="str">
        <f>'English Master'!D52&amp;" "&amp;'English Master'!C52&amp;" "&amp;'English Master'!H52&amp;" "&amp;'English Master'!K52&amp;" "&amp;'English Master'!F52</f>
        <v>LIRA Autumn Winter grey oversized, pleated cotton fleece dress</v>
      </c>
      <c r="D52" t="str">
        <f t="shared" si="7"/>
        <v>Dress</v>
      </c>
      <c r="E52">
        <f>'English Master'!S52</f>
        <v>160</v>
      </c>
      <c r="F52">
        <v>1</v>
      </c>
      <c r="H52">
        <v>0</v>
      </c>
      <c r="M52" t="str">
        <f t="shared" si="8"/>
        <v>LIRA</v>
      </c>
      <c r="Z52" t="s">
        <v>168</v>
      </c>
      <c r="AD52" s="67" t="str">
        <f>IF('English Master'!N52="","",'English Master'!N52&amp;" ")&amp;IF('English Master'!O52="","",'English Master'!O52&amp;" ")&amp;IF('English Master'!P52="","",'English Master'!P52&amp;" ")&amp;IF('English Master'!Q52="","",'English Master'!Q52&amp;" ")&amp;IF('English Master'!R52="","",'English Master'!R52&amp;" ")&amp;IF('English Master'!K52="","",'English Master'!K52&amp;" ")&amp;IF('English Master'!J52="","",'English Master'!J52&amp;" ")&amp;IF('English Master'!I52="","",'English Master'!I52&amp;" ")</f>
        <v xml:space="preserve">low neckline cowl long sleeve no pockets mid thigh length oversized, pleated 100% cotton </v>
      </c>
      <c r="AE52" t="str">
        <f>"Young French Designer Amandine Leforestiers' minimalist "&amp;PROPER('English Master'!D52)&amp;" "&amp;'English Master'!F52&amp;" is made from fabric made in "&amp;'English Master'!L52&amp;". "&amp;IF('English Master'!AB52="",""," The model is also wearing "&amp;'English Master'!AB52&amp;" by Amandine Leforestier")</f>
        <v xml:space="preserve">Young French Designer Amandine Leforestiers' minimalist Lira cotton fleece dress is made from fabric made in Italy. </v>
      </c>
      <c r="AF52" s="83" t="str">
        <f t="shared" si="9"/>
        <v>LIRA;Autumn;Winter;grey;oversized,;pleated;cotton;fleece;dress;low;neckline;cowl;;long;sleeve;no;pockets;mid;thigh;length;oversized,;pleated;</v>
      </c>
      <c r="AG52" t="str">
        <f t="shared" si="10"/>
        <v>LIRA Autumn Winter grey oversized, pleated cotton fleece dress</v>
      </c>
      <c r="AH52" t="str">
        <f>AG52&amp;"  "&amp;'English Master'!I124</f>
        <v xml:space="preserve">LIRA Autumn Winter grey oversized, pleated cotton fleece dress  </v>
      </c>
      <c r="AI52" t="str">
        <f>'English Master'!N52&amp;" "&amp;'English Master'!O52&amp;" "&amp;'English Master'!P52&amp;" "&amp;'English Master'!Q52&amp;" "&amp;'English Master'!R52&amp;" "&amp;'English Master'!K52&amp;" "&amp;'English Master'!J52</f>
        <v xml:space="preserve">low neckline cowl  long sleeve no pockets mid thigh length oversized, pleated </v>
      </c>
      <c r="AK52" t="s">
        <v>166</v>
      </c>
      <c r="AM52">
        <v>1</v>
      </c>
      <c r="AP52">
        <v>1</v>
      </c>
      <c r="AQ52" s="57"/>
      <c r="AR52">
        <v>0</v>
      </c>
      <c r="AS52" t="str">
        <f>'English Master'!$I$1&amp;":"&amp;'English Master'!I52&amp;":0;"&amp;'English Master'!$J$1&amp;":"&amp;'English Master'!J52&amp;":1;"&amp;'English Master'!$N$1&amp;":"&amp;'English Master'!N52&amp;":2;"&amp;'English Master'!$O$1&amp;":"&amp;'English Master'!O52&amp;":3;"&amp;'English Master'!$P$1&amp;":"&amp;'English Master'!P52&amp;":4;"&amp;'English Master'!$Q$1&amp;":"&amp;'English Master'!Q52&amp;":5;"&amp;'English Master'!$R$1&amp;":"&amp;'English Master'!R52&amp;":6;"&amp;'English Master'!$L$1&amp;":"&amp;'English Master'!L52&amp;":7"</f>
        <v>Composition:100% cotton:0;Care::1;Neck:low neckline cowl:2;Waist::3;Sleeves:long sleeve:4;Pockets:no pockets:5;Length:mid thigh length:6;Fabric origin:Italy:7</v>
      </c>
      <c r="AT52">
        <v>1</v>
      </c>
      <c r="AU52" t="s">
        <v>167</v>
      </c>
    </row>
    <row r="53" spans="1:47" ht="38.25" x14ac:dyDescent="0.2">
      <c r="A53">
        <f>'English Master'!A53</f>
        <v>0</v>
      </c>
      <c r="B53" s="85">
        <v>1</v>
      </c>
      <c r="C53" t="str">
        <f>'English Master'!D53&amp;" "&amp;'English Master'!C53&amp;" "&amp;'English Master'!H53&amp;" "&amp;'English Master'!K53&amp;" "&amp;'English Master'!F53</f>
        <v>MUSIC Autumn Winter black oversized pleated milano dress</v>
      </c>
      <c r="D53" t="str">
        <f t="shared" si="7"/>
        <v>Dress</v>
      </c>
      <c r="E53">
        <f>'English Master'!S53</f>
        <v>110</v>
      </c>
      <c r="F53">
        <v>1</v>
      </c>
      <c r="H53">
        <v>0</v>
      </c>
      <c r="M53" t="str">
        <f t="shared" si="8"/>
        <v>MUSIC</v>
      </c>
      <c r="Z53" t="s">
        <v>168</v>
      </c>
      <c r="AD53" s="67" t="str">
        <f>IF('English Master'!N53="","",'English Master'!N53&amp;" ")&amp;IF('English Master'!O53="","",'English Master'!O53&amp;" ")&amp;IF('English Master'!P53="","",'English Master'!P53&amp;" ")&amp;IF('English Master'!Q53="","",'English Master'!Q53&amp;" ")&amp;IF('English Master'!R53="","",'English Master'!R53&amp;" ")&amp;IF('English Master'!K53="","",'English Master'!K53&amp;" ")&amp;IF('English Master'!J53="","",'English Master'!J53&amp;" ")&amp;IF('English Master'!I53="","",'English Master'!I53&amp;" ")</f>
        <v xml:space="preserve">low neckline cowl long sleeve no pockets mid thigh length oversized pleated 48% viscose 23% wool 23% polyacrylic 6% elastane </v>
      </c>
      <c r="AE53" t="str">
        <f>"Young French Designer Amandine Leforestiers' minimalist "&amp;PROPER('English Master'!D53)&amp;" "&amp;'English Master'!F53&amp;" is made from fabric made in "&amp;'English Master'!L53&amp;". "&amp;IF('English Master'!AB53="",""," The model is also wearing "&amp;'English Master'!AB53&amp;" by Amandine Leforestier")</f>
        <v xml:space="preserve">Young French Designer Amandine Leforestiers' minimalist Music milano dress is made from fabric made in Italy. </v>
      </c>
      <c r="AF53" s="83" t="str">
        <f t="shared" si="9"/>
        <v>MUSIC;Autumn;Winter;black;oversized;pleated;milano;dress;low;neckline;cowl;;long;sleeve;no;pockets;mid;thigh;length;oversized;pleated;</v>
      </c>
      <c r="AG53" t="str">
        <f t="shared" si="10"/>
        <v>MUSIC Autumn Winter black oversized pleated milano dress</v>
      </c>
      <c r="AH53" t="str">
        <f>AG53&amp;"  "&amp;'English Master'!I125</f>
        <v xml:space="preserve">MUSIC Autumn Winter black oversized pleated milano dress  </v>
      </c>
      <c r="AI53" t="str">
        <f>'English Master'!N53&amp;" "&amp;'English Master'!O53&amp;" "&amp;'English Master'!P53&amp;" "&amp;'English Master'!Q53&amp;" "&amp;'English Master'!R53&amp;" "&amp;'English Master'!K53&amp;" "&amp;'English Master'!J53</f>
        <v xml:space="preserve">low neckline cowl  long sleeve no pockets mid thigh length oversized pleated </v>
      </c>
      <c r="AK53" t="s">
        <v>166</v>
      </c>
      <c r="AM53">
        <v>1</v>
      </c>
      <c r="AP53">
        <v>1</v>
      </c>
      <c r="AQ53" s="57"/>
      <c r="AR53">
        <v>0</v>
      </c>
      <c r="AS53" t="str">
        <f>'English Master'!$I$1&amp;":"&amp;'English Master'!I53&amp;":0;"&amp;'English Master'!$J$1&amp;":"&amp;'English Master'!J53&amp;":1;"&amp;'English Master'!$N$1&amp;":"&amp;'English Master'!N53&amp;":2;"&amp;'English Master'!$O$1&amp;":"&amp;'English Master'!O53&amp;":3;"&amp;'English Master'!$P$1&amp;":"&amp;'English Master'!P53&amp;":4;"&amp;'English Master'!$Q$1&amp;":"&amp;'English Master'!Q53&amp;":5;"&amp;'English Master'!$R$1&amp;":"&amp;'English Master'!R53&amp;":6;"&amp;'English Master'!$L$1&amp;":"&amp;'English Master'!L53&amp;":7"</f>
        <v>Composition:48% viscose 23% wool 23% polyacrylic 6% elastane:0;Care::1;Neck:low neckline cowl:2;Waist::3;Sleeves:long sleeve:4;Pockets:no pockets:5;Length:mid thigh length:6;Fabric origin:Italy:7</v>
      </c>
      <c r="AT53">
        <v>1</v>
      </c>
      <c r="AU53" t="s">
        <v>167</v>
      </c>
    </row>
    <row r="54" spans="1:47" ht="38.25" x14ac:dyDescent="0.2">
      <c r="A54">
        <f>'English Master'!A54</f>
        <v>0</v>
      </c>
      <c r="B54" s="85">
        <v>1</v>
      </c>
      <c r="C54" t="str">
        <f>'English Master'!D54&amp;" "&amp;'English Master'!C54&amp;" "&amp;'English Master'!H54&amp;" "&amp;'English Master'!K54&amp;" "&amp;'English Master'!F54</f>
        <v>NARO Autumn Winter white oversized bamboo pleats, cotton fleece sweater</v>
      </c>
      <c r="D54" t="str">
        <f t="shared" si="7"/>
        <v>Sweater</v>
      </c>
      <c r="E54">
        <f>'English Master'!S54</f>
        <v>140</v>
      </c>
      <c r="F54">
        <v>1</v>
      </c>
      <c r="H54">
        <v>0</v>
      </c>
      <c r="M54" t="str">
        <f t="shared" si="8"/>
        <v>NARO</v>
      </c>
      <c r="Z54" t="s">
        <v>168</v>
      </c>
      <c r="AD54" s="67" t="str">
        <f>IF('English Master'!N54="","",'English Master'!N54&amp;" ")&amp;IF('English Master'!O54="","",'English Master'!O54&amp;" ")&amp;IF('English Master'!P54="","",'English Master'!P54&amp;" ")&amp;IF('English Master'!Q54="","",'English Master'!Q54&amp;" ")&amp;IF('English Master'!R54="","",'English Master'!R54&amp;" ")&amp;IF('English Master'!K54="","",'English Master'!K54&amp;" ")&amp;IF('English Master'!J54="","",'English Master'!J54&amp;" ")&amp;IF('English Master'!I54="","",'English Master'!I54&amp;" ")</f>
        <v xml:space="preserve">turtle neck long sleeve oversized bamboo pleats, Hand wash drip dry 74% cotton 26% nylon </v>
      </c>
      <c r="AE54" t="str">
        <f>"Young French Designer Amandine Leforestiers' minimalist "&amp;PROPER('English Master'!D54)&amp;" "&amp;'English Master'!F54&amp;" is made from fabric made in "&amp;'English Master'!L54&amp;". "&amp;IF('English Master'!AB54="",""," The model is also wearing "&amp;'English Master'!AB54&amp;" by Amandine Leforestier")</f>
        <v xml:space="preserve">Young French Designer Amandine Leforestiers' minimalist Naro cotton fleece sweater is made from fabric made in Japan. </v>
      </c>
      <c r="AF54" s="83" t="str">
        <f t="shared" si="9"/>
        <v>NARO;Autumn;Winter;white;oversized;bamboo;pleats,;cotton;fleece;sweater;turtle;neck;;long;sleeve;;;oversized;bamboo;pleats,;Hand;wash;drip;dry</v>
      </c>
      <c r="AG54" t="str">
        <f t="shared" si="10"/>
        <v>NARO Autumn Winter white oversized bamboo pleats, cotton fleece sweater</v>
      </c>
      <c r="AH54" t="str">
        <f>AG54&amp;"  "&amp;'English Master'!I126</f>
        <v xml:space="preserve">NARO Autumn Winter white oversized bamboo pleats, cotton fleece sweater  </v>
      </c>
      <c r="AI54" t="str">
        <f>'English Master'!N54&amp;" "&amp;'English Master'!O54&amp;" "&amp;'English Master'!P54&amp;" "&amp;'English Master'!Q54&amp;" "&amp;'English Master'!R54&amp;" "&amp;'English Master'!K54&amp;" "&amp;'English Master'!J54</f>
        <v>turtle neck  long sleeve   oversized bamboo pleats, Hand wash drip dry</v>
      </c>
      <c r="AK54" t="s">
        <v>166</v>
      </c>
      <c r="AM54">
        <v>1</v>
      </c>
      <c r="AP54">
        <v>1</v>
      </c>
      <c r="AQ54" s="57"/>
      <c r="AR54">
        <v>0</v>
      </c>
      <c r="AS54" t="str">
        <f>'English Master'!$I$1&amp;":"&amp;'English Master'!I54&amp;":0;"&amp;'English Master'!$J$1&amp;":"&amp;'English Master'!J54&amp;":1;"&amp;'English Master'!$N$1&amp;":"&amp;'English Master'!N54&amp;":2;"&amp;'English Master'!$O$1&amp;":"&amp;'English Master'!O54&amp;":3;"&amp;'English Master'!$P$1&amp;":"&amp;'English Master'!P54&amp;":4;"&amp;'English Master'!$Q$1&amp;":"&amp;'English Master'!Q54&amp;":5;"&amp;'English Master'!$R$1&amp;":"&amp;'English Master'!R54&amp;":6;"&amp;'English Master'!$L$1&amp;":"&amp;'English Master'!L54&amp;":7"</f>
        <v>Composition:74% cotton 26% nylon:0;Care:Hand wash drip dry:1;Neck:turtle neck:2;Waist::3;Sleeves:long sleeve:4;Pockets::5;Length::6;Fabric origin:Japan:7</v>
      </c>
      <c r="AT54">
        <v>1</v>
      </c>
      <c r="AU54" t="s">
        <v>167</v>
      </c>
    </row>
    <row r="55" spans="1:47" ht="63.75" x14ac:dyDescent="0.2">
      <c r="A55">
        <f>'English Master'!A55</f>
        <v>0</v>
      </c>
      <c r="B55" s="85">
        <v>1</v>
      </c>
      <c r="C55" t="str">
        <f>'English Master'!D55&amp;" "&amp;'English Master'!C55&amp;" "&amp;'English Master'!H55&amp;" "&amp;'English Master'!K55&amp;" "&amp;'English Master'!F55</f>
        <v>NIAL Autumn Winter black bi material, , oversized square shape, pleated arm hole milano/ottoman sweater</v>
      </c>
      <c r="D55" t="str">
        <f t="shared" si="7"/>
        <v>Sweater</v>
      </c>
      <c r="E55">
        <f>'English Master'!S55</f>
        <v>130</v>
      </c>
      <c r="F55">
        <v>1</v>
      </c>
      <c r="H55">
        <v>0</v>
      </c>
      <c r="M55" t="str">
        <f t="shared" si="8"/>
        <v>NIAL</v>
      </c>
      <c r="Z55" t="s">
        <v>168</v>
      </c>
      <c r="AD55" s="67" t="str">
        <f>IF('English Master'!N55="","",'English Master'!N55&amp;" ")&amp;IF('English Master'!O55="","",'English Master'!O55&amp;" ")&amp;IF('English Master'!P55="","",'English Master'!P55&amp;" ")&amp;IF('English Master'!Q55="","",'English Master'!Q55&amp;" ")&amp;IF('English Master'!R55="","",'English Master'!R55&amp;" ")&amp;IF('English Master'!K55="","",'English Master'!K55&amp;" ")&amp;IF('English Master'!J55="","",'English Master'!J55&amp;" ")&amp;IF('English Master'!I55="","",'English Master'!I55&amp;" ")</f>
        <v xml:space="preserve">round collar long American sleeve bi material, , oversized square shape, pleated arm hole machine wash 30 drip dry 100% cotton 85% viscose 15% wool </v>
      </c>
      <c r="AE55" t="str">
        <f>"Young French Designer Amandine Leforestiers' minimalist "&amp;PROPER('English Master'!D55)&amp;" "&amp;'English Master'!F55&amp;" is made from fabric made in "&amp;'English Master'!L55&amp;". "&amp;IF('English Master'!AB55="",""," The model is also wearing "&amp;'English Master'!AB55&amp;" by Amandine Leforestier")</f>
        <v>Young French Designer Amandine Leforestiers' minimalist Nial milano/ottoman sweater is made from fabric made in France.  The model is also wearing Sterope by Amandine Leforestier</v>
      </c>
      <c r="AF55" s="83" t="str">
        <f t="shared" si="9"/>
        <v>NIAL;Autumn;Winter;black;bi;material,;,;oversized;square;shape,;pleated;arm;hole;milano/ottoman;sweater;round;collar;;long;American;sleeve;;;bi;material,;,;oversized;square;shape,;pleated;arm;hole;machine;wash;30;drip;dry</v>
      </c>
      <c r="AG55" t="str">
        <f t="shared" si="10"/>
        <v>NIAL Autumn Winter black bi material, , oversized square shape, pleated arm hole milano/ottoman sweater</v>
      </c>
      <c r="AH55" t="str">
        <f>AG55&amp;"  "&amp;'English Master'!I127</f>
        <v xml:space="preserve">NIAL Autumn Winter black bi material, , oversized square shape, pleated arm hole milano/ottoman sweater  </v>
      </c>
      <c r="AI55" t="str">
        <f>'English Master'!N55&amp;" "&amp;'English Master'!O55&amp;" "&amp;'English Master'!P55&amp;" "&amp;'English Master'!Q55&amp;" "&amp;'English Master'!R55&amp;" "&amp;'English Master'!K55&amp;" "&amp;'English Master'!J55</f>
        <v>round collar  long American sleeve   bi material, , oversized square shape, pleated arm hole machine wash 30 drip dry</v>
      </c>
      <c r="AK55" t="s">
        <v>166</v>
      </c>
      <c r="AM55">
        <v>1</v>
      </c>
      <c r="AP55">
        <v>1</v>
      </c>
      <c r="AQ55" s="57"/>
      <c r="AR55">
        <v>0</v>
      </c>
      <c r="AS55" t="str">
        <f>'English Master'!$I$1&amp;":"&amp;'English Master'!I55&amp;":0;"&amp;'English Master'!$J$1&amp;":"&amp;'English Master'!J55&amp;":1;"&amp;'English Master'!$N$1&amp;":"&amp;'English Master'!N55&amp;":2;"&amp;'English Master'!$O$1&amp;":"&amp;'English Master'!O55&amp;":3;"&amp;'English Master'!$P$1&amp;":"&amp;'English Master'!P55&amp;":4;"&amp;'English Master'!$Q$1&amp;":"&amp;'English Master'!Q55&amp;":5;"&amp;'English Master'!$R$1&amp;":"&amp;'English Master'!R55&amp;":6;"&amp;'English Master'!$L$1&amp;":"&amp;'English Master'!L55&amp;":7"</f>
        <v>Composition:100% cotton 85% viscose 15% wool:0;Care:machine wash 30 drip dry:1;Neck:round collar:2;Waist::3;Sleeves:long American sleeve:4;Pockets::5;Length::6;Fabric origin:France:7</v>
      </c>
      <c r="AT55">
        <v>1</v>
      </c>
      <c r="AU55" t="s">
        <v>167</v>
      </c>
    </row>
    <row r="56" spans="1:47" ht="63.75" x14ac:dyDescent="0.2">
      <c r="A56">
        <f>'English Master'!A56</f>
        <v>0</v>
      </c>
      <c r="B56" s="85">
        <v>1</v>
      </c>
      <c r="C56" t="str">
        <f>'English Master'!D56&amp;" "&amp;'English Master'!C56&amp;" "&amp;'English Master'!H56&amp;" "&amp;'English Master'!K56&amp;" "&amp;'English Master'!F56</f>
        <v>OPERA Autumn Winter  straight shape, detailed pleats, sweater cotton fleece dress</v>
      </c>
      <c r="D56" t="str">
        <f t="shared" si="7"/>
        <v>Dress</v>
      </c>
      <c r="E56">
        <f>'English Master'!S56</f>
        <v>160</v>
      </c>
      <c r="F56">
        <v>1</v>
      </c>
      <c r="H56">
        <v>0</v>
      </c>
      <c r="M56" t="str">
        <f t="shared" si="8"/>
        <v>OPERA</v>
      </c>
      <c r="Z56" t="s">
        <v>168</v>
      </c>
      <c r="AD56" s="67" t="str">
        <f>IF('English Master'!N56="","",'English Master'!N56&amp;" ")&amp;IF('English Master'!O56="","",'English Master'!O56&amp;" ")&amp;IF('English Master'!P56="","",'English Master'!P56&amp;" ")&amp;IF('English Master'!Q56="","",'English Master'!Q56&amp;" ")&amp;IF('English Master'!R56="","",'English Master'!R56&amp;" ")&amp;IF('English Master'!K56="","",'English Master'!K56&amp;" ")&amp;IF('English Master'!J56="","",'English Master'!J56&amp;" ")&amp;IF('English Master'!I56="","",'English Master'!I56&amp;" ")</f>
        <v xml:space="preserve">chimney turtle neck collar long sleeve no pockets mid thigh length straight shape, detailed pleats, sweater machine wash 30 drip dry 100% cotton </v>
      </c>
      <c r="AE56" t="str">
        <f>"Young French Designer Amandine Leforestiers' minimalist "&amp;PROPER('English Master'!D56)&amp;" "&amp;'English Master'!F56&amp;" is made from fabric made in "&amp;'English Master'!L56&amp;". "&amp;IF('English Master'!AB56="",""," The model is also wearing "&amp;'English Master'!AB56&amp;" by Amandine Leforestier")</f>
        <v xml:space="preserve">Young French Designer Amandine Leforestiers' minimalist Opera cotton fleece dress is made from fabric made in France. </v>
      </c>
      <c r="AF56" s="83" t="str">
        <f t="shared" si="9"/>
        <v>OPERA;Autumn;Winter;;straight;shape,;detailed;pleats,;sweater;cotton;fleece;dress;chimney;turtle;neck;collar;;long;sleeve;no;pockets;mid;thigh;length;straight;shape,;detailed;pleats,;sweater;machine;wash;30;drip;dry</v>
      </c>
      <c r="AG56" t="str">
        <f t="shared" si="10"/>
        <v>OPERA Autumn Winter  straight shape, detailed pleats, sweater cotton fleece dress</v>
      </c>
      <c r="AH56" t="str">
        <f>AG56&amp;"  "&amp;'English Master'!I128</f>
        <v xml:space="preserve">OPERA Autumn Winter  straight shape, detailed pleats, sweater cotton fleece dress  </v>
      </c>
      <c r="AI56" t="str">
        <f>'English Master'!N56&amp;" "&amp;'English Master'!O56&amp;" "&amp;'English Master'!P56&amp;" "&amp;'English Master'!Q56&amp;" "&amp;'English Master'!R56&amp;" "&amp;'English Master'!K56&amp;" "&amp;'English Master'!J56</f>
        <v>chimney turtle neck collar  long sleeve no pockets mid thigh length straight shape, detailed pleats, sweater machine wash 30 drip dry</v>
      </c>
      <c r="AK56" t="s">
        <v>166</v>
      </c>
      <c r="AM56">
        <v>1</v>
      </c>
      <c r="AP56">
        <v>1</v>
      </c>
      <c r="AQ56" s="57"/>
      <c r="AR56">
        <v>0</v>
      </c>
      <c r="AS56" t="str">
        <f>'English Master'!$I$1&amp;":"&amp;'English Master'!I56&amp;":0;"&amp;'English Master'!$J$1&amp;":"&amp;'English Master'!J56&amp;":1;"&amp;'English Master'!$N$1&amp;":"&amp;'English Master'!N56&amp;":2;"&amp;'English Master'!$O$1&amp;":"&amp;'English Master'!O56&amp;":3;"&amp;'English Master'!$P$1&amp;":"&amp;'English Master'!P56&amp;":4;"&amp;'English Master'!$Q$1&amp;":"&amp;'English Master'!Q56&amp;":5;"&amp;'English Master'!$R$1&amp;":"&amp;'English Master'!R56&amp;":6;"&amp;'English Master'!$L$1&amp;":"&amp;'English Master'!L56&amp;":7"</f>
        <v>Composition:100% cotton:0;Care:machine wash 30 drip dry:1;Neck:chimney turtle neck collar:2;Waist::3;Sleeves:long sleeve:4;Pockets:no pockets:5;Length:mid thigh length:6;Fabric origin:France:7</v>
      </c>
      <c r="AT56">
        <v>1</v>
      </c>
      <c r="AU56" t="s">
        <v>167</v>
      </c>
    </row>
    <row r="57" spans="1:47" ht="38.25" x14ac:dyDescent="0.2">
      <c r="A57">
        <f>'English Master'!A57</f>
        <v>0</v>
      </c>
      <c r="B57" s="85">
        <v>1</v>
      </c>
      <c r="C57" t="str">
        <f>'English Master'!D57&amp;" "&amp;'English Master'!C57&amp;" "&amp;'English Master'!H57&amp;" "&amp;'English Master'!K57&amp;" "&amp;'English Master'!F57</f>
        <v>ORION Autumn Winter white straight line, pleated cotton fleece sweater</v>
      </c>
      <c r="D57" t="str">
        <f t="shared" si="7"/>
        <v>Sweater</v>
      </c>
      <c r="E57">
        <f>'English Master'!S57</f>
        <v>140</v>
      </c>
      <c r="F57">
        <v>1</v>
      </c>
      <c r="H57">
        <v>0</v>
      </c>
      <c r="M57" t="str">
        <f t="shared" si="8"/>
        <v>ORION</v>
      </c>
      <c r="Z57" t="s">
        <v>168</v>
      </c>
      <c r="AD57" s="67" t="str">
        <f>IF('English Master'!N57="","",'English Master'!N57&amp;" ")&amp;IF('English Master'!O57="","",'English Master'!O57&amp;" ")&amp;IF('English Master'!P57="","",'English Master'!P57&amp;" ")&amp;IF('English Master'!Q57="","",'English Master'!Q57&amp;" ")&amp;IF('English Master'!R57="","",'English Master'!R57&amp;" ")&amp;IF('English Master'!K57="","",'English Master'!K57&amp;" ")&amp;IF('English Master'!J57="","",'English Master'!J57&amp;" ")&amp;IF('English Master'!I57="","",'English Master'!I57&amp;" ")</f>
        <v xml:space="preserve">asymmetric high neck long sleeve straight line, pleated Hand wash drip dry 42% wool 38% cotton 20% nylon </v>
      </c>
      <c r="AE57" t="str">
        <f>"Young French Designer Amandine Leforestiers' minimalist "&amp;PROPER('English Master'!D57)&amp;" "&amp;'English Master'!F57&amp;" is made from fabric made in "&amp;'English Master'!L57&amp;". "&amp;IF('English Master'!AB57="",""," The model is also wearing "&amp;'English Master'!AB57&amp;" by Amandine Leforestier")</f>
        <v xml:space="preserve">Young French Designer Amandine Leforestiers' minimalist Orion cotton fleece sweater is made from fabric made in Japan. </v>
      </c>
      <c r="AF57" s="83" t="str">
        <f t="shared" si="9"/>
        <v>ORION;Autumn;Winter;white;straight;line,;pleated;cotton;fleece;sweater;asymmetric;high;neck;;long;sleeve;;;straight;line,;pleated;Hand;wash;drip;dry</v>
      </c>
      <c r="AG57" t="str">
        <f t="shared" si="10"/>
        <v>ORION Autumn Winter white straight line, pleated cotton fleece sweater</v>
      </c>
      <c r="AH57" t="str">
        <f>AG57&amp;"  "&amp;'English Master'!I129</f>
        <v xml:space="preserve">ORION Autumn Winter white straight line, pleated cotton fleece sweater  </v>
      </c>
      <c r="AI57" t="str">
        <f>'English Master'!N57&amp;" "&amp;'English Master'!O57&amp;" "&amp;'English Master'!P57&amp;" "&amp;'English Master'!Q57&amp;" "&amp;'English Master'!R57&amp;" "&amp;'English Master'!K57&amp;" "&amp;'English Master'!J57</f>
        <v>asymmetric high neck  long sleeve   straight line, pleated Hand wash drip dry</v>
      </c>
      <c r="AK57" t="s">
        <v>166</v>
      </c>
      <c r="AM57">
        <v>1</v>
      </c>
      <c r="AP57">
        <v>1</v>
      </c>
      <c r="AQ57" s="57"/>
      <c r="AR57">
        <v>0</v>
      </c>
      <c r="AS57" t="str">
        <f>'English Master'!$I$1&amp;":"&amp;'English Master'!I57&amp;":0;"&amp;'English Master'!$J$1&amp;":"&amp;'English Master'!J57&amp;":1;"&amp;'English Master'!$N$1&amp;":"&amp;'English Master'!N57&amp;":2;"&amp;'English Master'!$O$1&amp;":"&amp;'English Master'!O57&amp;":3;"&amp;'English Master'!$P$1&amp;":"&amp;'English Master'!P57&amp;":4;"&amp;'English Master'!$Q$1&amp;":"&amp;'English Master'!Q57&amp;":5;"&amp;'English Master'!$R$1&amp;":"&amp;'English Master'!R57&amp;":6;"&amp;'English Master'!$L$1&amp;":"&amp;'English Master'!L57&amp;":7"</f>
        <v>Composition:42% wool 38% cotton 20% nylon:0;Care:Hand wash drip dry:1;Neck:asymmetric high neck:2;Waist::3;Sleeves:long sleeve:4;Pockets::5;Length::6;Fabric origin:Japan:7</v>
      </c>
      <c r="AT57">
        <v>1</v>
      </c>
      <c r="AU57" t="s">
        <v>167</v>
      </c>
    </row>
    <row r="58" spans="1:47" ht="38.25" x14ac:dyDescent="0.2">
      <c r="A58">
        <f>'English Master'!A58</f>
        <v>0</v>
      </c>
      <c r="B58" s="85">
        <v>1</v>
      </c>
      <c r="C58" t="str">
        <f>'English Master'!D58&amp;" "&amp;'English Master'!C58&amp;" "&amp;'English Master'!H58&amp;" "&amp;'English Master'!K58&amp;" "&amp;'English Master'!F58</f>
        <v>PIVOT Autumn Winter black relaxed pleated trousers, tapered, yoga,, carrot milano pants</v>
      </c>
      <c r="D58" t="str">
        <f t="shared" si="7"/>
        <v>Pants</v>
      </c>
      <c r="E58">
        <f>'English Master'!S58</f>
        <v>180</v>
      </c>
      <c r="F58">
        <v>1</v>
      </c>
      <c r="H58">
        <v>0</v>
      </c>
      <c r="M58" t="str">
        <f t="shared" si="8"/>
        <v>PIVOT</v>
      </c>
      <c r="Z58" t="s">
        <v>168</v>
      </c>
      <c r="AD58" s="67" t="str">
        <f>IF('English Master'!N58="","",'English Master'!N58&amp;" ")&amp;IF('English Master'!O58="","",'English Master'!O58&amp;" ")&amp;IF('English Master'!P58="","",'English Master'!P58&amp;" ")&amp;IF('English Master'!Q58="","",'English Master'!Q58&amp;" ")&amp;IF('English Master'!R58="","",'English Master'!R58&amp;" ")&amp;IF('English Master'!K58="","",'English Master'!K58&amp;" ")&amp;IF('English Master'!J58="","",'English Master'!J58&amp;" ")&amp;IF('English Master'!I58="","",'English Master'!I58&amp;" ")</f>
        <v xml:space="preserve">2 pockets relaxed pleated trousers, tapered, yoga,, carrot 48% viscose 23% wool 23% polyacrylic 6% elastane </v>
      </c>
      <c r="AE58" t="str">
        <f>"Young French Designer Amandine Leforestiers' minimalist "&amp;PROPER('English Master'!D58)&amp;" "&amp;'English Master'!F58&amp;" is made from fabric made in "&amp;'English Master'!L58&amp;". "&amp;IF('English Master'!AB58="",""," The model is also wearing "&amp;'English Master'!AB58&amp;" by Amandine Leforestier")</f>
        <v>Young French Designer Amandine Leforestiers' minimalist Pivot milano pants is made from fabric made in Italy.  The model is also wearing Adagio by Amandine Leforestier</v>
      </c>
      <c r="AF58" s="83" t="str">
        <f t="shared" si="9"/>
        <v>PIVOT;Autumn;Winter;black;relaxed;pleated;trousers,;tapered,;yoga,,;carrot;milano;pants;;;;2;pockets;;relaxed;pleated;trousers,;tapered,;yoga,,;carrot;</v>
      </c>
      <c r="AG58" t="str">
        <f t="shared" si="10"/>
        <v>PIVOT Autumn Winter black relaxed pleated trousers, tapered, yoga,, carrot milano pants</v>
      </c>
      <c r="AH58" t="str">
        <f>AG58&amp;"  "&amp;'English Master'!I130</f>
        <v xml:space="preserve">PIVOT Autumn Winter black relaxed pleated trousers, tapered, yoga,, carrot milano pants  </v>
      </c>
      <c r="AI58" t="str">
        <f>'English Master'!N58&amp;" "&amp;'English Master'!O58&amp;" "&amp;'English Master'!P58&amp;" "&amp;'English Master'!Q58&amp;" "&amp;'English Master'!R58&amp;" "&amp;'English Master'!K58&amp;" "&amp;'English Master'!J58</f>
        <v xml:space="preserve">   2 pockets  relaxed pleated trousers, tapered, yoga,, carrot </v>
      </c>
      <c r="AK58" t="s">
        <v>166</v>
      </c>
      <c r="AM58">
        <v>1</v>
      </c>
      <c r="AP58">
        <v>1</v>
      </c>
      <c r="AQ58" s="57"/>
      <c r="AR58">
        <v>0</v>
      </c>
      <c r="AS58" t="str">
        <f>'English Master'!$I$1&amp;":"&amp;'English Master'!I58&amp;":0;"&amp;'English Master'!$J$1&amp;":"&amp;'English Master'!J58&amp;":1;"&amp;'English Master'!$N$1&amp;":"&amp;'English Master'!N58&amp;":2;"&amp;'English Master'!$O$1&amp;":"&amp;'English Master'!O58&amp;":3;"&amp;'English Master'!$P$1&amp;":"&amp;'English Master'!P58&amp;":4;"&amp;'English Master'!$Q$1&amp;":"&amp;'English Master'!Q58&amp;":5;"&amp;'English Master'!$R$1&amp;":"&amp;'English Master'!R58&amp;":6;"&amp;'English Master'!$L$1&amp;":"&amp;'English Master'!L58&amp;":7"</f>
        <v>Composition:48% viscose 23% wool 23% polyacrylic 6% elastane:0;Care::1;Neck::2;Waist::3;Sleeves::4;Pockets:2 pockets:5;Length::6;Fabric origin:Italy:7</v>
      </c>
      <c r="AT58">
        <v>1</v>
      </c>
      <c r="AU58" t="s">
        <v>167</v>
      </c>
    </row>
    <row r="59" spans="1:47" ht="63.75" x14ac:dyDescent="0.2">
      <c r="A59">
        <f>'English Master'!A59</f>
        <v>0</v>
      </c>
      <c r="B59" s="85">
        <v>1</v>
      </c>
      <c r="C59" t="str">
        <f>'English Master'!D59&amp;" "&amp;'English Master'!C59&amp;" "&amp;'English Master'!H59&amp;" "&amp;'English Master'!K59&amp;" "&amp;'English Master'!F59</f>
        <v>PIXUS Autumn Winter  square shape, cutout/over length shoulder, pleats on the shoulder, v detail on bottom milano top</v>
      </c>
      <c r="D59" t="str">
        <f t="shared" si="7"/>
        <v>Top</v>
      </c>
      <c r="E59">
        <f>'English Master'!S59</f>
        <v>180</v>
      </c>
      <c r="F59">
        <v>1</v>
      </c>
      <c r="H59">
        <v>0</v>
      </c>
      <c r="M59" t="str">
        <f t="shared" si="8"/>
        <v>PIXUS</v>
      </c>
      <c r="Z59" t="s">
        <v>168</v>
      </c>
      <c r="AD59" s="67" t="str">
        <f>IF('English Master'!N59="","",'English Master'!N59&amp;" ")&amp;IF('English Master'!O59="","",'English Master'!O59&amp;" ")&amp;IF('English Master'!P59="","",'English Master'!P59&amp;" ")&amp;IF('English Master'!Q59="","",'English Master'!Q59&amp;" ")&amp;IF('English Master'!R59="","",'English Master'!R59&amp;" ")&amp;IF('English Master'!K59="","",'English Master'!K59&amp;" ")&amp;IF('English Master'!J59="","",'English Master'!J59&amp;" ")&amp;IF('English Master'!I59="","",'English Master'!I59&amp;" ")</f>
        <v xml:space="preserve">3/4 sleeve square shape, cutout/over length shoulder, pleats on the shoulder, v detail on bottom 37% modal 30% viscose 13% wool 10% polyamide 8% MTP 2% elastane </v>
      </c>
      <c r="AE59" t="str">
        <f>"Young French Designer Amandine Leforestiers' minimalist "&amp;PROPER('English Master'!D59)&amp;" "&amp;'English Master'!F59&amp;" is made from fabric made in "&amp;'English Master'!L59&amp;". "&amp;IF('English Master'!AB59="",""," The model is also wearing "&amp;'English Master'!AB59&amp;" by Amandine Leforestier")</f>
        <v>Young French Designer Amandine Leforestiers' minimalist Pixus milano top is made from fabric made in Italy.  The model is also wearing Sterope by Amandine Leforestier</v>
      </c>
      <c r="AF59" s="83" t="str">
        <f t="shared" si="9"/>
        <v>PIXUS;Autumn;Winter;;square;shape,;cutout/over;length;shoulder,;pleats;on;the;shoulder,;v;detail;on;bottom;milano;top;;;3/4;sleeve;;;square;shape,;cutout/over;length;shoulder,;pleats;on;the;shoulder,;v;detail;on;bottom;</v>
      </c>
      <c r="AG59" t="str">
        <f t="shared" si="10"/>
        <v>PIXUS Autumn Winter  square shape, cutout/over length shoulder, pleats on the shoulder, v detail on bottom milano top</v>
      </c>
      <c r="AH59" t="str">
        <f>AG59&amp;"  "&amp;'English Master'!I131</f>
        <v xml:space="preserve">PIXUS Autumn Winter  square shape, cutout/over length shoulder, pleats on the shoulder, v detail on bottom milano top  </v>
      </c>
      <c r="AI59" t="str">
        <f>'English Master'!N59&amp;" "&amp;'English Master'!O59&amp;" "&amp;'English Master'!P59&amp;" "&amp;'English Master'!Q59&amp;" "&amp;'English Master'!R59&amp;" "&amp;'English Master'!K59&amp;" "&amp;'English Master'!J59</f>
        <v xml:space="preserve">  3/4 sleeve   square shape, cutout/over length shoulder, pleats on the shoulder, v detail on bottom </v>
      </c>
      <c r="AK59" t="s">
        <v>166</v>
      </c>
      <c r="AM59">
        <v>1</v>
      </c>
      <c r="AP59">
        <v>1</v>
      </c>
      <c r="AQ59" s="57"/>
      <c r="AR59">
        <v>0</v>
      </c>
      <c r="AS59" t="str">
        <f>'English Master'!$I$1&amp;":"&amp;'English Master'!I59&amp;":0;"&amp;'English Master'!$J$1&amp;":"&amp;'English Master'!J59&amp;":1;"&amp;'English Master'!$N$1&amp;":"&amp;'English Master'!N59&amp;":2;"&amp;'English Master'!$O$1&amp;":"&amp;'English Master'!O59&amp;":3;"&amp;'English Master'!$P$1&amp;":"&amp;'English Master'!P59&amp;":4;"&amp;'English Master'!$Q$1&amp;":"&amp;'English Master'!Q59&amp;":5;"&amp;'English Master'!$R$1&amp;":"&amp;'English Master'!R59&amp;":6;"&amp;'English Master'!$L$1&amp;":"&amp;'English Master'!L59&amp;":7"</f>
        <v>Composition:37% modal 30% viscose 13% wool 10% polyamide 8% MTP 2% elastane:0;Care::1;Neck::2;Waist::3;Sleeves:3/4 sleeve:4;Pockets::5;Length::6;Fabric origin:Italy:7</v>
      </c>
      <c r="AT59">
        <v>1</v>
      </c>
      <c r="AU59" t="s">
        <v>167</v>
      </c>
    </row>
    <row r="60" spans="1:47" ht="38.25" x14ac:dyDescent="0.2">
      <c r="A60">
        <f>'English Master'!A60</f>
        <v>0</v>
      </c>
      <c r="B60" s="85">
        <v>1</v>
      </c>
      <c r="C60" t="str">
        <f>'English Master'!D60&amp;" "&amp;'English Master'!C60&amp;" "&amp;'English Master'!H60&amp;" "&amp;'English Master'!K60&amp;" "&amp;'English Master'!F60</f>
        <v>POINTE Autumn Winter white overlap pleated sweater, cuff fleece sweater</v>
      </c>
      <c r="D60" t="str">
        <f t="shared" si="7"/>
        <v>Sweater</v>
      </c>
      <c r="E60">
        <f>'English Master'!S60</f>
        <v>110</v>
      </c>
      <c r="F60">
        <v>1</v>
      </c>
      <c r="H60">
        <v>0</v>
      </c>
      <c r="M60" t="str">
        <f t="shared" si="8"/>
        <v>POINTE</v>
      </c>
      <c r="Z60" t="s">
        <v>168</v>
      </c>
      <c r="AD60" s="67" t="str">
        <f>IF('English Master'!N60="","",'English Master'!N60&amp;" ")&amp;IF('English Master'!O60="","",'English Master'!O60&amp;" ")&amp;IF('English Master'!P60="","",'English Master'!P60&amp;" ")&amp;IF('English Master'!Q60="","",'English Master'!Q60&amp;" ")&amp;IF('English Master'!R60="","",'English Master'!R60&amp;" ")&amp;IF('English Master'!K60="","",'English Master'!K60&amp;" ")&amp;IF('English Master'!J60="","",'English Master'!J60&amp;" ")&amp;IF('English Master'!I60="","",'English Master'!I60&amp;" ")</f>
        <v xml:space="preserve">high collar long sleeve overlap pleated sweater, cuff 95% cotton 5% wool </v>
      </c>
      <c r="AE60" t="str">
        <f>"Young French Designer Amandine Leforestiers' minimalist "&amp;PROPER('English Master'!D60)&amp;" "&amp;'English Master'!F60&amp;" is made from fabric made in "&amp;'English Master'!L60&amp;". "&amp;IF('English Master'!AB60="",""," The model is also wearing "&amp;'English Master'!AB60&amp;" by Amandine Leforestier")</f>
        <v>Young French Designer Amandine Leforestiers' minimalist Pointe fleece sweater is made from fabric made in Japan.  The model is also wearing Etty by Amandine Leforestier</v>
      </c>
      <c r="AF60" s="83" t="str">
        <f t="shared" si="9"/>
        <v>POINTE;Autumn;Winter;white;overlap;pleated;sweater,;cuff;fleece;sweater;high;collar;;long;sleeve;;;overlap;pleated;sweater,;cuff;</v>
      </c>
      <c r="AG60" t="str">
        <f t="shared" si="10"/>
        <v>POINTE Autumn Winter white overlap pleated sweater, cuff fleece sweater</v>
      </c>
      <c r="AH60" t="str">
        <f>AG60&amp;"  "&amp;'English Master'!I132</f>
        <v xml:space="preserve">POINTE Autumn Winter white overlap pleated sweater, cuff fleece sweater  </v>
      </c>
      <c r="AI60" t="str">
        <f>'English Master'!N60&amp;" "&amp;'English Master'!O60&amp;" "&amp;'English Master'!P60&amp;" "&amp;'English Master'!Q60&amp;" "&amp;'English Master'!R60&amp;" "&amp;'English Master'!K60&amp;" "&amp;'English Master'!J60</f>
        <v xml:space="preserve">high collar  long sleeve   overlap pleated sweater, cuff </v>
      </c>
      <c r="AK60" t="s">
        <v>166</v>
      </c>
      <c r="AM60">
        <v>1</v>
      </c>
      <c r="AP60">
        <v>1</v>
      </c>
      <c r="AQ60" s="57"/>
      <c r="AR60">
        <v>0</v>
      </c>
      <c r="AS60" t="str">
        <f>'English Master'!$I$1&amp;":"&amp;'English Master'!I60&amp;":0;"&amp;'English Master'!$J$1&amp;":"&amp;'English Master'!J60&amp;":1;"&amp;'English Master'!$N$1&amp;":"&amp;'English Master'!N60&amp;":2;"&amp;'English Master'!$O$1&amp;":"&amp;'English Master'!O60&amp;":3;"&amp;'English Master'!$P$1&amp;":"&amp;'English Master'!P60&amp;":4;"&amp;'English Master'!$Q$1&amp;":"&amp;'English Master'!Q60&amp;":5;"&amp;'English Master'!$R$1&amp;":"&amp;'English Master'!R60&amp;":6;"&amp;'English Master'!$L$1&amp;":"&amp;'English Master'!L60&amp;":7"</f>
        <v>Composition:95% cotton 5% wool:0;Care::1;Neck:high collar:2;Waist::3;Sleeves:long sleeve:4;Pockets::5;Length::6;Fabric origin:Japan:7</v>
      </c>
      <c r="AT60">
        <v>1</v>
      </c>
      <c r="AU60" t="s">
        <v>167</v>
      </c>
    </row>
    <row r="61" spans="1:47" ht="63.75" x14ac:dyDescent="0.2">
      <c r="A61">
        <f>'English Master'!A61</f>
        <v>0</v>
      </c>
      <c r="B61" s="85">
        <v>1</v>
      </c>
      <c r="C61" t="str">
        <f>'English Master'!D61&amp;" "&amp;'English Master'!C61&amp;" "&amp;'English Master'!H61&amp;" "&amp;'English Master'!K61&amp;" "&amp;'English Master'!F61</f>
        <v>PORTE Autumn Winter beige oversized, rounded side to drape or bunch up on waist, tunic rib pullover</v>
      </c>
      <c r="D61" t="str">
        <f t="shared" si="7"/>
        <v>Pullover</v>
      </c>
      <c r="E61">
        <f>'English Master'!S61</f>
        <v>160</v>
      </c>
      <c r="F61">
        <v>1</v>
      </c>
      <c r="H61">
        <v>0</v>
      </c>
      <c r="M61" t="str">
        <f t="shared" si="8"/>
        <v>PORTE</v>
      </c>
      <c r="Z61" t="s">
        <v>168</v>
      </c>
      <c r="AD61" s="67" t="str">
        <f>IF('English Master'!N61="","",'English Master'!N61&amp;" ")&amp;IF('English Master'!O61="","",'English Master'!O61&amp;" ")&amp;IF('English Master'!P61="","",'English Master'!P61&amp;" ")&amp;IF('English Master'!Q61="","",'English Master'!Q61&amp;" ")&amp;IF('English Master'!R61="","",'English Master'!R61&amp;" ")&amp;IF('English Master'!K61="","",'English Master'!K61&amp;" ")&amp;IF('English Master'!J61="","",'English Master'!J61&amp;" ")&amp;IF('English Master'!I61="","",'English Master'!I61&amp;" ")</f>
        <v xml:space="preserve">turtle neck rollup long sleeve cuff on sleeve hip length oversized, rounded side to drape or bunch up on waist, tunic 90% cotton 10% wool </v>
      </c>
      <c r="AE61" t="str">
        <f>"Young French Designer Amandine Leforestiers' minimalist "&amp;PROPER('English Master'!D61)&amp;" "&amp;'English Master'!F61&amp;" is made from fabric made in "&amp;'English Master'!L61&amp;". "&amp;IF('English Master'!AB61="",""," The model is also wearing "&amp;'English Master'!AB61&amp;" by Amandine Leforestier")</f>
        <v>Young French Designer Amandine Leforestiers' minimalist Porte rib pullover is made from fabric made in Japan.  The model is also wearing Gine by Amandine Leforestier</v>
      </c>
      <c r="AF61" s="83" t="str">
        <f t="shared" si="9"/>
        <v>PORTE;Autumn;Winter;beige;oversized,;rounded;side;to;drape;or;bunch;up;on;waist,;tunic;rib;pullover;turtle;neck;rollup;;long;sleeve;cuff;on;sleeve;;hip;length;oversized,;rounded;side;to;drape;or;bunch;up;on;waist,;tunic;</v>
      </c>
      <c r="AG61" t="str">
        <f t="shared" si="10"/>
        <v>PORTE Autumn Winter beige oversized, rounded side to drape or bunch up on waist, tunic rib pullover</v>
      </c>
      <c r="AH61" t="str">
        <f>AG61&amp;"  "&amp;'English Master'!I133</f>
        <v xml:space="preserve">PORTE Autumn Winter beige oversized, rounded side to drape or bunch up on waist, tunic rib pullover  </v>
      </c>
      <c r="AI61" t="str">
        <f>'English Master'!N61&amp;" "&amp;'English Master'!O61&amp;" "&amp;'English Master'!P61&amp;" "&amp;'English Master'!Q61&amp;" "&amp;'English Master'!R61&amp;" "&amp;'English Master'!K61&amp;" "&amp;'English Master'!J61</f>
        <v xml:space="preserve">turtle neck rollup  long sleeve cuff on sleeve  hip length oversized, rounded side to drape or bunch up on waist, tunic </v>
      </c>
      <c r="AK61" t="s">
        <v>166</v>
      </c>
      <c r="AM61">
        <v>1</v>
      </c>
      <c r="AP61">
        <v>1</v>
      </c>
      <c r="AQ61" s="57"/>
      <c r="AR61">
        <v>0</v>
      </c>
      <c r="AS61" t="str">
        <f>'English Master'!$I$1&amp;":"&amp;'English Master'!I61&amp;":0;"&amp;'English Master'!$J$1&amp;":"&amp;'English Master'!J61&amp;":1;"&amp;'English Master'!$N$1&amp;":"&amp;'English Master'!N61&amp;":2;"&amp;'English Master'!$O$1&amp;":"&amp;'English Master'!O61&amp;":3;"&amp;'English Master'!$P$1&amp;":"&amp;'English Master'!P61&amp;":4;"&amp;'English Master'!$Q$1&amp;":"&amp;'English Master'!Q61&amp;":5;"&amp;'English Master'!$R$1&amp;":"&amp;'English Master'!R61&amp;":6;"&amp;'English Master'!$L$1&amp;":"&amp;'English Master'!L61&amp;":7"</f>
        <v>Composition:90% cotton 10% wool:0;Care::1;Neck:turtle neck rollup:2;Waist::3;Sleeves:long sleeve cuff on sleeve:4;Pockets::5;Length:hip length:6;Fabric origin:Japan:7</v>
      </c>
      <c r="AT61">
        <v>1</v>
      </c>
      <c r="AU61" t="s">
        <v>167</v>
      </c>
    </row>
    <row r="62" spans="1:47" ht="51" x14ac:dyDescent="0.2">
      <c r="A62">
        <f>'English Master'!A62</f>
        <v>0</v>
      </c>
      <c r="B62" s="85">
        <v>1</v>
      </c>
      <c r="C62" t="str">
        <f>'English Master'!D62&amp;" "&amp;'English Master'!C62&amp;" "&amp;'English Master'!H62&amp;" "&amp;'English Master'!K62&amp;" "&amp;'English Master'!F62</f>
        <v>RECOVERY Autumn Winter grey loose open knit destructured, internal lining/lined knit coat</v>
      </c>
      <c r="D62" t="str">
        <f t="shared" si="7"/>
        <v>Coat</v>
      </c>
      <c r="E62">
        <f>'English Master'!S62</f>
        <v>280</v>
      </c>
      <c r="F62">
        <v>1</v>
      </c>
      <c r="H62">
        <v>0</v>
      </c>
      <c r="M62" t="str">
        <f t="shared" si="8"/>
        <v>RECOVERY</v>
      </c>
      <c r="Z62" t="s">
        <v>168</v>
      </c>
      <c r="AD62" s="67" t="str">
        <f>IF('English Master'!N62="","",'English Master'!N62&amp;" ")&amp;IF('English Master'!O62="","",'English Master'!O62&amp;" ")&amp;IF('English Master'!P62="","",'English Master'!P62&amp;" ")&amp;IF('English Master'!Q62="","",'English Master'!Q62&amp;" ")&amp;IF('English Master'!R62="","",'English Master'!R62&amp;" ")&amp;IF('English Master'!K62="","",'English Master'!K62&amp;" ")&amp;IF('English Master'!J62="","",'English Master'!J62&amp;" ")&amp;IF('English Master'!I62="","",'English Master'!I62&amp;" ")</f>
        <v xml:space="preserve">long sleeve 2 pockets knee length loose open knit destructured, internal lining/lined 70% polyamide 15% wool 15% alpaca </v>
      </c>
      <c r="AE62" t="str">
        <f>"Young French Designer Amandine Leforestiers' minimalist "&amp;PROPER('English Master'!D62)&amp;" "&amp;'English Master'!F62&amp;" is made from fabric made in "&amp;'English Master'!L62&amp;". "&amp;IF('English Master'!AB62="",""," The model is also wearing "&amp;'English Master'!AB62&amp;" by Amandine Leforestier")</f>
        <v xml:space="preserve">Young French Designer Amandine Leforestiers' minimalist Recovery knit coat is made from fabric made in Italy. </v>
      </c>
      <c r="AF62" s="83" t="str">
        <f t="shared" si="9"/>
        <v>RECOVERY;Autumn;Winter;grey;loose;open;knit;destructured,;internal;lining/lined;knit;coat;;;long;sleeve;2;pockets;knee;length;loose;open;knit;destructured,;internal;lining/lined;</v>
      </c>
      <c r="AG62" t="str">
        <f t="shared" si="10"/>
        <v>RECOVERY Autumn Winter grey loose open knit destructured, internal lining/lined knit coat</v>
      </c>
      <c r="AH62" t="str">
        <f>AG62&amp;"  "&amp;'English Master'!I134</f>
        <v xml:space="preserve">RECOVERY Autumn Winter grey loose open knit destructured, internal lining/lined knit coat  </v>
      </c>
      <c r="AI62" t="str">
        <f>'English Master'!N62&amp;" "&amp;'English Master'!O62&amp;" "&amp;'English Master'!P62&amp;" "&amp;'English Master'!Q62&amp;" "&amp;'English Master'!R62&amp;" "&amp;'English Master'!K62&amp;" "&amp;'English Master'!J62</f>
        <v xml:space="preserve">  long sleeve 2 pockets knee length loose open knit destructured, internal lining/lined </v>
      </c>
      <c r="AK62" t="s">
        <v>166</v>
      </c>
      <c r="AM62">
        <v>1</v>
      </c>
      <c r="AP62">
        <v>1</v>
      </c>
      <c r="AQ62" s="57"/>
      <c r="AR62">
        <v>0</v>
      </c>
      <c r="AS62" t="str">
        <f>'English Master'!$I$1&amp;":"&amp;'English Master'!I62&amp;":0;"&amp;'English Master'!$J$1&amp;":"&amp;'English Master'!J62&amp;":1;"&amp;'English Master'!$N$1&amp;":"&amp;'English Master'!N62&amp;":2;"&amp;'English Master'!$O$1&amp;":"&amp;'English Master'!O62&amp;":3;"&amp;'English Master'!$P$1&amp;":"&amp;'English Master'!P62&amp;":4;"&amp;'English Master'!$Q$1&amp;":"&amp;'English Master'!Q62&amp;":5;"&amp;'English Master'!$R$1&amp;":"&amp;'English Master'!R62&amp;":6;"&amp;'English Master'!$L$1&amp;":"&amp;'English Master'!L62&amp;":7"</f>
        <v>Composition:70% polyamide 15% wool 15% alpaca:0;Care::1;Neck::2;Waist::3;Sleeves:long sleeve:4;Pockets:2 pockets:5;Length:knee length:6;Fabric origin:Italy:7</v>
      </c>
      <c r="AT62">
        <v>1</v>
      </c>
      <c r="AU62" t="s">
        <v>167</v>
      </c>
    </row>
    <row r="63" spans="1:47" ht="25.5" x14ac:dyDescent="0.2">
      <c r="A63">
        <f>'English Master'!A63</f>
        <v>0</v>
      </c>
      <c r="B63" s="85">
        <v>1</v>
      </c>
      <c r="C63" t="str">
        <f>'English Master'!D63&amp;" "&amp;'English Master'!C63&amp;" "&amp;'English Master'!H63&amp;" "&amp;'English Master'!K63&amp;" "&amp;'English Master'!F63</f>
        <v>SNOOD Autumn Winter light grey twist cotton fleece snood</v>
      </c>
      <c r="D63" t="str">
        <f t="shared" si="7"/>
        <v>Snood</v>
      </c>
      <c r="E63">
        <f>'English Master'!S63</f>
        <v>80</v>
      </c>
      <c r="F63">
        <v>1</v>
      </c>
      <c r="H63">
        <v>0</v>
      </c>
      <c r="M63" t="str">
        <f t="shared" si="8"/>
        <v>SNOOD</v>
      </c>
      <c r="Z63" t="s">
        <v>168</v>
      </c>
      <c r="AD63" s="67" t="str">
        <f>IF('English Master'!N63="","",'English Master'!N63&amp;" ")&amp;IF('English Master'!O63="","",'English Master'!O63&amp;" ")&amp;IF('English Master'!P63="","",'English Master'!P63&amp;" ")&amp;IF('English Master'!Q63="","",'English Master'!Q63&amp;" ")&amp;IF('English Master'!R63="","",'English Master'!R63&amp;" ")&amp;IF('English Master'!K63="","",'English Master'!K63&amp;" ")&amp;IF('English Master'!J63="","",'English Master'!J63&amp;" ")&amp;IF('English Master'!I63="","",'English Master'!I63&amp;" ")</f>
        <v xml:space="preserve">twist 100% cotton </v>
      </c>
      <c r="AE63" t="str">
        <f>"Young French Designer Amandine Leforestiers' minimalist "&amp;PROPER('English Master'!D63)&amp;" "&amp;'English Master'!F63&amp;" is made from fabric made in "&amp;'English Master'!L63&amp;". "&amp;IF('English Master'!AB63="",""," The model is also wearing "&amp;'English Master'!AB63&amp;" by Amandine Leforestier")</f>
        <v xml:space="preserve">Young French Designer Amandine Leforestiers' minimalist Snood cotton fleece snood is made from fabric made in France. </v>
      </c>
      <c r="AF63" s="83" t="str">
        <f t="shared" si="9"/>
        <v>SNOOD;Autumn;Winter;light;grey;twist;cotton;fleece;snood;;;;;;twist;</v>
      </c>
      <c r="AG63" t="str">
        <f t="shared" si="10"/>
        <v>SNOOD Autumn Winter light grey twist cotton fleece snood</v>
      </c>
      <c r="AH63" t="str">
        <f>AG63&amp;"  "&amp;'English Master'!I135</f>
        <v xml:space="preserve">SNOOD Autumn Winter light grey twist cotton fleece snood  </v>
      </c>
      <c r="AI63" t="str">
        <f>'English Master'!N63&amp;" "&amp;'English Master'!O63&amp;" "&amp;'English Master'!P63&amp;" "&amp;'English Master'!Q63&amp;" "&amp;'English Master'!R63&amp;" "&amp;'English Master'!K63&amp;" "&amp;'English Master'!J63</f>
        <v xml:space="preserve">     twist </v>
      </c>
      <c r="AK63" t="s">
        <v>166</v>
      </c>
      <c r="AM63">
        <v>1</v>
      </c>
      <c r="AP63">
        <v>1</v>
      </c>
      <c r="AQ63" s="57"/>
      <c r="AR63">
        <v>0</v>
      </c>
      <c r="AS63" t="str">
        <f>'English Master'!$I$1&amp;":"&amp;'English Master'!I63&amp;":0;"&amp;'English Master'!$J$1&amp;":"&amp;'English Master'!J63&amp;":1;"&amp;'English Master'!$N$1&amp;":"&amp;'English Master'!N63&amp;":2;"&amp;'English Master'!$O$1&amp;":"&amp;'English Master'!O63&amp;":3;"&amp;'English Master'!$P$1&amp;":"&amp;'English Master'!P63&amp;":4;"&amp;'English Master'!$Q$1&amp;":"&amp;'English Master'!Q63&amp;":5;"&amp;'English Master'!$R$1&amp;":"&amp;'English Master'!R63&amp;":6;"&amp;'English Master'!$L$1&amp;":"&amp;'English Master'!L63&amp;":7"</f>
        <v>Composition:100% cotton:0;Care::1;Neck::2;Waist::3;Sleeves::4;Pockets::5;Length::6;Fabric origin:France:7</v>
      </c>
      <c r="AT63">
        <v>1</v>
      </c>
      <c r="AU63" t="s">
        <v>167</v>
      </c>
    </row>
    <row r="64" spans="1:47" ht="25.5" x14ac:dyDescent="0.2">
      <c r="A64">
        <f>'English Master'!A64</f>
        <v>0</v>
      </c>
      <c r="B64" s="85">
        <v>1</v>
      </c>
      <c r="C64" t="str">
        <f>'English Master'!D64&amp;" "&amp;'English Master'!C64&amp;" "&amp;'English Master'!H64&amp;" "&amp;'English Master'!K64&amp;" "&amp;'English Master'!F64</f>
        <v>SNOOD2 Autumn Winter light grey twist cotton fleece snood</v>
      </c>
      <c r="D64" t="str">
        <f t="shared" si="7"/>
        <v>Snood</v>
      </c>
      <c r="E64">
        <f>'English Master'!S64</f>
        <v>80</v>
      </c>
      <c r="F64">
        <v>1</v>
      </c>
      <c r="H64">
        <v>0</v>
      </c>
      <c r="M64" t="str">
        <f t="shared" si="8"/>
        <v>SNOOD2</v>
      </c>
      <c r="Z64" t="s">
        <v>168</v>
      </c>
      <c r="AD64" s="67" t="str">
        <f>IF('English Master'!N64="","",'English Master'!N64&amp;" ")&amp;IF('English Master'!O64="","",'English Master'!O64&amp;" ")&amp;IF('English Master'!P64="","",'English Master'!P64&amp;" ")&amp;IF('English Master'!Q64="","",'English Master'!Q64&amp;" ")&amp;IF('English Master'!R64="","",'English Master'!R64&amp;" ")&amp;IF('English Master'!K64="","",'English Master'!K64&amp;" ")&amp;IF('English Master'!J64="","",'English Master'!J64&amp;" ")&amp;IF('English Master'!I64="","",'English Master'!I64&amp;" ")</f>
        <v xml:space="preserve">twist 100% cotton </v>
      </c>
      <c r="AE64" t="str">
        <f>"Young French Designer Amandine Leforestiers' minimalist "&amp;PROPER('English Master'!D64)&amp;" "&amp;'English Master'!F64&amp;" is made from fabric made in "&amp;'English Master'!L64&amp;". "&amp;IF('English Master'!AB64="",""," The model is also wearing "&amp;'English Master'!AB64&amp;" by Amandine Leforestier")</f>
        <v xml:space="preserve">Young French Designer Amandine Leforestiers' minimalist Snood2 cotton fleece snood is made from fabric made in France. </v>
      </c>
      <c r="AF64" s="83" t="str">
        <f t="shared" si="9"/>
        <v>SNOOD2;Autumn;Winter;light;grey;twist;cotton;fleece;snood;;;;;;twist;</v>
      </c>
      <c r="AG64" t="str">
        <f t="shared" si="10"/>
        <v>SNOOD2 Autumn Winter light grey twist cotton fleece snood</v>
      </c>
      <c r="AH64" t="str">
        <f>AG64&amp;"  "&amp;'English Master'!I136</f>
        <v xml:space="preserve">SNOOD2 Autumn Winter light grey twist cotton fleece snood  </v>
      </c>
      <c r="AI64" t="str">
        <f>'English Master'!N64&amp;" "&amp;'English Master'!O64&amp;" "&amp;'English Master'!P64&amp;" "&amp;'English Master'!Q64&amp;" "&amp;'English Master'!R64&amp;" "&amp;'English Master'!K64&amp;" "&amp;'English Master'!J64</f>
        <v xml:space="preserve">     twist </v>
      </c>
      <c r="AK64" t="s">
        <v>166</v>
      </c>
      <c r="AM64">
        <v>1</v>
      </c>
      <c r="AP64">
        <v>1</v>
      </c>
      <c r="AQ64" s="57"/>
      <c r="AR64">
        <v>0</v>
      </c>
      <c r="AS64" t="str">
        <f>'English Master'!$I$1&amp;":"&amp;'English Master'!I64&amp;":0;"&amp;'English Master'!$J$1&amp;":"&amp;'English Master'!J64&amp;":1;"&amp;'English Master'!$N$1&amp;":"&amp;'English Master'!N64&amp;":2;"&amp;'English Master'!$O$1&amp;":"&amp;'English Master'!O64&amp;":3;"&amp;'English Master'!$P$1&amp;":"&amp;'English Master'!P64&amp;":4;"&amp;'English Master'!$Q$1&amp;":"&amp;'English Master'!Q64&amp;":5;"&amp;'English Master'!$R$1&amp;":"&amp;'English Master'!R64&amp;":6;"&amp;'English Master'!$L$1&amp;":"&amp;'English Master'!L64&amp;":7"</f>
        <v>Composition:100% cotton:0;Care::1;Neck::2;Waist::3;Sleeves::4;Pockets::5;Length::6;Fabric origin:France:7</v>
      </c>
      <c r="AT64">
        <v>1</v>
      </c>
      <c r="AU64" t="s">
        <v>167</v>
      </c>
    </row>
    <row r="65" spans="1:47" ht="38.25" x14ac:dyDescent="0.2">
      <c r="A65">
        <f>'English Master'!A65</f>
        <v>0</v>
      </c>
      <c r="B65" s="85">
        <v>1</v>
      </c>
      <c r="C65" t="str">
        <f>'English Master'!D65&amp;" "&amp;'English Master'!C65&amp;" "&amp;'English Master'!H65&amp;" "&amp;'English Master'!K65&amp;" "&amp;'English Master'!F65</f>
        <v>SPIKA Autumn Winter  angle drape on front cotton fleece top</v>
      </c>
      <c r="D65" t="str">
        <f t="shared" si="7"/>
        <v>Top</v>
      </c>
      <c r="E65">
        <f>'English Master'!S65</f>
        <v>160</v>
      </c>
      <c r="F65">
        <v>1</v>
      </c>
      <c r="H65">
        <v>0</v>
      </c>
      <c r="M65" t="str">
        <f t="shared" si="8"/>
        <v>SPIKA</v>
      </c>
      <c r="Z65" t="s">
        <v>168</v>
      </c>
      <c r="AD65" s="67" t="str">
        <f>IF('English Master'!N65="","",'English Master'!N65&amp;" ")&amp;IF('English Master'!O65="","",'English Master'!O65&amp;" ")&amp;IF('English Master'!P65="","",'English Master'!P65&amp;" ")&amp;IF('English Master'!Q65="","",'English Master'!Q65&amp;" ")&amp;IF('English Master'!R65="","",'English Master'!R65&amp;" ")&amp;IF('English Master'!K65="","",'English Master'!K65&amp;" ")&amp;IF('English Master'!J65="","",'English Master'!J65&amp;" ")&amp;IF('English Master'!I65="","",'English Master'!I65&amp;" ")</f>
        <v xml:space="preserve">round neck long sleeve angle drape on front 42% wool 38% cotton 20% nylon </v>
      </c>
      <c r="AE65" t="str">
        <f>"Young French Designer Amandine Leforestiers' minimalist "&amp;PROPER('English Master'!D65)&amp;" "&amp;'English Master'!F65&amp;" is made from fabric made in "&amp;'English Master'!L65&amp;". "&amp;IF('English Master'!AB65="",""," The model is also wearing "&amp;'English Master'!AB65&amp;" by Amandine Leforestier")</f>
        <v>Young French Designer Amandine Leforestiers' minimalist Spika cotton fleece top is made from fabric made in Japan.  The model is also wearing Carina by Amandine Leforestier</v>
      </c>
      <c r="AF65" s="83" t="str">
        <f t="shared" si="9"/>
        <v>SPIKA;Autumn;Winter;;angle;drape;on;front;cotton;fleece;top;round;neck;;long;sleeve;;;angle;drape;on;front;</v>
      </c>
      <c r="AG65" t="str">
        <f t="shared" si="10"/>
        <v>SPIKA Autumn Winter  angle drape on front cotton fleece top</v>
      </c>
      <c r="AH65" t="str">
        <f>AG65&amp;"  "&amp;'English Master'!I137</f>
        <v xml:space="preserve">SPIKA Autumn Winter  angle drape on front cotton fleece top  </v>
      </c>
      <c r="AI65" t="str">
        <f>'English Master'!N65&amp;" "&amp;'English Master'!O65&amp;" "&amp;'English Master'!P65&amp;" "&amp;'English Master'!Q65&amp;" "&amp;'English Master'!R65&amp;" "&amp;'English Master'!K65&amp;" "&amp;'English Master'!J65</f>
        <v xml:space="preserve">round neck  long sleeve   angle drape on front </v>
      </c>
      <c r="AK65" t="s">
        <v>166</v>
      </c>
      <c r="AM65">
        <v>1</v>
      </c>
      <c r="AP65">
        <v>1</v>
      </c>
      <c r="AQ65" s="57"/>
      <c r="AR65">
        <v>0</v>
      </c>
      <c r="AS65" t="str">
        <f>'English Master'!$I$1&amp;":"&amp;'English Master'!I65&amp;":0;"&amp;'English Master'!$J$1&amp;":"&amp;'English Master'!J65&amp;":1;"&amp;'English Master'!$N$1&amp;":"&amp;'English Master'!N65&amp;":2;"&amp;'English Master'!$O$1&amp;":"&amp;'English Master'!O65&amp;":3;"&amp;'English Master'!$P$1&amp;":"&amp;'English Master'!P65&amp;":4;"&amp;'English Master'!$Q$1&amp;":"&amp;'English Master'!Q65&amp;":5;"&amp;'English Master'!$R$1&amp;":"&amp;'English Master'!R65&amp;":6;"&amp;'English Master'!$L$1&amp;":"&amp;'English Master'!L65&amp;":7"</f>
        <v>Composition:42% wool 38% cotton 20% nylon:0;Care::1;Neck:round neck:2;Waist::3;Sleeves:long sleeve:4;Pockets::5;Length::6;Fabric origin:Japan:7</v>
      </c>
      <c r="AT65">
        <v>1</v>
      </c>
      <c r="AU65" t="s">
        <v>167</v>
      </c>
    </row>
    <row r="66" spans="1:47" ht="38.25" x14ac:dyDescent="0.2">
      <c r="A66">
        <f>'English Master'!A66</f>
        <v>0</v>
      </c>
      <c r="B66" s="85">
        <v>1</v>
      </c>
      <c r="C66" t="str">
        <f>'English Master'!D66&amp;" "&amp;'English Master'!C66&amp;" "&amp;'English Master'!H66&amp;" "&amp;'English Master'!K66&amp;" "&amp;'English Master'!F66</f>
        <v>SPIRALE Autumn Winter grey parallel pleats, straight cut cotton fleece dress</v>
      </c>
      <c r="D66" t="str">
        <f t="shared" si="7"/>
        <v>Dress</v>
      </c>
      <c r="E66">
        <f>'English Master'!S66</f>
        <v>140</v>
      </c>
      <c r="F66">
        <v>1</v>
      </c>
      <c r="H66">
        <v>0</v>
      </c>
      <c r="M66" t="str">
        <f t="shared" si="8"/>
        <v>SPIRALE</v>
      </c>
      <c r="Z66" t="s">
        <v>168</v>
      </c>
      <c r="AD66" s="67" t="str">
        <f>IF('English Master'!N66="","",'English Master'!N66&amp;" ")&amp;IF('English Master'!O66="","",'English Master'!O66&amp;" ")&amp;IF('English Master'!P66="","",'English Master'!P66&amp;" ")&amp;IF('English Master'!Q66="","",'English Master'!Q66&amp;" ")&amp;IF('English Master'!R66="","",'English Master'!R66&amp;" ")&amp;IF('English Master'!K66="","",'English Master'!K66&amp;" ")&amp;IF('English Master'!J66="","",'English Master'!J66&amp;" ")&amp;IF('English Master'!I66="","",'English Master'!I66&amp;" ")</f>
        <v xml:space="preserve">round collar long sleeve no pockets mid thigh length parallel pleats, straight cut 100% cotton </v>
      </c>
      <c r="AE66" t="str">
        <f>"Young French Designer Amandine Leforestiers' minimalist "&amp;PROPER('English Master'!D66)&amp;" "&amp;'English Master'!F66&amp;" is made from fabric made in "&amp;'English Master'!L66&amp;". "&amp;IF('English Master'!AB66="",""," The model is also wearing "&amp;'English Master'!AB66&amp;" by Amandine Leforestier")</f>
        <v xml:space="preserve">Young French Designer Amandine Leforestiers' minimalist Spirale cotton fleece dress is made from fabric made in Italy. </v>
      </c>
      <c r="AF66" s="83" t="str">
        <f t="shared" si="9"/>
        <v>SPIRALE;Autumn;Winter;grey;parallel;pleats,;straight;cut;cotton;fleece;dress;round;collar;;long;sleeve;no;pockets;mid;thigh;length;parallel;pleats,;straight;cut;</v>
      </c>
      <c r="AG66" t="str">
        <f t="shared" si="10"/>
        <v>SPIRALE Autumn Winter grey parallel pleats, straight cut cotton fleece dress</v>
      </c>
      <c r="AH66" t="str">
        <f>AG66&amp;"  "&amp;'English Master'!I138</f>
        <v xml:space="preserve">SPIRALE Autumn Winter grey parallel pleats, straight cut cotton fleece dress  </v>
      </c>
      <c r="AI66" t="str">
        <f>'English Master'!N66&amp;" "&amp;'English Master'!O66&amp;" "&amp;'English Master'!P66&amp;" "&amp;'English Master'!Q66&amp;" "&amp;'English Master'!R66&amp;" "&amp;'English Master'!K66&amp;" "&amp;'English Master'!J66</f>
        <v xml:space="preserve">round collar  long sleeve no pockets mid thigh length parallel pleats, straight cut </v>
      </c>
      <c r="AK66" t="s">
        <v>166</v>
      </c>
      <c r="AM66">
        <v>1</v>
      </c>
      <c r="AP66">
        <v>1</v>
      </c>
      <c r="AQ66" s="57"/>
      <c r="AR66">
        <v>0</v>
      </c>
      <c r="AS66" t="str">
        <f>'English Master'!$I$1&amp;":"&amp;'English Master'!I66&amp;":0;"&amp;'English Master'!$J$1&amp;":"&amp;'English Master'!J66&amp;":1;"&amp;'English Master'!$N$1&amp;":"&amp;'English Master'!N66&amp;":2;"&amp;'English Master'!$O$1&amp;":"&amp;'English Master'!O66&amp;":3;"&amp;'English Master'!$P$1&amp;":"&amp;'English Master'!P66&amp;":4;"&amp;'English Master'!$Q$1&amp;":"&amp;'English Master'!Q66&amp;":5;"&amp;'English Master'!$R$1&amp;":"&amp;'English Master'!R66&amp;":6;"&amp;'English Master'!$L$1&amp;":"&amp;'English Master'!L66&amp;":7"</f>
        <v>Composition:100% cotton:0;Care::1;Neck:round collar:2;Waist::3;Sleeves:long sleeve:4;Pockets:no pockets:5;Length:mid thigh length:6;Fabric origin:Italy:7</v>
      </c>
      <c r="AT66">
        <v>1</v>
      </c>
      <c r="AU66" t="s">
        <v>167</v>
      </c>
    </row>
    <row r="67" spans="1:47" ht="38.25" x14ac:dyDescent="0.2">
      <c r="A67">
        <f>'English Master'!A67</f>
        <v>0</v>
      </c>
      <c r="B67" s="85">
        <v>1</v>
      </c>
      <c r="C67" t="str">
        <f>'English Master'!D67&amp;" "&amp;'English Master'!C67&amp;" "&amp;'English Master'!H67&amp;" "&amp;'English Master'!K67&amp;" "&amp;'English Master'!F67</f>
        <v>SYRMA Autumn Winter beige loose, kimono, mottled cotton fleece jacket</v>
      </c>
      <c r="D67" t="str">
        <f t="shared" si="7"/>
        <v>Jacket</v>
      </c>
      <c r="E67">
        <f>'English Master'!S67</f>
        <v>150</v>
      </c>
      <c r="F67">
        <v>1</v>
      </c>
      <c r="H67">
        <v>0</v>
      </c>
      <c r="M67" t="str">
        <f t="shared" si="8"/>
        <v>SYRMA</v>
      </c>
      <c r="Z67" t="s">
        <v>168</v>
      </c>
      <c r="AD67" s="67" t="str">
        <f>IF('English Master'!N67="","",'English Master'!N67&amp;" ")&amp;IF('English Master'!O67="","",'English Master'!O67&amp;" ")&amp;IF('English Master'!P67="","",'English Master'!P67&amp;" ")&amp;IF('English Master'!Q67="","",'English Master'!Q67&amp;" ")&amp;IF('English Master'!R67="","",'English Master'!R67&amp;" ")&amp;IF('English Master'!K67="","",'English Master'!K67&amp;" ")&amp;IF('English Master'!J67="","",'English Master'!J67&amp;" ")&amp;IF('English Master'!I67="","",'English Master'!I67&amp;" ")</f>
        <v xml:space="preserve">long sleeve 2 cutout pockets in the cutout hip length loose, kimono, mottled 96% cotton 4% wool </v>
      </c>
      <c r="AE67" t="str">
        <f>"Young French Designer Amandine Leforestiers' minimalist "&amp;PROPER('English Master'!D67)&amp;" "&amp;'English Master'!F67&amp;" is made from fabric made in "&amp;'English Master'!L67&amp;". "&amp;IF('English Master'!AB67="",""," The model is also wearing "&amp;'English Master'!AB67&amp;" by Amandine Leforestier")</f>
        <v xml:space="preserve">Young French Designer Amandine Leforestiers' minimalist Syrma cotton fleece jacket is made from fabric made in Japan. </v>
      </c>
      <c r="AF67" s="83" t="str">
        <f t="shared" si="9"/>
        <v>SYRMA;Autumn;Winter;beige;loose,;kimono,;mottled;cotton;fleece;jacket;;;long;sleeve;2;cutout;pockets;in;the;cutout;hip;length;loose,;kimono,;mottled;</v>
      </c>
      <c r="AG67" t="str">
        <f t="shared" si="10"/>
        <v>SYRMA Autumn Winter beige loose, kimono, mottled cotton fleece jacket</v>
      </c>
      <c r="AH67" t="str">
        <f>AG67&amp;"  "&amp;'English Master'!I139</f>
        <v xml:space="preserve">SYRMA Autumn Winter beige loose, kimono, mottled cotton fleece jacket  </v>
      </c>
      <c r="AI67" t="str">
        <f>'English Master'!N67&amp;" "&amp;'English Master'!O67&amp;" "&amp;'English Master'!P67&amp;" "&amp;'English Master'!Q67&amp;" "&amp;'English Master'!R67&amp;" "&amp;'English Master'!K67&amp;" "&amp;'English Master'!J67</f>
        <v xml:space="preserve">  long sleeve 2 cutout pockets in the cutout hip length loose, kimono, mottled </v>
      </c>
      <c r="AK67" t="s">
        <v>166</v>
      </c>
      <c r="AM67">
        <v>1</v>
      </c>
      <c r="AP67">
        <v>1</v>
      </c>
      <c r="AQ67" s="57"/>
      <c r="AR67">
        <v>0</v>
      </c>
      <c r="AS67" t="str">
        <f>'English Master'!$I$1&amp;":"&amp;'English Master'!I67&amp;":0;"&amp;'English Master'!$J$1&amp;":"&amp;'English Master'!J67&amp;":1;"&amp;'English Master'!$N$1&amp;":"&amp;'English Master'!N67&amp;":2;"&amp;'English Master'!$O$1&amp;":"&amp;'English Master'!O67&amp;":3;"&amp;'English Master'!$P$1&amp;":"&amp;'English Master'!P67&amp;":4;"&amp;'English Master'!$Q$1&amp;":"&amp;'English Master'!Q67&amp;":5;"&amp;'English Master'!$R$1&amp;":"&amp;'English Master'!R67&amp;":6;"&amp;'English Master'!$L$1&amp;":"&amp;'English Master'!L67&amp;":7"</f>
        <v>Composition:96% cotton 4% wool:0;Care::1;Neck::2;Waist::3;Sleeves:long sleeve:4;Pockets:2 cutout pockets in the cutout:5;Length:hip length:6;Fabric origin:Japan:7</v>
      </c>
      <c r="AT67">
        <v>1</v>
      </c>
      <c r="AU67" t="s">
        <v>167</v>
      </c>
    </row>
    <row r="68" spans="1:47" ht="25.5" x14ac:dyDescent="0.2">
      <c r="A68">
        <f>'English Master'!A68</f>
        <v>0</v>
      </c>
      <c r="B68" s="85">
        <v>1</v>
      </c>
      <c r="C68" t="str">
        <f>'English Master'!D68&amp;" "&amp;'English Master'!C68&amp;" "&amp;'English Master'!H68&amp;" "&amp;'English Master'!K68&amp;" "&amp;'English Master'!F68</f>
        <v>UINUK Autumn Winter light grey twist cotton fleece snood</v>
      </c>
      <c r="D68" t="str">
        <f t="shared" si="7"/>
        <v>Snood</v>
      </c>
      <c r="E68">
        <f>'English Master'!S68</f>
        <v>110</v>
      </c>
      <c r="F68">
        <v>1</v>
      </c>
      <c r="H68">
        <v>0</v>
      </c>
      <c r="M68" t="str">
        <f t="shared" si="8"/>
        <v>UINUK</v>
      </c>
      <c r="Z68" t="s">
        <v>168</v>
      </c>
      <c r="AD68" s="67" t="str">
        <f>IF('English Master'!N68="","",'English Master'!N68&amp;" ")&amp;IF('English Master'!O68="","",'English Master'!O68&amp;" ")&amp;IF('English Master'!P68="","",'English Master'!P68&amp;" ")&amp;IF('English Master'!Q68="","",'English Master'!Q68&amp;" ")&amp;IF('English Master'!R68="","",'English Master'!R68&amp;" ")&amp;IF('English Master'!K68="","",'English Master'!K68&amp;" ")&amp;IF('English Master'!J68="","",'English Master'!J68&amp;" ")&amp;IF('English Master'!I68="","",'English Master'!I68&amp;" ")</f>
        <v xml:space="preserve">twist 100% cotton </v>
      </c>
      <c r="AE68" t="str">
        <f>"Young French Designer Amandine Leforestiers' minimalist "&amp;PROPER('English Master'!D68)&amp;" "&amp;'English Master'!F68&amp;" is made from fabric made in "&amp;'English Master'!L68&amp;". "&amp;IF('English Master'!AB68="",""," The model is also wearing "&amp;'English Master'!AB68&amp;" by Amandine Leforestier")</f>
        <v xml:space="preserve">Young French Designer Amandine Leforestiers' minimalist Uinuk cotton fleece snood is made from fabric made in Italy. </v>
      </c>
      <c r="AF68" s="83" t="str">
        <f t="shared" si="9"/>
        <v>UINUK;Autumn;Winter;light;grey;twist;cotton;fleece;snood;;;;;;twist;</v>
      </c>
      <c r="AG68" t="str">
        <f t="shared" si="10"/>
        <v>UINUK Autumn Winter light grey twist cotton fleece snood</v>
      </c>
      <c r="AH68" t="str">
        <f>AG68&amp;"  "&amp;'English Master'!I140</f>
        <v xml:space="preserve">UINUK Autumn Winter light grey twist cotton fleece snood  </v>
      </c>
      <c r="AI68" t="str">
        <f>'English Master'!N68&amp;" "&amp;'English Master'!O68&amp;" "&amp;'English Master'!P68&amp;" "&amp;'English Master'!Q68&amp;" "&amp;'English Master'!R68&amp;" "&amp;'English Master'!K68&amp;" "&amp;'English Master'!J68</f>
        <v xml:space="preserve">     twist </v>
      </c>
      <c r="AK68" t="s">
        <v>166</v>
      </c>
      <c r="AM68">
        <v>1</v>
      </c>
      <c r="AP68">
        <v>1</v>
      </c>
      <c r="AQ68" s="57"/>
      <c r="AR68">
        <v>0</v>
      </c>
      <c r="AS68" t="str">
        <f>'English Master'!$I$1&amp;":"&amp;'English Master'!I68&amp;":0;"&amp;'English Master'!$J$1&amp;":"&amp;'English Master'!J68&amp;":1;"&amp;'English Master'!$N$1&amp;":"&amp;'English Master'!N68&amp;":2;"&amp;'English Master'!$O$1&amp;":"&amp;'English Master'!O68&amp;":3;"&amp;'English Master'!$P$1&amp;":"&amp;'English Master'!P68&amp;":4;"&amp;'English Master'!$Q$1&amp;":"&amp;'English Master'!Q68&amp;":5;"&amp;'English Master'!$R$1&amp;":"&amp;'English Master'!R68&amp;":6;"&amp;'English Master'!$L$1&amp;":"&amp;'English Master'!L68&amp;":7"</f>
        <v>Composition:100% cotton:0;Care::1;Neck::2;Waist::3;Sleeves::4;Pockets::5;Length::6;Fabric origin:Italy:7</v>
      </c>
      <c r="AT68">
        <v>1</v>
      </c>
      <c r="AU68" t="s">
        <v>167</v>
      </c>
    </row>
    <row r="69" spans="1:47" ht="51" x14ac:dyDescent="0.2">
      <c r="A69">
        <f>'English Master'!A69</f>
        <v>0</v>
      </c>
      <c r="B69" s="85">
        <v>1</v>
      </c>
      <c r="C69" t="str">
        <f>'English Master'!D69&amp;" "&amp;'English Master'!C69&amp;" "&amp;'English Master'!H69&amp;" "&amp;'English Master'!K69&amp;" "&amp;'English Master'!F69</f>
        <v>ULA Autumn Winter  open sleeve slit, straight cotton fleece dress</v>
      </c>
      <c r="D69" t="str">
        <f t="shared" si="7"/>
        <v>Dress</v>
      </c>
      <c r="E69">
        <f>'English Master'!S69</f>
        <v>160</v>
      </c>
      <c r="F69">
        <v>1</v>
      </c>
      <c r="H69">
        <v>0</v>
      </c>
      <c r="M69" t="str">
        <f t="shared" si="8"/>
        <v>ULA</v>
      </c>
      <c r="Z69" t="s">
        <v>168</v>
      </c>
      <c r="AD69" s="67" t="str">
        <f>IF('English Master'!N69="","",'English Master'!N69&amp;" ")&amp;IF('English Master'!O69="","",'English Master'!O69&amp;" ")&amp;IF('English Master'!P69="","",'English Master'!P69&amp;" ")&amp;IF('English Master'!Q69="","",'English Master'!Q69&amp;" ")&amp;IF('English Master'!R69="","",'English Master'!R69&amp;" ")&amp;IF('English Master'!K69="","",'English Master'!K69&amp;" ")&amp;IF('English Master'!J69="","",'English Master'!J69&amp;" ")&amp;IF('English Master'!I69="","",'English Master'!I69&amp;" ")</f>
        <v xml:space="preserve">pleated collar long sleeve no pockets mid thigh length open sleeve slit, straight machine wash 30 drip dry 96% cotton 4% elastane </v>
      </c>
      <c r="AE69" t="str">
        <f>"Young French Designer Amandine Leforestiers' minimalist "&amp;PROPER('English Master'!D69)&amp;" "&amp;'English Master'!F69&amp;" is made from fabric made in "&amp;'English Master'!L69&amp;". "&amp;IF('English Master'!AB69="",""," The model is also wearing "&amp;'English Master'!AB69&amp;" by Amandine Leforestier")</f>
        <v xml:space="preserve">Young French Designer Amandine Leforestiers' minimalist Ula cotton fleece dress is made from fabric made in France. </v>
      </c>
      <c r="AF69" s="83" t="str">
        <f t="shared" si="9"/>
        <v>ULA;Autumn;Winter;;open;sleeve;slit,;straight;cotton;fleece;dress;pleated;collar;;long;sleeve;no;pockets;mid;thigh;length;open;sleeve;slit,;straight;machine;wash;30;drip;dry</v>
      </c>
      <c r="AG69" t="str">
        <f t="shared" si="10"/>
        <v>ULA Autumn Winter  open sleeve slit, straight cotton fleece dress</v>
      </c>
      <c r="AH69" t="str">
        <f>AG69&amp;"  "&amp;'English Master'!I141</f>
        <v xml:space="preserve">ULA Autumn Winter  open sleeve slit, straight cotton fleece dress  </v>
      </c>
      <c r="AI69" t="str">
        <f>'English Master'!N69&amp;" "&amp;'English Master'!O69&amp;" "&amp;'English Master'!P69&amp;" "&amp;'English Master'!Q69&amp;" "&amp;'English Master'!R69&amp;" "&amp;'English Master'!K69&amp;" "&amp;'English Master'!J69</f>
        <v>pleated collar  long sleeve no pockets mid thigh length open sleeve slit, straight machine wash 30 drip dry</v>
      </c>
      <c r="AK69" t="s">
        <v>166</v>
      </c>
      <c r="AM69">
        <v>1</v>
      </c>
      <c r="AP69">
        <v>1</v>
      </c>
      <c r="AQ69" s="57"/>
      <c r="AR69">
        <v>0</v>
      </c>
      <c r="AS69" t="str">
        <f>'English Master'!$I$1&amp;":"&amp;'English Master'!I69&amp;":0;"&amp;'English Master'!$J$1&amp;":"&amp;'English Master'!J69&amp;":1;"&amp;'English Master'!$N$1&amp;":"&amp;'English Master'!N69&amp;":2;"&amp;'English Master'!$O$1&amp;":"&amp;'English Master'!O69&amp;":3;"&amp;'English Master'!$P$1&amp;":"&amp;'English Master'!P69&amp;":4;"&amp;'English Master'!$Q$1&amp;":"&amp;'English Master'!Q69&amp;":5;"&amp;'English Master'!$R$1&amp;":"&amp;'English Master'!R69&amp;":6;"&amp;'English Master'!$L$1&amp;":"&amp;'English Master'!L69&amp;":7"</f>
        <v>Composition:96% cotton 4% elastane:0;Care:machine wash 30 drip dry:1;Neck:pleated collar:2;Waist::3;Sleeves:long sleeve:4;Pockets:no pockets:5;Length:mid thigh length:6;Fabric origin:France:7</v>
      </c>
      <c r="AT69">
        <v>1</v>
      </c>
      <c r="AU69" t="s">
        <v>167</v>
      </c>
    </row>
    <row r="70" spans="1:47" ht="25.5" x14ac:dyDescent="0.2">
      <c r="A70">
        <f>'English Master'!A70</f>
        <v>0</v>
      </c>
      <c r="B70" s="85">
        <v>1</v>
      </c>
      <c r="C70" t="str">
        <f>'English Master'!D70&amp;" "&amp;'English Master'!C70&amp;" "&amp;'English Master'!H70&amp;" "&amp;'English Master'!K70&amp;" "&amp;'English Master'!F70</f>
        <v>UNUKA Autumn Winter mottled grey bow tie snood</v>
      </c>
      <c r="D70" t="str">
        <f t="shared" si="7"/>
        <v>Snood</v>
      </c>
      <c r="E70">
        <f>'English Master'!S70</f>
        <v>75</v>
      </c>
      <c r="F70">
        <v>1</v>
      </c>
      <c r="H70">
        <v>0</v>
      </c>
      <c r="M70" t="str">
        <f t="shared" si="8"/>
        <v>UNUKA</v>
      </c>
      <c r="Z70" t="s">
        <v>168</v>
      </c>
      <c r="AD70" s="67" t="str">
        <f>IF('English Master'!N70="","",'English Master'!N70&amp;" ")&amp;IF('English Master'!O70="","",'English Master'!O70&amp;" ")&amp;IF('English Master'!P70="","",'English Master'!P70&amp;" ")&amp;IF('English Master'!Q70="","",'English Master'!Q70&amp;" ")&amp;IF('English Master'!R70="","",'English Master'!R70&amp;" ")&amp;IF('English Master'!K70="","",'English Master'!K70&amp;" ")&amp;IF('English Master'!J70="","",'English Master'!J70&amp;" ")&amp;IF('English Master'!I70="","",'English Master'!I70&amp;" ")</f>
        <v xml:space="preserve">bow tie Hand wash drip dry 29% cotton 20% linen 51% wool </v>
      </c>
      <c r="AE70" t="str">
        <f>"Young French Designer Amandine Leforestiers' minimalist "&amp;PROPER('English Master'!D70)&amp;" "&amp;'English Master'!F70&amp;" is made from fabric made in "&amp;'English Master'!L70&amp;". "&amp;IF('English Master'!AB70="",""," The model is also wearing "&amp;'English Master'!AB70&amp;" by Amandine Leforestier")</f>
        <v xml:space="preserve">Young French Designer Amandine Leforestiers' minimalist Unuka snood is made from fabric made in Japan. </v>
      </c>
      <c r="AF70" s="83" t="str">
        <f t="shared" si="9"/>
        <v>UNUKA;Autumn;Winter;mottled;grey;bow;tie;snood;;;;;;bow;tie;Hand;wash;drip;dry</v>
      </c>
      <c r="AG70" t="str">
        <f t="shared" si="10"/>
        <v>UNUKA Autumn Winter mottled grey bow tie snood</v>
      </c>
      <c r="AH70" t="str">
        <f>AG70&amp;"  "&amp;'English Master'!I142</f>
        <v xml:space="preserve">UNUKA Autumn Winter mottled grey bow tie snood  </v>
      </c>
      <c r="AI70" t="str">
        <f>'English Master'!N70&amp;" "&amp;'English Master'!O70&amp;" "&amp;'English Master'!P70&amp;" "&amp;'English Master'!Q70&amp;" "&amp;'English Master'!R70&amp;" "&amp;'English Master'!K70&amp;" "&amp;'English Master'!J70</f>
        <v xml:space="preserve">     bow tie Hand wash drip dry</v>
      </c>
      <c r="AK70" t="s">
        <v>166</v>
      </c>
      <c r="AM70">
        <v>1</v>
      </c>
      <c r="AP70">
        <v>1</v>
      </c>
      <c r="AQ70" s="57"/>
      <c r="AR70">
        <v>0</v>
      </c>
      <c r="AS70" t="str">
        <f>'English Master'!$I$1&amp;":"&amp;'English Master'!I70&amp;":0;"&amp;'English Master'!$J$1&amp;":"&amp;'English Master'!J70&amp;":1;"&amp;'English Master'!$N$1&amp;":"&amp;'English Master'!N70&amp;":2;"&amp;'English Master'!$O$1&amp;":"&amp;'English Master'!O70&amp;":3;"&amp;'English Master'!$P$1&amp;":"&amp;'English Master'!P70&amp;":4;"&amp;'English Master'!$Q$1&amp;":"&amp;'English Master'!Q70&amp;":5;"&amp;'English Master'!$R$1&amp;":"&amp;'English Master'!R70&amp;":6;"&amp;'English Master'!$L$1&amp;":"&amp;'English Master'!L70&amp;":7"</f>
        <v>Composition:29% cotton 20% linen 51% wool:0;Care:Hand wash drip dry:1;Neck::2;Waist::3;Sleeves::4;Pockets::5;Length::6;Fabric origin:Japan:7</v>
      </c>
      <c r="AT70">
        <v>1</v>
      </c>
      <c r="AU70" t="s">
        <v>167</v>
      </c>
    </row>
    <row r="71" spans="1:47" ht="38.25" x14ac:dyDescent="0.2">
      <c r="A71">
        <f>'English Master'!A71</f>
        <v>0</v>
      </c>
      <c r="B71" s="85">
        <v>1</v>
      </c>
      <c r="C71" t="str">
        <f>'English Master'!D71&amp;" "&amp;'English Master'!C71&amp;" "&amp;'English Master'!H71&amp;" "&amp;'English Master'!K71&amp;" "&amp;'English Master'!F71</f>
        <v>UNUKO Autumn Winter black twisted 2 material milano/ottoman snood</v>
      </c>
      <c r="D71" t="str">
        <f t="shared" si="7"/>
        <v>Snood</v>
      </c>
      <c r="E71">
        <f>'English Master'!S71</f>
        <v>75</v>
      </c>
      <c r="F71">
        <v>1</v>
      </c>
      <c r="H71">
        <v>0</v>
      </c>
      <c r="M71" t="str">
        <f t="shared" si="8"/>
        <v>UNUKO</v>
      </c>
      <c r="Z71" t="s">
        <v>168</v>
      </c>
      <c r="AD71" s="67" t="str">
        <f>IF('English Master'!N71="","",'English Master'!N71&amp;" ")&amp;IF('English Master'!O71="","",'English Master'!O71&amp;" ")&amp;IF('English Master'!P71="","",'English Master'!P71&amp;" ")&amp;IF('English Master'!Q71="","",'English Master'!Q71&amp;" ")&amp;IF('English Master'!R71="","",'English Master'!R71&amp;" ")&amp;IF('English Master'!K71="","",'English Master'!K71&amp;" ")&amp;IF('English Master'!J71="","",'English Master'!J71&amp;" ")&amp;IF('English Master'!I71="","",'English Master'!I71&amp;" ")</f>
        <v xml:space="preserve">twisted 2 material machine wash 30 drip dry 100% cotton 85% viscose 15% wool </v>
      </c>
      <c r="AE71" t="str">
        <f>"Young French Designer Amandine Leforestiers' minimalist "&amp;PROPER('English Master'!D71)&amp;" "&amp;'English Master'!F71&amp;" is made from fabric made in "&amp;'English Master'!L71&amp;". "&amp;IF('English Master'!AB71="",""," The model is also wearing "&amp;'English Master'!AB71&amp;" by Amandine Leforestier")</f>
        <v xml:space="preserve">Young French Designer Amandine Leforestiers' minimalist Unuko milano/ottoman snood is made from fabric made in France. </v>
      </c>
      <c r="AF71" s="83" t="str">
        <f t="shared" si="9"/>
        <v>UNUKO;Autumn;Winter;black;twisted;2;material;milano/ottoman;snood;;;;;;twisted;2;material;machine;wash;30;drip;dry</v>
      </c>
      <c r="AG71" t="str">
        <f t="shared" si="10"/>
        <v>UNUKO Autumn Winter black twisted 2 material milano/ottoman snood</v>
      </c>
      <c r="AH71" t="str">
        <f>AG71&amp;"  "&amp;'English Master'!I143</f>
        <v xml:space="preserve">UNUKO Autumn Winter black twisted 2 material milano/ottoman snood  </v>
      </c>
      <c r="AI71" t="str">
        <f>'English Master'!N71&amp;" "&amp;'English Master'!O71&amp;" "&amp;'English Master'!P71&amp;" "&amp;'English Master'!Q71&amp;" "&amp;'English Master'!R71&amp;" "&amp;'English Master'!K71&amp;" "&amp;'English Master'!J71</f>
        <v xml:space="preserve">     twisted 2 material machine wash 30 drip dry</v>
      </c>
      <c r="AK71" t="s">
        <v>166</v>
      </c>
      <c r="AM71">
        <v>1</v>
      </c>
      <c r="AP71">
        <v>1</v>
      </c>
      <c r="AQ71" s="57"/>
      <c r="AR71">
        <v>0</v>
      </c>
      <c r="AS71" t="str">
        <f>'English Master'!$I$1&amp;":"&amp;'English Master'!I71&amp;":0;"&amp;'English Master'!$J$1&amp;":"&amp;'English Master'!J71&amp;":1;"&amp;'English Master'!$N$1&amp;":"&amp;'English Master'!N71&amp;":2;"&amp;'English Master'!$O$1&amp;":"&amp;'English Master'!O71&amp;":3;"&amp;'English Master'!$P$1&amp;":"&amp;'English Master'!P71&amp;":4;"&amp;'English Master'!$Q$1&amp;":"&amp;'English Master'!Q71&amp;":5;"&amp;'English Master'!$R$1&amp;":"&amp;'English Master'!R71&amp;":6;"&amp;'English Master'!$L$1&amp;":"&amp;'English Master'!L71&amp;":7"</f>
        <v>Composition:100% cotton 85% viscose 15% wool:0;Care:machine wash 30 drip dry:1;Neck::2;Waist::3;Sleeves::4;Pockets::5;Length::6;Fabric origin:France:7</v>
      </c>
      <c r="AT71">
        <v>1</v>
      </c>
      <c r="AU71" t="s">
        <v>167</v>
      </c>
    </row>
    <row r="72" spans="1:47" ht="25.5" x14ac:dyDescent="0.2">
      <c r="A72">
        <f>'English Master'!A72</f>
        <v>0</v>
      </c>
      <c r="B72" s="85">
        <v>1</v>
      </c>
      <c r="C72" t="str">
        <f>'English Master'!D72&amp;" "&amp;'English Master'!C72&amp;" "&amp;'English Master'!H72&amp;" "&amp;'English Master'!K72&amp;" "&amp;'English Master'!F72</f>
        <v>VIRG Autumn Winter hazel oversized nut jersey pullover</v>
      </c>
      <c r="D72" t="str">
        <f t="shared" ref="D72:D75" si="11">PROPER(RIGHT(C72,LEN(C72)-FIND("*",SUBSTITUTE(C72," ","*",LEN(C72)-LEN(SUBSTITUTE(C72," ",""))))))</f>
        <v>Pullover</v>
      </c>
      <c r="E72">
        <f>'English Master'!S72</f>
        <v>180</v>
      </c>
      <c r="F72">
        <v>1</v>
      </c>
      <c r="H72">
        <v>0</v>
      </c>
      <c r="M72" t="str">
        <f t="shared" ref="M72:M75" si="12">LEFT(C72,FIND(" ",C72)-1)</f>
        <v>VIRG</v>
      </c>
      <c r="Z72" t="s">
        <v>168</v>
      </c>
      <c r="AD72" s="67" t="str">
        <f>IF('English Master'!N72="","",'English Master'!N72&amp;" ")&amp;IF('English Master'!O72="","",'English Master'!O72&amp;" ")&amp;IF('English Master'!P72="","",'English Master'!P72&amp;" ")&amp;IF('English Master'!Q72="","",'English Master'!Q72&amp;" ")&amp;IF('English Master'!R72="","",'English Master'!R72&amp;" ")&amp;IF('English Master'!K72="","",'English Master'!K72&amp;" ")&amp;IF('English Master'!J72="","",'English Master'!J72&amp;" ")&amp;IF('English Master'!I72="","",'English Master'!I72&amp;" ")</f>
        <v xml:space="preserve">v neck long sleeve hip length oversized 65% wool 35% cotton </v>
      </c>
      <c r="AE72" t="str">
        <f>"Young French Designer Amandine Leforestiers' minimalist "&amp;PROPER('English Master'!D72)&amp;" "&amp;'English Master'!F72&amp;" is made from fabric made in "&amp;'English Master'!L72&amp;". "&amp;IF('English Master'!AB72="",""," The model is also wearing "&amp;'English Master'!AB72&amp;" by Amandine Leforestier")</f>
        <v>Young French Designer Amandine Leforestiers' minimalist Virg nut jersey pullover is made from fabric made in Japan.  The model is also wearing Pivot by Amandine Leforestier</v>
      </c>
      <c r="AF72" s="83" t="str">
        <f t="shared" ref="AF72:AF75" si="13">SUBSTITUTE(AG72&amp;" "&amp;AI72," ",";")</f>
        <v>VIRG;Autumn;Winter;hazel;oversized;nut;jersey;pullover;v;neck;;long;sleeve;;hip;length;oversized;</v>
      </c>
      <c r="AG72" t="str">
        <f t="shared" ref="AG72:AG75" si="14">C72</f>
        <v>VIRG Autumn Winter hazel oversized nut jersey pullover</v>
      </c>
      <c r="AH72" t="str">
        <f>AG72&amp;"  "&amp;'English Master'!I144</f>
        <v xml:space="preserve">VIRG Autumn Winter hazel oversized nut jersey pullover  </v>
      </c>
      <c r="AI72" t="str">
        <f>'English Master'!N72&amp;" "&amp;'English Master'!O72&amp;" "&amp;'English Master'!P72&amp;" "&amp;'English Master'!Q72&amp;" "&amp;'English Master'!R72&amp;" "&amp;'English Master'!K72&amp;" "&amp;'English Master'!J72</f>
        <v xml:space="preserve">v neck  long sleeve  hip length oversized </v>
      </c>
      <c r="AK72" t="s">
        <v>166</v>
      </c>
      <c r="AM72">
        <v>1</v>
      </c>
      <c r="AP72">
        <v>1</v>
      </c>
      <c r="AQ72" s="57"/>
      <c r="AR72">
        <v>0</v>
      </c>
      <c r="AS72" t="str">
        <f>'English Master'!$I$1&amp;":"&amp;'English Master'!I72&amp;":0;"&amp;'English Master'!$J$1&amp;":"&amp;'English Master'!J72&amp;":1;"&amp;'English Master'!$N$1&amp;":"&amp;'English Master'!N72&amp;":2;"&amp;'English Master'!$O$1&amp;":"&amp;'English Master'!O72&amp;":3;"&amp;'English Master'!$P$1&amp;":"&amp;'English Master'!P72&amp;":4;"&amp;'English Master'!$Q$1&amp;":"&amp;'English Master'!Q72&amp;":5;"&amp;'English Master'!$R$1&amp;":"&amp;'English Master'!R72&amp;":6;"&amp;'English Master'!$L$1&amp;":"&amp;'English Master'!L72&amp;":7"</f>
        <v>Composition:65% wool 35% cotton:0;Care::1;Neck:v neck:2;Waist::3;Sleeves:long sleeve:4;Pockets::5;Length:hip length:6;Fabric origin:Japan:7</v>
      </c>
      <c r="AT72">
        <v>1</v>
      </c>
      <c r="AU72" t="s">
        <v>167</v>
      </c>
    </row>
    <row r="73" spans="1:47" ht="25.5" x14ac:dyDescent="0.2">
      <c r="A73">
        <f>'English Master'!A73</f>
        <v>0</v>
      </c>
      <c r="B73" s="85">
        <v>1</v>
      </c>
      <c r="C73" t="str">
        <f>'English Master'!D73&amp;" "&amp;'English Master'!C73&amp;" "&amp;'English Master'!H73&amp;" "&amp;'English Master'!K73&amp;" "&amp;'English Master'!F73</f>
        <v>WEGA Autumn Winter  loose open fluid milano coat</v>
      </c>
      <c r="D73" t="str">
        <f t="shared" si="11"/>
        <v>Coat</v>
      </c>
      <c r="E73">
        <f>'English Master'!S73</f>
        <v>170</v>
      </c>
      <c r="F73">
        <v>1</v>
      </c>
      <c r="H73">
        <v>0</v>
      </c>
      <c r="M73" t="str">
        <f t="shared" si="12"/>
        <v>WEGA</v>
      </c>
      <c r="Z73" t="s">
        <v>168</v>
      </c>
      <c r="AD73" s="67" t="str">
        <f>IF('English Master'!N73="","",'English Master'!N73&amp;" ")&amp;IF('English Master'!O73="","",'English Master'!O73&amp;" ")&amp;IF('English Master'!P73="","",'English Master'!P73&amp;" ")&amp;IF('English Master'!Q73="","",'English Master'!Q73&amp;" ")&amp;IF('English Master'!R73="","",'English Master'!R73&amp;" ")&amp;IF('English Master'!K73="","",'English Master'!K73&amp;" ")&amp;IF('English Master'!J73="","",'English Master'!J73&amp;" ")&amp;IF('English Master'!I73="","",'English Master'!I73&amp;" ")</f>
        <v xml:space="preserve">long sleeve 2 pockets hip length loose open fluid 42% wool 38% cotton 20% nylon  </v>
      </c>
      <c r="AE73" t="str">
        <f>"Young French Designer Amandine Leforestiers' minimalist "&amp;PROPER('English Master'!D73)&amp;" "&amp;'English Master'!F73&amp;" is made from fabric made in "&amp;'English Master'!L73&amp;". "&amp;IF('English Master'!AB73="",""," The model is also wearing "&amp;'English Master'!AB73&amp;" by Amandine Leforestier")</f>
        <v xml:space="preserve">Young French Designer Amandine Leforestiers' minimalist Wega milano coat is made from fabric made in Japan. </v>
      </c>
      <c r="AF73" s="83" t="str">
        <f t="shared" si="13"/>
        <v>WEGA;Autumn;Winter;;loose;open;fluid;milano;coat;;;long;sleeve;2;pockets;hip;length;loose;open;fluid;</v>
      </c>
      <c r="AG73" t="str">
        <f t="shared" si="14"/>
        <v>WEGA Autumn Winter  loose open fluid milano coat</v>
      </c>
      <c r="AH73" t="str">
        <f>AG73&amp;"  "&amp;'English Master'!I145</f>
        <v xml:space="preserve">WEGA Autumn Winter  loose open fluid milano coat  </v>
      </c>
      <c r="AI73" t="str">
        <f>'English Master'!N73&amp;" "&amp;'English Master'!O73&amp;" "&amp;'English Master'!P73&amp;" "&amp;'English Master'!Q73&amp;" "&amp;'English Master'!R73&amp;" "&amp;'English Master'!K73&amp;" "&amp;'English Master'!J73</f>
        <v xml:space="preserve">  long sleeve 2 pockets hip length loose open fluid </v>
      </c>
      <c r="AK73" t="s">
        <v>166</v>
      </c>
      <c r="AM73">
        <v>1</v>
      </c>
      <c r="AP73">
        <v>1</v>
      </c>
      <c r="AQ73" s="57"/>
      <c r="AR73">
        <v>0</v>
      </c>
      <c r="AS73" t="str">
        <f>'English Master'!$I$1&amp;":"&amp;'English Master'!I73&amp;":0;"&amp;'English Master'!$J$1&amp;":"&amp;'English Master'!J73&amp;":1;"&amp;'English Master'!$N$1&amp;":"&amp;'English Master'!N73&amp;":2;"&amp;'English Master'!$O$1&amp;":"&amp;'English Master'!O73&amp;":3;"&amp;'English Master'!$P$1&amp;":"&amp;'English Master'!P73&amp;":4;"&amp;'English Master'!$Q$1&amp;":"&amp;'English Master'!Q73&amp;":5;"&amp;'English Master'!$R$1&amp;":"&amp;'English Master'!R73&amp;":6;"&amp;'English Master'!$L$1&amp;":"&amp;'English Master'!L73&amp;":7"</f>
        <v>Composition:42% wool 38% cotton 20% nylon :0;Care::1;Neck::2;Waist::3;Sleeves:long sleeve:4;Pockets:2 pockets:5;Length:hip length:6;Fabric origin:Japan:7</v>
      </c>
      <c r="AT73">
        <v>1</v>
      </c>
      <c r="AU73" t="s">
        <v>167</v>
      </c>
    </row>
    <row r="74" spans="1:47" ht="51" x14ac:dyDescent="0.2">
      <c r="A74">
        <f>'English Master'!A74</f>
        <v>0</v>
      </c>
      <c r="B74" s="85">
        <v>1</v>
      </c>
      <c r="C74" t="str">
        <f>'English Master'!D74&amp;" "&amp;'English Master'!C74&amp;" "&amp;'English Master'!H74&amp;" "&amp;'English Master'!K74&amp;" "&amp;'English Master'!F74</f>
        <v>WEZEN Autumn Winter grey city pants, tapered carrot, fake zipper, stretch milano pants</v>
      </c>
      <c r="D74" t="str">
        <f t="shared" si="11"/>
        <v>Pants</v>
      </c>
      <c r="E74">
        <f>'English Master'!S74</f>
        <v>180</v>
      </c>
      <c r="F74">
        <v>1</v>
      </c>
      <c r="H74">
        <v>0</v>
      </c>
      <c r="M74" t="str">
        <f t="shared" si="12"/>
        <v>WEZEN</v>
      </c>
      <c r="Z74" t="s">
        <v>168</v>
      </c>
      <c r="AD74" s="67" t="str">
        <f>IF('English Master'!N74="","",'English Master'!N74&amp;" ")&amp;IF('English Master'!O74="","",'English Master'!O74&amp;" ")&amp;IF('English Master'!P74="","",'English Master'!P74&amp;" ")&amp;IF('English Master'!Q74="","",'English Master'!Q74&amp;" ")&amp;IF('English Master'!R74="","",'English Master'!R74&amp;" ")&amp;IF('English Master'!K74="","",'English Master'!K74&amp;" ")&amp;IF('English Master'!J74="","",'English Master'!J74&amp;" ")&amp;IF('English Master'!I74="","",'English Master'!I74&amp;" ")</f>
        <v xml:space="preserve">elastic waist layered belt 2 pockets city pants, tapered carrot, fake zipper, stretch machine wash 30 drip dry 37% modal 30% viscose 13% wool 10% polyamide 8% MTP 2% elastane </v>
      </c>
      <c r="AE74" t="str">
        <f>"Young French Designer Amandine Leforestiers' minimalist "&amp;PROPER('English Master'!D74)&amp;" "&amp;'English Master'!F74&amp;" is made from fabric made in "&amp;'English Master'!L74&amp;". "&amp;IF('English Master'!AB74="",""," The model is also wearing "&amp;'English Master'!AB74&amp;" by Amandine Leforestier")</f>
        <v xml:space="preserve">Young French Designer Amandine Leforestiers' minimalist Wezen milano pants is made from fabric made in Italy. </v>
      </c>
      <c r="AF74" s="83" t="str">
        <f t="shared" si="13"/>
        <v>WEZEN;Autumn;Winter;grey;city;pants,;tapered;carrot,;fake;zipper,;stretch;milano;pants;;elastic;waist;layered;belt;;2;pockets;;city;pants,;tapered;carrot,;fake;zipper,;stretch;machine;wash;30;drip;dry</v>
      </c>
      <c r="AG74" t="str">
        <f t="shared" si="14"/>
        <v>WEZEN Autumn Winter grey city pants, tapered carrot, fake zipper, stretch milano pants</v>
      </c>
      <c r="AH74" t="str">
        <f>AG74&amp;"  "&amp;'English Master'!I146</f>
        <v xml:space="preserve">WEZEN Autumn Winter grey city pants, tapered carrot, fake zipper, stretch milano pants  </v>
      </c>
      <c r="AI74" t="str">
        <f>'English Master'!N74&amp;" "&amp;'English Master'!O74&amp;" "&amp;'English Master'!P74&amp;" "&amp;'English Master'!Q74&amp;" "&amp;'English Master'!R74&amp;" "&amp;'English Master'!K74&amp;" "&amp;'English Master'!J74</f>
        <v xml:space="preserve"> elastic waist layered belt  2 pockets  city pants, tapered carrot, fake zipper, stretch machine wash 30 drip dry</v>
      </c>
      <c r="AK74" t="s">
        <v>166</v>
      </c>
      <c r="AM74">
        <v>1</v>
      </c>
      <c r="AP74">
        <v>1</v>
      </c>
      <c r="AQ74" s="57"/>
      <c r="AR74">
        <v>0</v>
      </c>
      <c r="AS74" t="str">
        <f>'English Master'!$I$1&amp;":"&amp;'English Master'!I74&amp;":0;"&amp;'English Master'!$J$1&amp;":"&amp;'English Master'!J74&amp;":1;"&amp;'English Master'!$N$1&amp;":"&amp;'English Master'!N74&amp;":2;"&amp;'English Master'!$O$1&amp;":"&amp;'English Master'!O74&amp;":3;"&amp;'English Master'!$P$1&amp;":"&amp;'English Master'!P74&amp;":4;"&amp;'English Master'!$Q$1&amp;":"&amp;'English Master'!Q74&amp;":5;"&amp;'English Master'!$R$1&amp;":"&amp;'English Master'!R74&amp;":6;"&amp;'English Master'!$L$1&amp;":"&amp;'English Master'!L74&amp;":7"</f>
        <v>Composition:37% modal 30% viscose 13% wool 10% polyamide 8% MTP 2% elastane:0;Care:machine wash 30 drip dry:1;Neck::2;Waist:elastic waist layered belt:3;Sleeves::4;Pockets:2 pockets:5;Length::6;Fabric origin:Italy:7</v>
      </c>
      <c r="AT74">
        <v>1</v>
      </c>
      <c r="AU74" t="s">
        <v>167</v>
      </c>
    </row>
    <row r="75" spans="1:47" ht="25.5" x14ac:dyDescent="0.2">
      <c r="A75">
        <f>'English Master'!A75</f>
        <v>0</v>
      </c>
      <c r="B75" s="85">
        <v>1</v>
      </c>
      <c r="C75" t="str">
        <f>'English Master'!D75&amp;" "&amp;'English Master'!C75&amp;" "&amp;'English Master'!H75&amp;" "&amp;'English Master'!K75&amp;" "&amp;'English Master'!F75</f>
        <v>ZOSMA Autumn Winter black loose pleated ottoman top</v>
      </c>
      <c r="D75" t="str">
        <f t="shared" si="11"/>
        <v>Top</v>
      </c>
      <c r="E75">
        <f>'English Master'!S75</f>
        <v>110</v>
      </c>
      <c r="F75">
        <v>1</v>
      </c>
      <c r="H75">
        <v>0</v>
      </c>
      <c r="M75" t="str">
        <f t="shared" si="12"/>
        <v>ZOSMA</v>
      </c>
      <c r="Z75" t="s">
        <v>168</v>
      </c>
      <c r="AD75" s="67" t="str">
        <f>IF('English Master'!N75="","",'English Master'!N75&amp;" ")&amp;IF('English Master'!O75="","",'English Master'!O75&amp;" ")&amp;IF('English Master'!P75="","",'English Master'!P75&amp;" ")&amp;IF('English Master'!Q75="","",'English Master'!Q75&amp;" ")&amp;IF('English Master'!R75="","",'English Master'!R75&amp;" ")&amp;IF('English Master'!K75="","",'English Master'!K75&amp;" ")&amp;IF('English Master'!J75="","",'English Master'!J75&amp;" ")&amp;IF('English Master'!I75="","",'English Master'!I75&amp;" ")</f>
        <v xml:space="preserve">destructured collar short sleeve loose pleated 100% cotton </v>
      </c>
      <c r="AE75" t="str">
        <f>"Young French Designer Amandine Leforestiers' minimalist "&amp;PROPER('English Master'!D75)&amp;" "&amp;'English Master'!F75&amp;" is made from fabric made in "&amp;'English Master'!L75&amp;". "&amp;IF('English Master'!AB75="",""," The model is also wearing "&amp;'English Master'!AB75&amp;" by Amandine Leforestier")</f>
        <v xml:space="preserve">Young French Designer Amandine Leforestiers' minimalist Zosma ottoman top is made from fabric made in France. </v>
      </c>
      <c r="AF75" s="83" t="str">
        <f t="shared" si="13"/>
        <v>ZOSMA;Autumn;Winter;black;loose;pleated;ottoman;top;destructured;collar;;short;sleeve;;;loose;pleated;</v>
      </c>
      <c r="AG75" t="str">
        <f t="shared" si="14"/>
        <v>ZOSMA Autumn Winter black loose pleated ottoman top</v>
      </c>
      <c r="AH75" t="str">
        <f>AG75&amp;"  "&amp;'English Master'!I147</f>
        <v xml:space="preserve">ZOSMA Autumn Winter black loose pleated ottoman top  </v>
      </c>
      <c r="AI75" t="str">
        <f>'English Master'!N75&amp;" "&amp;'English Master'!O75&amp;" "&amp;'English Master'!P75&amp;" "&amp;'English Master'!Q75&amp;" "&amp;'English Master'!R75&amp;" "&amp;'English Master'!K75&amp;" "&amp;'English Master'!J75</f>
        <v xml:space="preserve">destructured collar  short sleeve   loose pleated </v>
      </c>
      <c r="AK75" t="s">
        <v>166</v>
      </c>
      <c r="AM75">
        <v>1</v>
      </c>
      <c r="AP75">
        <v>1</v>
      </c>
      <c r="AQ75" s="57"/>
      <c r="AR75">
        <v>0</v>
      </c>
      <c r="AS75" t="str">
        <f>'English Master'!$I$1&amp;":"&amp;'English Master'!I75&amp;":0;"&amp;'English Master'!$J$1&amp;":"&amp;'English Master'!J75&amp;":1;"&amp;'English Master'!$N$1&amp;":"&amp;'English Master'!N75&amp;":2;"&amp;'English Master'!$O$1&amp;":"&amp;'English Master'!O75&amp;":3;"&amp;'English Master'!$P$1&amp;":"&amp;'English Master'!P75&amp;":4;"&amp;'English Master'!$Q$1&amp;":"&amp;'English Master'!Q75&amp;":5;"&amp;'English Master'!$R$1&amp;":"&amp;'English Master'!R75&amp;":6;"&amp;'English Master'!$L$1&amp;":"&amp;'English Master'!L75&amp;":7"</f>
        <v>Composition:100% cotton:0;Care::1;Neck:destructured collar:2;Waist::3;Sleeves:short sleeve:4;Pockets::5;Length::6;Fabric origin:France:7</v>
      </c>
      <c r="AT75">
        <v>1</v>
      </c>
      <c r="AU75" t="s">
        <v>167</v>
      </c>
    </row>
    <row r="76" spans="1:47" x14ac:dyDescent="0.2">
      <c r="A76">
        <f>'English Master'!A76</f>
        <v>1901</v>
      </c>
      <c r="B76" s="85">
        <v>1</v>
      </c>
      <c r="C76" t="str">
        <f>'English Master'!D76&amp;" "&amp;'English Master'!C76&amp;" "&amp;'English Master'!H76&amp;" "&amp;'English Master'!K76&amp;" "&amp;'English Master'!F76</f>
        <v xml:space="preserve">APPOLLO Spring Summer   </v>
      </c>
      <c r="D76" t="str">
        <f>PROPER(RIGHT(C76,LEN(C76)-FIND("*",SUBSTITUTE(C76," ","*",LEN(C76)-LEN(SUBSTITUTE(C76," ",""))))))</f>
        <v/>
      </c>
      <c r="E76">
        <f>'English Master'!S76</f>
        <v>70</v>
      </c>
      <c r="F76">
        <v>1</v>
      </c>
      <c r="H76">
        <v>0</v>
      </c>
      <c r="M76" t="str">
        <f t="shared" ref="M76:M95" si="15">LEFT(C76,FIND(" ",C76)-1)</f>
        <v>APPOLLO</v>
      </c>
      <c r="Z76" t="s">
        <v>168</v>
      </c>
      <c r="AD76" s="67" t="str">
        <f>IF('English Master'!N76="","",'English Master'!N76&amp;" ")&amp;IF('English Master'!O76="","",'English Master'!O76&amp;" ")&amp;IF('English Master'!P76="","",'English Master'!P76&amp;" ")&amp;IF('English Master'!Q76="","",'English Master'!Q76&amp;" ")&amp;IF('English Master'!R76="","",'English Master'!R76&amp;" ")&amp;IF('English Master'!K76="","",'English Master'!K76&amp;" ")&amp;IF('English Master'!J76="","",'English Master'!J76&amp;" ")&amp;IF('English Master'!I76="","",'English Master'!I76&amp;" ")</f>
        <v/>
      </c>
      <c r="AE76" t="str">
        <f>"Young French Designer Amandine Leforestiers' minimalist "&amp;PROPER('English Master'!D76)&amp;" "&amp;'English Master'!F76&amp;" is made from fabric made in "&amp;'English Master'!L76&amp;". "&amp;IF('English Master'!AB76="",""," The model is also wearing "&amp;'English Master'!AB76&amp;" by Amandine Leforestier")</f>
        <v>Young French Designer Amandine Leforestiers' minimalist Appollo  is made from fabric made in Italy.  The model is also wearing Ale by Amandine Leforestier</v>
      </c>
      <c r="AF76" s="83" t="str">
        <f t="shared" ref="AF76:AF95" si="16">SUBSTITUTE(AG76&amp;" "&amp;AI76," ",";")</f>
        <v>APPOLLO;Spring;Summer;;;;;;;;;;</v>
      </c>
      <c r="AG76" t="str">
        <f t="shared" ref="AG76:AG95" si="17">C76</f>
        <v xml:space="preserve">APPOLLO Spring Summer   </v>
      </c>
      <c r="AH76" t="str">
        <f>AG76&amp;"  "&amp;'English Master'!I76</f>
        <v xml:space="preserve">APPOLLO Spring Summer     </v>
      </c>
      <c r="AI76" t="str">
        <f>'English Master'!N76&amp;" "&amp;'English Master'!O76&amp;" "&amp;'English Master'!P76&amp;" "&amp;'English Master'!Q76&amp;" "&amp;'English Master'!R76&amp;" "&amp;'English Master'!K76&amp;" "&amp;'English Master'!J76</f>
        <v xml:space="preserve">      </v>
      </c>
      <c r="AK76" t="s">
        <v>166</v>
      </c>
      <c r="AM76">
        <v>1</v>
      </c>
      <c r="AP76">
        <v>1</v>
      </c>
      <c r="AQ76" s="57"/>
      <c r="AR76">
        <v>0</v>
      </c>
      <c r="AS76" t="str">
        <f>'English Master'!$I$1&amp;":"&amp;'English Master'!I76&amp;":0;"&amp;'English Master'!$J$1&amp;":"&amp;'English Master'!J76&amp;":1;"&amp;'English Master'!$N$1&amp;":"&amp;'English Master'!N76&amp;":2;"&amp;'English Master'!$O$1&amp;":"&amp;'English Master'!O76&amp;":3;"&amp;'English Master'!$P$1&amp;":"&amp;'English Master'!P76&amp;":4;"&amp;'English Master'!$Q$1&amp;":"&amp;'English Master'!Q76&amp;":5;"&amp;'English Master'!$R$1&amp;":"&amp;'English Master'!R76&amp;":6;"&amp;'English Master'!$L$1&amp;":"&amp;'English Master'!L76&amp;":7"</f>
        <v>Composition::0;Care::1;Neck::2;Waist::3;Sleeves::4;Pockets::5;Length::6;Fabric origin:Italy:7</v>
      </c>
      <c r="AT76">
        <v>1</v>
      </c>
      <c r="AU76" t="s">
        <v>167</v>
      </c>
    </row>
    <row r="77" spans="1:47" ht="38.25" x14ac:dyDescent="0.2">
      <c r="A77">
        <f>'English Master'!A77</f>
        <v>1902</v>
      </c>
      <c r="B77" s="85">
        <v>1</v>
      </c>
      <c r="C77" t="str">
        <f>'English Master'!D77&amp;" "&amp;'English Master'!C77&amp;" "&amp;'English Master'!H77&amp;" "&amp;'English Master'!K77&amp;" "&amp;'English Master'!F77</f>
        <v>CHORAL Spring Summer grey fluid draped jersey dress</v>
      </c>
      <c r="D77" t="str">
        <f t="shared" ref="D77:D95" si="18">PROPER(RIGHT(C77,LEN(C77)-FIND("*",SUBSTITUTE(C77," ","*",LEN(C77)-LEN(SUBSTITUTE(C77," ",""))))))</f>
        <v>Dress</v>
      </c>
      <c r="E77">
        <f>'English Master'!S77</f>
        <v>105</v>
      </c>
      <c r="F77">
        <v>1</v>
      </c>
      <c r="H77">
        <v>0</v>
      </c>
      <c r="M77" t="str">
        <f t="shared" si="15"/>
        <v>CHORAL</v>
      </c>
      <c r="Z77" t="s">
        <v>168</v>
      </c>
      <c r="AD77" s="67" t="str">
        <f>IF('English Master'!N77="","",'English Master'!N77&amp;" ")&amp;IF('English Master'!O77="","",'English Master'!O77&amp;" ")&amp;IF('English Master'!P77="","",'English Master'!P77&amp;" ")&amp;IF('English Master'!Q77="","",'English Master'!Q77&amp;" ")&amp;IF('English Master'!R77="","",'English Master'!R77&amp;" ")&amp;IF('English Master'!K77="","",'English Master'!K77&amp;" ")&amp;IF('English Master'!J77="","",'English Master'!J77&amp;" ")&amp;IF('English Master'!I77="","",'English Master'!I77&amp;" ")</f>
        <v xml:space="preserve">cowl neck short sleeve no pockets mid thigh fluid draped hand wash drip dry 100% viscose </v>
      </c>
      <c r="AE77" t="str">
        <f>"Young French Designer Amandine Leforestiers' minimalist "&amp;PROPER('English Master'!D77)&amp;" "&amp;'English Master'!F77&amp;" is made from fabric made in "&amp;'English Master'!L77&amp;". "&amp;IF('English Master'!AB77="",""," The model is also wearing "&amp;'English Master'!AB77&amp;" by Amandine Leforestier")</f>
        <v xml:space="preserve">Young French Designer Amandine Leforestiers' minimalist Choral jersey dress is made from fabric made in Italy. </v>
      </c>
      <c r="AF77" s="83" t="str">
        <f t="shared" si="16"/>
        <v>CHORAL;Spring;Summer;grey;fluid;draped;jersey;dress;cowl;neck;;short;sleeve;no;pockets;mid;thigh;fluid;draped;hand;wash;drip;dry</v>
      </c>
      <c r="AG77" t="str">
        <f t="shared" si="17"/>
        <v>CHORAL Spring Summer grey fluid draped jersey dress</v>
      </c>
      <c r="AH77" t="str">
        <f>AG77&amp;"  "&amp;'English Master'!I77</f>
        <v>CHORAL Spring Summer grey fluid draped jersey dress  100% viscose</v>
      </c>
      <c r="AI77" t="str">
        <f>'English Master'!N77&amp;" "&amp;'English Master'!O77&amp;" "&amp;'English Master'!P77&amp;" "&amp;'English Master'!Q77&amp;" "&amp;'English Master'!R77&amp;" "&amp;'English Master'!K77&amp;" "&amp;'English Master'!J77</f>
        <v>cowl neck  short sleeve no pockets mid thigh fluid draped hand wash drip dry</v>
      </c>
      <c r="AK77" t="s">
        <v>166</v>
      </c>
      <c r="AM77">
        <v>1</v>
      </c>
      <c r="AP77">
        <v>1</v>
      </c>
      <c r="AQ77" s="57"/>
      <c r="AR77">
        <v>0</v>
      </c>
      <c r="AS77" t="str">
        <f>'English Master'!$I$1&amp;":"&amp;'English Master'!I77&amp;":0;"&amp;'English Master'!$J$1&amp;":"&amp;'English Master'!J77&amp;":1;"&amp;'English Master'!$N$1&amp;":"&amp;'English Master'!N77&amp;":2;"&amp;'English Master'!$O$1&amp;":"&amp;'English Master'!O77&amp;":3;"&amp;'English Master'!$P$1&amp;":"&amp;'English Master'!P77&amp;":4;"&amp;'English Master'!$Q$1&amp;":"&amp;'English Master'!Q77&amp;":5;"&amp;'English Master'!$R$1&amp;":"&amp;'English Master'!R77&amp;":6;"&amp;'English Master'!$L$1&amp;":"&amp;'English Master'!L77&amp;":7"</f>
        <v>Composition:100% viscose:0;Care:hand wash drip dry:1;Neck:cowl neck:2;Waist::3;Sleeves:short sleeve:4;Pockets:no pockets:5;Length:mid thigh:6;Fabric origin:Italy:7</v>
      </c>
      <c r="AT77">
        <v>1</v>
      </c>
      <c r="AU77" t="s">
        <v>167</v>
      </c>
    </row>
    <row r="78" spans="1:47" ht="38.25" x14ac:dyDescent="0.2">
      <c r="A78">
        <f>'English Master'!A78</f>
        <v>1903</v>
      </c>
      <c r="B78" s="85">
        <v>1</v>
      </c>
      <c r="C78" t="str">
        <f>'English Master'!D78&amp;" "&amp;'English Master'!C78&amp;" "&amp;'English Master'!H78&amp;" "&amp;'English Master'!K78&amp;" "&amp;'English Master'!F78</f>
        <v>CHORUS Spring Summer grey loose pleated jersey top</v>
      </c>
      <c r="D78" t="str">
        <f t="shared" si="18"/>
        <v>Top</v>
      </c>
      <c r="E78">
        <f>'English Master'!S78</f>
        <v>70</v>
      </c>
      <c r="F78">
        <v>1</v>
      </c>
      <c r="H78">
        <v>0</v>
      </c>
      <c r="M78" t="str">
        <f t="shared" si="15"/>
        <v>CHORUS</v>
      </c>
      <c r="Z78" t="s">
        <v>168</v>
      </c>
      <c r="AD78" s="67" t="str">
        <f>IF('English Master'!N78="","",'English Master'!N78&amp;" ")&amp;IF('English Master'!O78="","",'English Master'!O78&amp;" ")&amp;IF('English Master'!P78="","",'English Master'!P78&amp;" ")&amp;IF('English Master'!Q78="","",'English Master'!Q78&amp;" ")&amp;IF('English Master'!R78="","",'English Master'!R78&amp;" ")&amp;IF('English Master'!K78="","",'English Master'!K78&amp;" ")&amp;IF('English Master'!J78="","",'English Master'!J78&amp;" ")&amp;IF('English Master'!I78="","",'English Master'!I78&amp;" ")</f>
        <v xml:space="preserve">high v neck sleeveless loose pleated hand wash drip dry 100% viscose </v>
      </c>
      <c r="AE78" t="str">
        <f>"Young French Designer Amandine Leforestiers' minimalist "&amp;PROPER('English Master'!D78)&amp;" "&amp;'English Master'!F78&amp;" is made from fabric made in "&amp;'English Master'!L78&amp;". "&amp;IF('English Master'!AB78="",""," The model is also wearing "&amp;'English Master'!AB78&amp;" by Amandine Leforestier")</f>
        <v>Young French Designer Amandine Leforestiers' minimalist Chorus jersey top is made from fabric made in Italy.  The model is also wearing Suhel by Amandine Leforestier</v>
      </c>
      <c r="AF78" s="83" t="str">
        <f t="shared" si="16"/>
        <v>CHORUS;Spring;Summer;grey;loose;pleated;jersey;top;high;v;neck;;sleeveless;;;loose;pleated;hand;wash;drip;dry</v>
      </c>
      <c r="AG78" t="str">
        <f t="shared" si="17"/>
        <v>CHORUS Spring Summer grey loose pleated jersey top</v>
      </c>
      <c r="AH78" t="str">
        <f>AG78&amp;"  "&amp;'English Master'!I78</f>
        <v>CHORUS Spring Summer grey loose pleated jersey top  100% viscose</v>
      </c>
      <c r="AI78" t="str">
        <f>'English Master'!N78&amp;" "&amp;'English Master'!O78&amp;" "&amp;'English Master'!P78&amp;" "&amp;'English Master'!Q78&amp;" "&amp;'English Master'!R78&amp;" "&amp;'English Master'!K78&amp;" "&amp;'English Master'!J78</f>
        <v>high v neck  sleeveless   loose pleated hand wash drip dry</v>
      </c>
      <c r="AK78" t="s">
        <v>166</v>
      </c>
      <c r="AM78">
        <v>1</v>
      </c>
      <c r="AP78">
        <v>1</v>
      </c>
      <c r="AQ78" s="57"/>
      <c r="AR78">
        <v>0</v>
      </c>
      <c r="AS78" t="str">
        <f>'English Master'!$I$1&amp;":"&amp;'English Master'!I78&amp;":0;"&amp;'English Master'!$J$1&amp;":"&amp;'English Master'!J78&amp;":1;"&amp;'English Master'!$N$1&amp;":"&amp;'English Master'!N78&amp;":2;"&amp;'English Master'!$O$1&amp;":"&amp;'English Master'!O78&amp;":3;"&amp;'English Master'!$P$1&amp;":"&amp;'English Master'!P78&amp;":4;"&amp;'English Master'!$Q$1&amp;":"&amp;'English Master'!Q78&amp;":5;"&amp;'English Master'!$R$1&amp;":"&amp;'English Master'!R78&amp;":6;"&amp;'English Master'!$L$1&amp;":"&amp;'English Master'!L78&amp;":7"</f>
        <v>Composition:100% viscose:0;Care:hand wash drip dry:1;Neck:high v neck:2;Waist::3;Sleeves:sleeveless:4;Pockets::5;Length::6;Fabric origin:Italy:7</v>
      </c>
      <c r="AT78">
        <v>1</v>
      </c>
      <c r="AU78" t="s">
        <v>167</v>
      </c>
    </row>
    <row r="79" spans="1:47" x14ac:dyDescent="0.2">
      <c r="A79">
        <f>'English Master'!A79</f>
        <v>1904</v>
      </c>
      <c r="B79" s="85">
        <v>1</v>
      </c>
      <c r="C79" t="str">
        <f>'English Master'!D79&amp;" "&amp;'English Master'!C79&amp;" "&amp;'English Master'!H79&amp;" "&amp;'English Master'!K79&amp;" "&amp;'English Master'!F79</f>
        <v xml:space="preserve">SADON Spring Summer   </v>
      </c>
      <c r="D79" t="str">
        <f t="shared" si="18"/>
        <v/>
      </c>
      <c r="E79">
        <f>'English Master'!S79</f>
        <v>80</v>
      </c>
      <c r="F79">
        <v>1</v>
      </c>
      <c r="H79">
        <v>0</v>
      </c>
      <c r="M79" t="str">
        <f t="shared" si="15"/>
        <v>SADON</v>
      </c>
      <c r="Z79" t="s">
        <v>168</v>
      </c>
      <c r="AD79" s="67" t="str">
        <f>IF('English Master'!N79="","",'English Master'!N79&amp;" ")&amp;IF('English Master'!O79="","",'English Master'!O79&amp;" ")&amp;IF('English Master'!P79="","",'English Master'!P79&amp;" ")&amp;IF('English Master'!Q79="","",'English Master'!Q79&amp;" ")&amp;IF('English Master'!R79="","",'English Master'!R79&amp;" ")&amp;IF('English Master'!K79="","",'English Master'!K79&amp;" ")&amp;IF('English Master'!J79="","",'English Master'!J79&amp;" ")&amp;IF('English Master'!I79="","",'English Master'!I79&amp;" ")</f>
        <v/>
      </c>
      <c r="AE79" t="str">
        <f>"Young French Designer Amandine Leforestiers' minimalist "&amp;PROPER('English Master'!D79)&amp;" "&amp;'English Master'!F79&amp;" is made from fabric made in "&amp;'English Master'!L79&amp;". "&amp;IF('English Master'!AB79="",""," The model is also wearing "&amp;'English Master'!AB79&amp;" by Amandine Leforestier")</f>
        <v xml:space="preserve">Young French Designer Amandine Leforestiers' minimalist Sadon  is made from fabric made in France. </v>
      </c>
      <c r="AF79" s="83" t="str">
        <f t="shared" si="16"/>
        <v>SADON;Spring;Summer;;;;;;;;;;</v>
      </c>
      <c r="AG79" t="str">
        <f t="shared" si="17"/>
        <v xml:space="preserve">SADON Spring Summer   </v>
      </c>
      <c r="AH79" t="str">
        <f>AG79&amp;"  "&amp;'English Master'!I79</f>
        <v xml:space="preserve">SADON Spring Summer     </v>
      </c>
      <c r="AI79" t="str">
        <f>'English Master'!N79&amp;" "&amp;'English Master'!O79&amp;" "&amp;'English Master'!P79&amp;" "&amp;'English Master'!Q79&amp;" "&amp;'English Master'!R79&amp;" "&amp;'English Master'!K79&amp;" "&amp;'English Master'!J79</f>
        <v xml:space="preserve">      </v>
      </c>
      <c r="AK79" t="s">
        <v>166</v>
      </c>
      <c r="AM79">
        <v>1</v>
      </c>
      <c r="AP79">
        <v>1</v>
      </c>
      <c r="AQ79" s="57"/>
      <c r="AR79">
        <v>0</v>
      </c>
      <c r="AS79" t="str">
        <f>'English Master'!$I$1&amp;":"&amp;'English Master'!I79&amp;":0;"&amp;'English Master'!$J$1&amp;":"&amp;'English Master'!J79&amp;":1;"&amp;'English Master'!$N$1&amp;":"&amp;'English Master'!N79&amp;":2;"&amp;'English Master'!$O$1&amp;":"&amp;'English Master'!O79&amp;":3;"&amp;'English Master'!$P$1&amp;":"&amp;'English Master'!P79&amp;":4;"&amp;'English Master'!$Q$1&amp;":"&amp;'English Master'!Q79&amp;":5;"&amp;'English Master'!$R$1&amp;":"&amp;'English Master'!R79&amp;":6;"&amp;'English Master'!$L$1&amp;":"&amp;'English Master'!L79&amp;":7"</f>
        <v>Composition::0;Care::1;Neck::2;Waist::3;Sleeves::4;Pockets::5;Length::6;Fabric origin:France:7</v>
      </c>
      <c r="AT79">
        <v>1</v>
      </c>
      <c r="AU79" t="s">
        <v>167</v>
      </c>
    </row>
    <row r="80" spans="1:47" ht="38.25" x14ac:dyDescent="0.2">
      <c r="A80">
        <f>'English Master'!A80</f>
        <v>1905</v>
      </c>
      <c r="B80" s="85">
        <v>1</v>
      </c>
      <c r="C80" t="str">
        <f>'English Master'!D80&amp;" "&amp;'English Master'!C80&amp;" "&amp;'English Master'!H80&amp;" "&amp;'English Master'!K80&amp;" "&amp;'English Master'!F80</f>
        <v>CODA Spring Summer light grey pleated asymmetric shoulder cotton fleece top</v>
      </c>
      <c r="D80" t="str">
        <f t="shared" si="18"/>
        <v>Top</v>
      </c>
      <c r="E80">
        <f>'English Master'!S80</f>
        <v>130</v>
      </c>
      <c r="F80">
        <v>1</v>
      </c>
      <c r="H80">
        <v>0</v>
      </c>
      <c r="M80" t="str">
        <f t="shared" si="15"/>
        <v>CODA</v>
      </c>
      <c r="Z80" t="s">
        <v>168</v>
      </c>
      <c r="AD80" s="67" t="str">
        <f>IF('English Master'!N80="","",'English Master'!N80&amp;" ")&amp;IF('English Master'!O80="","",'English Master'!O80&amp;" ")&amp;IF('English Master'!P80="","",'English Master'!P80&amp;" ")&amp;IF('English Master'!Q80="","",'English Master'!Q80&amp;" ")&amp;IF('English Master'!R80="","",'English Master'!R80&amp;" ")&amp;IF('English Master'!K80="","",'English Master'!K80&amp;" ")&amp;IF('English Master'!J80="","",'English Master'!J80&amp;" ")&amp;IF('English Master'!I80="","",'English Master'!I80&amp;" ")</f>
        <v xml:space="preserve">round short sleeve pleated asymmetric shoulder machine wash 30 drip dry 100% cotton </v>
      </c>
      <c r="AE80" t="str">
        <f>"Young French Designer Amandine Leforestiers' minimalist "&amp;PROPER('English Master'!D80)&amp;" "&amp;'English Master'!F80&amp;" is made from fabric made in "&amp;'English Master'!L80&amp;". "&amp;IF('English Master'!AB80="",""," The model is also wearing "&amp;'English Master'!AB80&amp;" by Amandine Leforestier")</f>
        <v>Young French Designer Amandine Leforestiers' minimalist Coda cotton fleece top is made from fabric made in France.  The model is also wearing Arietis by Amandine Leforestier</v>
      </c>
      <c r="AF80" s="83" t="str">
        <f t="shared" si="16"/>
        <v>CODA;Spring;Summer;light;grey;pleated;asymmetric;shoulder;cotton;fleece;top;round;;short;sleeve;;;pleated;asymmetric;shoulder;machine;wash;30;drip;dry</v>
      </c>
      <c r="AG80" t="str">
        <f t="shared" si="17"/>
        <v>CODA Spring Summer light grey pleated asymmetric shoulder cotton fleece top</v>
      </c>
      <c r="AH80" t="str">
        <f>AG80&amp;"  "&amp;'English Master'!I80</f>
        <v>CODA Spring Summer light grey pleated asymmetric shoulder cotton fleece top  100% cotton</v>
      </c>
      <c r="AI80" t="str">
        <f>'English Master'!N80&amp;" "&amp;'English Master'!O80&amp;" "&amp;'English Master'!P80&amp;" "&amp;'English Master'!Q80&amp;" "&amp;'English Master'!R80&amp;" "&amp;'English Master'!K80&amp;" "&amp;'English Master'!J80</f>
        <v>round  short sleeve   pleated asymmetric shoulder machine wash 30 drip dry</v>
      </c>
      <c r="AK80" t="s">
        <v>166</v>
      </c>
      <c r="AM80">
        <v>1</v>
      </c>
      <c r="AP80">
        <v>1</v>
      </c>
      <c r="AQ80" s="57"/>
      <c r="AR80">
        <v>0</v>
      </c>
      <c r="AS80" t="str">
        <f>'English Master'!$I$1&amp;":"&amp;'English Master'!I80&amp;":0;"&amp;'English Master'!$J$1&amp;":"&amp;'English Master'!J80&amp;":1;"&amp;'English Master'!$N$1&amp;":"&amp;'English Master'!N80&amp;":2;"&amp;'English Master'!$O$1&amp;":"&amp;'English Master'!O80&amp;":3;"&amp;'English Master'!$P$1&amp;":"&amp;'English Master'!P80&amp;":4;"&amp;'English Master'!$Q$1&amp;":"&amp;'English Master'!Q80&amp;":5;"&amp;'English Master'!$R$1&amp;":"&amp;'English Master'!R80&amp;":6;"&amp;'English Master'!$L$1&amp;":"&amp;'English Master'!L80&amp;":7"</f>
        <v>Composition:100% cotton:0;Care:machine wash 30 drip dry:1;Neck:round:2;Waist::3;Sleeves:short sleeve:4;Pockets::5;Length::6;Fabric origin:France:7</v>
      </c>
      <c r="AT80">
        <v>1</v>
      </c>
      <c r="AU80" t="s">
        <v>167</v>
      </c>
    </row>
    <row r="81" spans="1:47" ht="51" x14ac:dyDescent="0.2">
      <c r="A81">
        <f>'English Master'!A81</f>
        <v>1906</v>
      </c>
      <c r="B81" s="85">
        <v>1</v>
      </c>
      <c r="C81" t="str">
        <f>'English Master'!D81&amp;" "&amp;'English Master'!C81&amp;" "&amp;'English Master'!H81&amp;" "&amp;'English Master'!K81&amp;" "&amp;'English Master'!F81</f>
        <v>CONCERTO Spring Summer white draped twist detailed tank top jersey top</v>
      </c>
      <c r="D81" t="str">
        <f t="shared" si="18"/>
        <v>Top</v>
      </c>
      <c r="E81">
        <f>'English Master'!S81</f>
        <v>95</v>
      </c>
      <c r="F81">
        <v>1</v>
      </c>
      <c r="H81">
        <v>0</v>
      </c>
      <c r="M81" t="str">
        <f t="shared" si="15"/>
        <v>CONCERTO</v>
      </c>
      <c r="Z81" t="s">
        <v>168</v>
      </c>
      <c r="AD81" s="67" t="str">
        <f>IF('English Master'!N81="","",'English Master'!N81&amp;" ")&amp;IF('English Master'!O81="","",'English Master'!O81&amp;" ")&amp;IF('English Master'!P81="","",'English Master'!P81&amp;" ")&amp;IF('English Master'!Q81="","",'English Master'!Q81&amp;" ")&amp;IF('English Master'!R81="","",'English Master'!R81&amp;" ")&amp;IF('English Master'!K81="","",'English Master'!K81&amp;" ")&amp;IF('English Master'!J81="","",'English Master'!J81&amp;" ")&amp;IF('English Master'!I81="","",'English Master'!I81&amp;" ")</f>
        <v xml:space="preserve">cowl neck on back sleeveless draped twist detailed tank top machine wash 30 drip dry 70% cotton 30% linen </v>
      </c>
      <c r="AE81" t="str">
        <f>"Young French Designer Amandine Leforestiers' minimalist "&amp;PROPER('English Master'!D81)&amp;" "&amp;'English Master'!F81&amp;" is made from fabric made in "&amp;'English Master'!L81&amp;". "&amp;IF('English Master'!AB81="",""," The model is also wearing "&amp;'English Master'!AB81&amp;" by Amandine Leforestier")</f>
        <v>Young French Designer Amandine Leforestiers' minimalist Concerto jersey top is made from fabric made in France.  The model is also wearing Naos by Amandine Leforestier</v>
      </c>
      <c r="AF81" s="83" t="str">
        <f t="shared" si="16"/>
        <v>CONCERTO;Spring;Summer;white;draped;twist;detailed;tank;top;jersey;top;cowl;neck;on;back;;sleeveless;;;draped;twist;detailed;tank;top;machine;wash;30;drip;dry</v>
      </c>
      <c r="AG81" t="str">
        <f t="shared" si="17"/>
        <v>CONCERTO Spring Summer white draped twist detailed tank top jersey top</v>
      </c>
      <c r="AH81" t="str">
        <f>AG81&amp;"  "&amp;'English Master'!I81</f>
        <v>CONCERTO Spring Summer white draped twist detailed tank top jersey top  70% cotton 30% linen</v>
      </c>
      <c r="AI81" t="str">
        <f>'English Master'!N81&amp;" "&amp;'English Master'!O81&amp;" "&amp;'English Master'!P81&amp;" "&amp;'English Master'!Q81&amp;" "&amp;'English Master'!R81&amp;" "&amp;'English Master'!K81&amp;" "&amp;'English Master'!J81</f>
        <v>cowl neck on back  sleeveless   draped twist detailed tank top machine wash 30 drip dry</v>
      </c>
      <c r="AK81" t="s">
        <v>166</v>
      </c>
      <c r="AM81">
        <v>1</v>
      </c>
      <c r="AP81">
        <v>1</v>
      </c>
      <c r="AQ81" s="57"/>
      <c r="AR81">
        <v>0</v>
      </c>
      <c r="AS81" t="str">
        <f>'English Master'!$I$1&amp;":"&amp;'English Master'!I81&amp;":0;"&amp;'English Master'!$J$1&amp;":"&amp;'English Master'!J81&amp;":1;"&amp;'English Master'!$N$1&amp;":"&amp;'English Master'!N81&amp;":2;"&amp;'English Master'!$O$1&amp;":"&amp;'English Master'!O81&amp;":3;"&amp;'English Master'!$P$1&amp;":"&amp;'English Master'!P81&amp;":4;"&amp;'English Master'!$Q$1&amp;":"&amp;'English Master'!Q81&amp;":5;"&amp;'English Master'!$R$1&amp;":"&amp;'English Master'!R81&amp;":6;"&amp;'English Master'!$L$1&amp;":"&amp;'English Master'!L81&amp;":7"</f>
        <v>Composition:70% cotton 30% linen:0;Care:machine wash 30 drip dry:1;Neck:cowl neck on back:2;Waist::3;Sleeves:sleeveless:4;Pockets::5;Length::6;Fabric origin:France:7</v>
      </c>
      <c r="AT81">
        <v>1</v>
      </c>
      <c r="AU81" t="s">
        <v>167</v>
      </c>
    </row>
    <row r="82" spans="1:47" ht="38.25" x14ac:dyDescent="0.2">
      <c r="A82">
        <f>'English Master'!A82</f>
        <v>1907</v>
      </c>
      <c r="B82" s="85">
        <v>1</v>
      </c>
      <c r="C82" t="str">
        <f>'English Master'!D82&amp;" "&amp;'English Master'!C82&amp;" "&amp;'English Master'!H82&amp;" "&amp;'English Master'!K82&amp;" "&amp;'English Master'!F82</f>
        <v>CROCHE Spring Summer white round shaped poncho jersey top</v>
      </c>
      <c r="D82" t="str">
        <f t="shared" si="18"/>
        <v>Top</v>
      </c>
      <c r="E82">
        <f>'English Master'!S82</f>
        <v>50</v>
      </c>
      <c r="F82">
        <v>1</v>
      </c>
      <c r="H82">
        <v>0</v>
      </c>
      <c r="M82" t="str">
        <f t="shared" si="15"/>
        <v>CROCHE</v>
      </c>
      <c r="Z82" t="s">
        <v>168</v>
      </c>
      <c r="AD82" s="67" t="str">
        <f>IF('English Master'!N82="","",'English Master'!N82&amp;" ")&amp;IF('English Master'!O82="","",'English Master'!O82&amp;" ")&amp;IF('English Master'!P82="","",'English Master'!P82&amp;" ")&amp;IF('English Master'!Q82="","",'English Master'!Q82&amp;" ")&amp;IF('English Master'!R82="","",'English Master'!R82&amp;" ")&amp;IF('English Master'!K82="","",'English Master'!K82&amp;" ")&amp;IF('English Master'!J82="","",'English Master'!J82&amp;" ")&amp;IF('English Master'!I82="","",'English Master'!I82&amp;" ")</f>
        <v xml:space="preserve">v neck round shaped poncho machine wash 30 drip dry 70% cotton 30% linen </v>
      </c>
      <c r="AE82" t="str">
        <f>"Young French Designer Amandine Leforestiers' minimalist "&amp;PROPER('English Master'!D82)&amp;" "&amp;'English Master'!F82&amp;" is made from fabric made in "&amp;'English Master'!L82&amp;". "&amp;IF('English Master'!AB82="",""," The model is also wearing "&amp;'English Master'!AB82&amp;" by Amandine Leforestier")</f>
        <v>Young French Designer Amandine Leforestiers' minimalist Croche jersey top is made from fabric made in France.  The model is also wearing Rythme by Amandine Leforestier</v>
      </c>
      <c r="AF82" s="83" t="str">
        <f t="shared" si="16"/>
        <v>CROCHE;Spring;Summer;white;round;shaped;poncho;jersey;top;v;neck;;;;;round;shaped;poncho;machine;wash;30;drip;dry</v>
      </c>
      <c r="AG82" t="str">
        <f t="shared" si="17"/>
        <v>CROCHE Spring Summer white round shaped poncho jersey top</v>
      </c>
      <c r="AH82" t="str">
        <f>AG82&amp;"  "&amp;'English Master'!I82</f>
        <v>CROCHE Spring Summer white round shaped poncho jersey top  70% cotton 30% linen</v>
      </c>
      <c r="AI82" t="str">
        <f>'English Master'!N82&amp;" "&amp;'English Master'!O82&amp;" "&amp;'English Master'!P82&amp;" "&amp;'English Master'!Q82&amp;" "&amp;'English Master'!R82&amp;" "&amp;'English Master'!K82&amp;" "&amp;'English Master'!J82</f>
        <v>v neck     round shaped poncho machine wash 30 drip dry</v>
      </c>
      <c r="AK82" t="s">
        <v>166</v>
      </c>
      <c r="AM82">
        <v>1</v>
      </c>
      <c r="AP82">
        <v>1</v>
      </c>
      <c r="AQ82" s="57"/>
      <c r="AR82">
        <v>0</v>
      </c>
      <c r="AS82" t="str">
        <f>'English Master'!$I$1&amp;":"&amp;'English Master'!I82&amp;":0;"&amp;'English Master'!$J$1&amp;":"&amp;'English Master'!J82&amp;":1;"&amp;'English Master'!$N$1&amp;":"&amp;'English Master'!N82&amp;":2;"&amp;'English Master'!$O$1&amp;":"&amp;'English Master'!O82&amp;":3;"&amp;'English Master'!$P$1&amp;":"&amp;'English Master'!P82&amp;":4;"&amp;'English Master'!$Q$1&amp;":"&amp;'English Master'!Q82&amp;":5;"&amp;'English Master'!$R$1&amp;":"&amp;'English Master'!R82&amp;":6;"&amp;'English Master'!$L$1&amp;":"&amp;'English Master'!L82&amp;":7"</f>
        <v>Composition:70% cotton 30% linen:0;Care:machine wash 30 drip dry:1;Neck:v neck:2;Waist::3;Sleeves::4;Pockets::5;Length::6;Fabric origin:France:7</v>
      </c>
      <c r="AT82">
        <v>1</v>
      </c>
      <c r="AU82" t="s">
        <v>167</v>
      </c>
    </row>
    <row r="83" spans="1:47" ht="38.25" x14ac:dyDescent="0.2">
      <c r="A83">
        <f>'English Master'!A83</f>
        <v>1908</v>
      </c>
      <c r="B83" s="85">
        <v>1</v>
      </c>
      <c r="C83" t="str">
        <f>'English Master'!D83&amp;" "&amp;'English Master'!C83&amp;" "&amp;'English Master'!H83&amp;" "&amp;'English Master'!K83&amp;" "&amp;'English Master'!F83</f>
        <v>ETAMIN Spring Summer grey draped layered jersey top</v>
      </c>
      <c r="D83" t="str">
        <f t="shared" si="18"/>
        <v>Top</v>
      </c>
      <c r="E83">
        <f>'English Master'!S83</f>
        <v>80</v>
      </c>
      <c r="F83">
        <v>1</v>
      </c>
      <c r="H83">
        <v>0</v>
      </c>
      <c r="M83" t="str">
        <f t="shared" si="15"/>
        <v>ETAMIN</v>
      </c>
      <c r="Z83" t="s">
        <v>168</v>
      </c>
      <c r="AD83" s="67" t="str">
        <f>IF('English Master'!N83="","",'English Master'!N83&amp;" ")&amp;IF('English Master'!O83="","",'English Master'!O83&amp;" ")&amp;IF('English Master'!P83="","",'English Master'!P83&amp;" ")&amp;IF('English Master'!Q83="","",'English Master'!Q83&amp;" ")&amp;IF('English Master'!R83="","",'English Master'!R83&amp;" ")&amp;IF('English Master'!K83="","",'English Master'!K83&amp;" ")&amp;IF('English Master'!J83="","",'English Master'!J83&amp;" ")&amp;IF('English Master'!I83="","",'English Master'!I83&amp;" ")</f>
        <v xml:space="preserve">round neck sleeveless draped layered hand wash drip dry 98% modal 2% silk </v>
      </c>
      <c r="AE83" t="str">
        <f>"Young French Designer Amandine Leforestiers' minimalist "&amp;PROPER('English Master'!D83)&amp;" "&amp;'English Master'!F83&amp;" is made from fabric made in "&amp;'English Master'!L83&amp;". "&amp;IF('English Master'!AB83="",""," The model is also wearing "&amp;'English Master'!AB83&amp;" by Amandine Leforestier")</f>
        <v>Young French Designer Amandine Leforestiers' minimalist Etamin jersey top is made from fabric made in Italy.  The model is also wearing Ode by Amandine Leforestier</v>
      </c>
      <c r="AF83" s="83" t="str">
        <f t="shared" si="16"/>
        <v>ETAMIN;Spring;Summer;grey;draped;layered;jersey;top;round;neck;;sleeveless;;;draped;layered;hand;wash;drip;dry</v>
      </c>
      <c r="AG83" t="str">
        <f t="shared" si="17"/>
        <v>ETAMIN Spring Summer grey draped layered jersey top</v>
      </c>
      <c r="AH83" t="str">
        <f>AG83&amp;"  "&amp;'English Master'!I83</f>
        <v>ETAMIN Spring Summer grey draped layered jersey top  98% modal 2% silk</v>
      </c>
      <c r="AI83" t="str">
        <f>'English Master'!N83&amp;" "&amp;'English Master'!O83&amp;" "&amp;'English Master'!P83&amp;" "&amp;'English Master'!Q83&amp;" "&amp;'English Master'!R83&amp;" "&amp;'English Master'!K83&amp;" "&amp;'English Master'!J83</f>
        <v>round neck  sleeveless   draped layered hand wash drip dry</v>
      </c>
      <c r="AK83" t="s">
        <v>166</v>
      </c>
      <c r="AM83">
        <v>1</v>
      </c>
      <c r="AP83">
        <v>1</v>
      </c>
      <c r="AQ83" s="57"/>
      <c r="AR83">
        <v>0</v>
      </c>
      <c r="AS83" t="str">
        <f>'English Master'!$I$1&amp;":"&amp;'English Master'!I83&amp;":0;"&amp;'English Master'!$J$1&amp;":"&amp;'English Master'!J83&amp;":1;"&amp;'English Master'!$N$1&amp;":"&amp;'English Master'!N83&amp;":2;"&amp;'English Master'!$O$1&amp;":"&amp;'English Master'!O83&amp;":3;"&amp;'English Master'!$P$1&amp;":"&amp;'English Master'!P83&amp;":4;"&amp;'English Master'!$Q$1&amp;":"&amp;'English Master'!Q83&amp;":5;"&amp;'English Master'!$R$1&amp;":"&amp;'English Master'!R83&amp;":6;"&amp;'English Master'!$L$1&amp;":"&amp;'English Master'!L83&amp;":7"</f>
        <v>Composition:98% modal 2% silk:0;Care:hand wash drip dry:1;Neck:round neck:2;Waist::3;Sleeves:sleeveless:4;Pockets::5;Length::6;Fabric origin:Italy:7</v>
      </c>
      <c r="AT83">
        <v>1</v>
      </c>
      <c r="AU83" t="s">
        <v>167</v>
      </c>
    </row>
    <row r="84" spans="1:47" ht="38.25" x14ac:dyDescent="0.2">
      <c r="A84">
        <f>'English Master'!A84</f>
        <v>1909</v>
      </c>
      <c r="B84" s="85">
        <v>1</v>
      </c>
      <c r="C84" t="str">
        <f>'English Master'!D84&amp;" "&amp;'English Master'!C84&amp;" "&amp;'English Master'!H84&amp;" "&amp;'English Master'!K84&amp;" "&amp;'English Master'!F84</f>
        <v>ISIS Spring Summer grey oversized draped pleated double jersey top</v>
      </c>
      <c r="D84" t="str">
        <f t="shared" si="18"/>
        <v>Top</v>
      </c>
      <c r="E84">
        <f>'English Master'!S84</f>
        <v>90</v>
      </c>
      <c r="F84">
        <v>1</v>
      </c>
      <c r="H84">
        <v>0</v>
      </c>
      <c r="M84" t="str">
        <f t="shared" si="15"/>
        <v>ISIS</v>
      </c>
      <c r="Z84" t="s">
        <v>168</v>
      </c>
      <c r="AD84" s="67" t="str">
        <f>IF('English Master'!N84="","",'English Master'!N84&amp;" ")&amp;IF('English Master'!O84="","",'English Master'!O84&amp;" ")&amp;IF('English Master'!P84="","",'English Master'!P84&amp;" ")&amp;IF('English Master'!Q84="","",'English Master'!Q84&amp;" ")&amp;IF('English Master'!R84="","",'English Master'!R84&amp;" ")&amp;IF('English Master'!K84="","",'English Master'!K84&amp;" ")&amp;IF('English Master'!J84="","",'English Master'!J84&amp;" ")&amp;IF('English Master'!I84="","",'English Master'!I84&amp;" ")</f>
        <v xml:space="preserve">v neck sleeve less oversized draped pleated machine wash 30 drip dry 100% cotton </v>
      </c>
      <c r="AE84" t="str">
        <f>"Young French Designer Amandine Leforestiers' minimalist "&amp;PROPER('English Master'!D84)&amp;" "&amp;'English Master'!F84&amp;" is made from fabric made in "&amp;'English Master'!L84&amp;". "&amp;IF('English Master'!AB84="",""," The model is also wearing "&amp;'English Master'!AB84&amp;" by Amandine Leforestier")</f>
        <v>Young French Designer Amandine Leforestiers' minimalist Isis double jersey top is made from fabric made in France.  The model is also wearing Suhel by Amandine Leforestier</v>
      </c>
      <c r="AF84" s="83" t="str">
        <f t="shared" si="16"/>
        <v>ISIS;Spring;Summer;grey;oversized;draped;pleated;double;jersey;top;v;neck;;sleeve;less;;;oversized;draped;pleated;machine;wash;30;drip;dry</v>
      </c>
      <c r="AG84" t="str">
        <f t="shared" si="17"/>
        <v>ISIS Spring Summer grey oversized draped pleated double jersey top</v>
      </c>
      <c r="AH84" t="str">
        <f>AG84&amp;"  "&amp;'English Master'!I84</f>
        <v>ISIS Spring Summer grey oversized draped pleated double jersey top  100% cotton</v>
      </c>
      <c r="AI84" t="str">
        <f>'English Master'!N84&amp;" "&amp;'English Master'!O84&amp;" "&amp;'English Master'!P84&amp;" "&amp;'English Master'!Q84&amp;" "&amp;'English Master'!R84&amp;" "&amp;'English Master'!K84&amp;" "&amp;'English Master'!J84</f>
        <v>v neck  sleeve less   oversized draped pleated machine wash 30 drip dry</v>
      </c>
      <c r="AK84" t="s">
        <v>166</v>
      </c>
      <c r="AM84">
        <v>1</v>
      </c>
      <c r="AP84">
        <v>1</v>
      </c>
      <c r="AQ84" s="57"/>
      <c r="AR84">
        <v>0</v>
      </c>
      <c r="AS84" t="str">
        <f>'English Master'!$I$1&amp;":"&amp;'English Master'!I84&amp;":0;"&amp;'English Master'!$J$1&amp;":"&amp;'English Master'!J84&amp;":1;"&amp;'English Master'!$N$1&amp;":"&amp;'English Master'!N84&amp;":2;"&amp;'English Master'!$O$1&amp;":"&amp;'English Master'!O84&amp;":3;"&amp;'English Master'!$P$1&amp;":"&amp;'English Master'!P84&amp;":4;"&amp;'English Master'!$Q$1&amp;":"&amp;'English Master'!Q84&amp;":5;"&amp;'English Master'!$R$1&amp;":"&amp;'English Master'!R84&amp;":6;"&amp;'English Master'!$L$1&amp;":"&amp;'English Master'!L84&amp;":7"</f>
        <v>Composition:100% cotton:0;Care:machine wash 30 drip dry:1;Neck:v neck:2;Waist::3;Sleeves:sleeve less:4;Pockets::5;Length::6;Fabric origin:France:7</v>
      </c>
      <c r="AT84">
        <v>1</v>
      </c>
      <c r="AU84" t="s">
        <v>167</v>
      </c>
    </row>
    <row r="85" spans="1:47" ht="38.25" x14ac:dyDescent="0.2">
      <c r="A85">
        <f>'English Master'!A85</f>
        <v>1910</v>
      </c>
      <c r="B85" s="85">
        <v>1</v>
      </c>
      <c r="C85" t="str">
        <f>'English Master'!D85&amp;" "&amp;'English Master'!C85&amp;" "&amp;'English Master'!H85&amp;" "&amp;'English Master'!K85&amp;" "&amp;'English Master'!F85</f>
        <v>MUSIC Spring Summer black oversized pleated jersey dress</v>
      </c>
      <c r="D85" t="str">
        <f t="shared" si="18"/>
        <v>Dress</v>
      </c>
      <c r="E85">
        <f>'English Master'!S85</f>
        <v>110</v>
      </c>
      <c r="F85">
        <v>1</v>
      </c>
      <c r="H85">
        <v>0</v>
      </c>
      <c r="M85" t="str">
        <f t="shared" si="15"/>
        <v>MUSIC</v>
      </c>
      <c r="Z85" t="s">
        <v>168</v>
      </c>
      <c r="AD85" s="67" t="str">
        <f>IF('English Master'!N85="","",'English Master'!N85&amp;" ")&amp;IF('English Master'!O85="","",'English Master'!O85&amp;" ")&amp;IF('English Master'!P85="","",'English Master'!P85&amp;" ")&amp;IF('English Master'!Q85="","",'English Master'!Q85&amp;" ")&amp;IF('English Master'!R85="","",'English Master'!R85&amp;" ")&amp;IF('English Master'!K85="","",'English Master'!K85&amp;" ")&amp;IF('English Master'!J85="","",'English Master'!J85&amp;" ")&amp;IF('English Master'!I85="","",'English Master'!I85&amp;" ")</f>
        <v xml:space="preserve">low neckline cowl sleeveless no pockets mid thigh length oversized pleated hand wash drip dry 90% viscose 10% lycra </v>
      </c>
      <c r="AE85" t="str">
        <f>"Young French Designer Amandine Leforestiers' minimalist "&amp;PROPER('English Master'!D85)&amp;" "&amp;'English Master'!F85&amp;" is made from fabric made in "&amp;'English Master'!L85&amp;". "&amp;IF('English Master'!AB85="",""," The model is also wearing "&amp;'English Master'!AB85&amp;" by Amandine Leforestier")</f>
        <v xml:space="preserve">Young French Designer Amandine Leforestiers' minimalist Music jersey dress is made from fabric made in Italy. </v>
      </c>
      <c r="AF85" s="83" t="str">
        <f t="shared" si="16"/>
        <v>MUSIC;Spring;Summer;black;oversized;pleated;jersey;dress;low;neckline;cowl;;sleeveless;no;pockets;mid;thigh;length;oversized;pleated;hand;wash;drip;dry</v>
      </c>
      <c r="AG85" t="str">
        <f t="shared" si="17"/>
        <v>MUSIC Spring Summer black oversized pleated jersey dress</v>
      </c>
      <c r="AH85" t="str">
        <f>AG85&amp;"  "&amp;'English Master'!I85</f>
        <v>MUSIC Spring Summer black oversized pleated jersey dress  90% viscose 10% lycra</v>
      </c>
      <c r="AI85" t="str">
        <f>'English Master'!N85&amp;" "&amp;'English Master'!O85&amp;" "&amp;'English Master'!P85&amp;" "&amp;'English Master'!Q85&amp;" "&amp;'English Master'!R85&amp;" "&amp;'English Master'!K85&amp;" "&amp;'English Master'!J85</f>
        <v>low neckline cowl  sleeveless no pockets mid thigh length oversized pleated hand wash drip dry</v>
      </c>
      <c r="AK85" t="s">
        <v>166</v>
      </c>
      <c r="AM85">
        <v>1</v>
      </c>
      <c r="AP85">
        <v>1</v>
      </c>
      <c r="AQ85" s="57"/>
      <c r="AR85">
        <v>0</v>
      </c>
      <c r="AS85" t="str">
        <f>'English Master'!$I$1&amp;":"&amp;'English Master'!I85&amp;":0;"&amp;'English Master'!$J$1&amp;":"&amp;'English Master'!J85&amp;":1;"&amp;'English Master'!$N$1&amp;":"&amp;'English Master'!N85&amp;":2;"&amp;'English Master'!$O$1&amp;":"&amp;'English Master'!O85&amp;":3;"&amp;'English Master'!$P$1&amp;":"&amp;'English Master'!P85&amp;":4;"&amp;'English Master'!$Q$1&amp;":"&amp;'English Master'!Q85&amp;":5;"&amp;'English Master'!$R$1&amp;":"&amp;'English Master'!R85&amp;":6;"&amp;'English Master'!$L$1&amp;":"&amp;'English Master'!L85&amp;":7"</f>
        <v>Composition:90% viscose 10% lycra:0;Care:hand wash drip dry:1;Neck:low neckline cowl:2;Waist::3;Sleeves:sleeveless:4;Pockets:no pockets:5;Length:mid thigh length:6;Fabric origin:Italy:7</v>
      </c>
      <c r="AT85">
        <v>1</v>
      </c>
      <c r="AU85" t="s">
        <v>167</v>
      </c>
    </row>
    <row r="86" spans="1:47" x14ac:dyDescent="0.2">
      <c r="A86">
        <f>'English Master'!A86</f>
        <v>1911</v>
      </c>
      <c r="B86" s="85">
        <v>1</v>
      </c>
      <c r="C86" t="str">
        <f>'English Master'!D86&amp;" "&amp;'English Master'!C86&amp;" "&amp;'English Master'!H86&amp;" "&amp;'English Master'!K86&amp;" "&amp;'English Master'!F86</f>
        <v xml:space="preserve">PLEIONE Spring Summer   </v>
      </c>
      <c r="D86" t="str">
        <f t="shared" si="18"/>
        <v/>
      </c>
      <c r="E86">
        <f>'English Master'!S86</f>
        <v>110</v>
      </c>
      <c r="F86">
        <v>1</v>
      </c>
      <c r="H86">
        <v>0</v>
      </c>
      <c r="M86" t="str">
        <f t="shared" si="15"/>
        <v>PLEIONE</v>
      </c>
      <c r="Z86" t="s">
        <v>168</v>
      </c>
      <c r="AD86" s="67" t="str">
        <f>IF('English Master'!N86="","",'English Master'!N86&amp;" ")&amp;IF('English Master'!O86="","",'English Master'!O86&amp;" ")&amp;IF('English Master'!P86="","",'English Master'!P86&amp;" ")&amp;IF('English Master'!Q86="","",'English Master'!Q86&amp;" ")&amp;IF('English Master'!R86="","",'English Master'!R86&amp;" ")&amp;IF('English Master'!K86="","",'English Master'!K86&amp;" ")&amp;IF('English Master'!J86="","",'English Master'!J86&amp;" ")&amp;IF('English Master'!I86="","",'English Master'!I86&amp;" ")</f>
        <v/>
      </c>
      <c r="AE86" t="str">
        <f>"Young French Designer Amandine Leforestiers' minimalist "&amp;PROPER('English Master'!D86)&amp;" "&amp;'English Master'!F86&amp;" is made from fabric made in "&amp;'English Master'!L86&amp;". "&amp;IF('English Master'!AB86="",""," The model is also wearing "&amp;'English Master'!AB86&amp;" by Amandine Leforestier")</f>
        <v>Young French Designer Amandine Leforestiers' minimalist Pleione  is made from fabric made in Italy.  The model is also wearing Arietis by Amandine Leforestier</v>
      </c>
      <c r="AF86" s="83" t="str">
        <f t="shared" si="16"/>
        <v>PLEIONE;Spring;Summer;;;;;;;;;;</v>
      </c>
      <c r="AG86" t="str">
        <f t="shared" si="17"/>
        <v xml:space="preserve">PLEIONE Spring Summer   </v>
      </c>
      <c r="AH86" t="str">
        <f>AG86&amp;"  "&amp;'English Master'!I86</f>
        <v xml:space="preserve">PLEIONE Spring Summer     </v>
      </c>
      <c r="AI86" t="str">
        <f>'English Master'!N86&amp;" "&amp;'English Master'!O86&amp;" "&amp;'English Master'!P86&amp;" "&amp;'English Master'!Q86&amp;" "&amp;'English Master'!R86&amp;" "&amp;'English Master'!K86&amp;" "&amp;'English Master'!J86</f>
        <v xml:space="preserve">      </v>
      </c>
      <c r="AK86" t="s">
        <v>166</v>
      </c>
      <c r="AM86">
        <v>1</v>
      </c>
      <c r="AP86">
        <v>1</v>
      </c>
      <c r="AQ86" s="57"/>
      <c r="AR86">
        <v>0</v>
      </c>
      <c r="AS86" t="str">
        <f>'English Master'!$I$1&amp;":"&amp;'English Master'!I86&amp;":0;"&amp;'English Master'!$J$1&amp;":"&amp;'English Master'!J86&amp;":1;"&amp;'English Master'!$N$1&amp;":"&amp;'English Master'!N86&amp;":2;"&amp;'English Master'!$O$1&amp;":"&amp;'English Master'!O86&amp;":3;"&amp;'English Master'!$P$1&amp;":"&amp;'English Master'!P86&amp;":4;"&amp;'English Master'!$Q$1&amp;":"&amp;'English Master'!Q86&amp;":5;"&amp;'English Master'!$R$1&amp;":"&amp;'English Master'!R86&amp;":6;"&amp;'English Master'!$L$1&amp;":"&amp;'English Master'!L86&amp;":7"</f>
        <v>Composition::0;Care::1;Neck::2;Waist::3;Sleeves::4;Pockets::5;Length::6;Fabric origin:Italy:7</v>
      </c>
      <c r="AT86">
        <v>1</v>
      </c>
      <c r="AU86" t="s">
        <v>167</v>
      </c>
    </row>
    <row r="87" spans="1:47" ht="51" x14ac:dyDescent="0.2">
      <c r="A87">
        <f>'English Master'!A87</f>
        <v>1912</v>
      </c>
      <c r="B87" s="85">
        <v>1</v>
      </c>
      <c r="C87" t="str">
        <f>'English Master'!D87&amp;" "&amp;'English Master'!C87&amp;" "&amp;'English Master'!H87&amp;" "&amp;'English Master'!K87&amp;" "&amp;'English Master'!F87</f>
        <v>RANA Spring Summer grey pleated luxurious double jersey dress</v>
      </c>
      <c r="D87" t="str">
        <f t="shared" si="18"/>
        <v>Dress</v>
      </c>
      <c r="E87">
        <f>'English Master'!S87</f>
        <v>110</v>
      </c>
      <c r="F87">
        <v>1</v>
      </c>
      <c r="H87">
        <v>0</v>
      </c>
      <c r="M87" t="str">
        <f t="shared" si="15"/>
        <v>RANA</v>
      </c>
      <c r="Z87" t="s">
        <v>168</v>
      </c>
      <c r="AD87" s="67" t="str">
        <f>IF('English Master'!N87="","",'English Master'!N87&amp;" ")&amp;IF('English Master'!O87="","",'English Master'!O87&amp;" ")&amp;IF('English Master'!P87="","",'English Master'!P87&amp;" ")&amp;IF('English Master'!Q87="","",'English Master'!Q87&amp;" ")&amp;IF('English Master'!R87="","",'English Master'!R87&amp;" ")&amp;IF('English Master'!K87="","",'English Master'!K87&amp;" ")&amp;IF('English Master'!J87="","",'English Master'!J87&amp;" ")&amp;IF('English Master'!I87="","",'English Master'!I87&amp;" ")</f>
        <v xml:space="preserve">loose collar short sleeve no pockets above the knee pleated luxurious machine wash 30 drip dry 100% cotton </v>
      </c>
      <c r="AE87" t="str">
        <f>"Young French Designer Amandine Leforestiers' minimalist "&amp;PROPER('English Master'!D87)&amp;" "&amp;'English Master'!F87&amp;" is made from fabric made in "&amp;'English Master'!L87&amp;". "&amp;IF('English Master'!AB87="",""," The model is also wearing "&amp;'English Master'!AB87&amp;" by Amandine Leforestier")</f>
        <v xml:space="preserve">Young French Designer Amandine Leforestiers' minimalist Rana double jersey dress is made from fabric made in France. </v>
      </c>
      <c r="AF87" s="83" t="str">
        <f t="shared" si="16"/>
        <v>RANA;Spring;Summer;grey;pleated;luxurious;double;jersey;dress;loose;collar;;short;sleeve;no;pockets;above;the;knee;pleated;luxurious;machine;wash;30;drip;dry</v>
      </c>
      <c r="AG87" t="str">
        <f t="shared" si="17"/>
        <v>RANA Spring Summer grey pleated luxurious double jersey dress</v>
      </c>
      <c r="AH87" t="str">
        <f>AG87&amp;"  "&amp;'English Master'!I87</f>
        <v>RANA Spring Summer grey pleated luxurious double jersey dress  100% cotton</v>
      </c>
      <c r="AI87" t="str">
        <f>'English Master'!N87&amp;" "&amp;'English Master'!O87&amp;" "&amp;'English Master'!P87&amp;" "&amp;'English Master'!Q87&amp;" "&amp;'English Master'!R87&amp;" "&amp;'English Master'!K87&amp;" "&amp;'English Master'!J87</f>
        <v>loose collar  short sleeve no pockets above the knee pleated luxurious machine wash 30 drip dry</v>
      </c>
      <c r="AK87" t="s">
        <v>166</v>
      </c>
      <c r="AM87">
        <v>1</v>
      </c>
      <c r="AP87">
        <v>1</v>
      </c>
      <c r="AQ87" s="57"/>
      <c r="AR87">
        <v>0</v>
      </c>
      <c r="AS87" t="str">
        <f>'English Master'!$I$1&amp;":"&amp;'English Master'!I87&amp;":0;"&amp;'English Master'!$J$1&amp;":"&amp;'English Master'!J87&amp;":1;"&amp;'English Master'!$N$1&amp;":"&amp;'English Master'!N87&amp;":2;"&amp;'English Master'!$O$1&amp;":"&amp;'English Master'!O87&amp;":3;"&amp;'English Master'!$P$1&amp;":"&amp;'English Master'!P87&amp;":4;"&amp;'English Master'!$Q$1&amp;":"&amp;'English Master'!Q87&amp;":5;"&amp;'English Master'!$R$1&amp;":"&amp;'English Master'!R87&amp;":6;"&amp;'English Master'!$L$1&amp;":"&amp;'English Master'!L87&amp;":7"</f>
        <v>Composition:100% cotton:0;Care:machine wash 30 drip dry:1;Neck:loose collar:2;Waist::3;Sleeves:short sleeve:4;Pockets:no pockets:5;Length:above the knee:6;Fabric origin:France:7</v>
      </c>
      <c r="AT87">
        <v>1</v>
      </c>
      <c r="AU87" t="s">
        <v>167</v>
      </c>
    </row>
    <row r="88" spans="1:47" ht="38.25" x14ac:dyDescent="0.2">
      <c r="A88">
        <f>'English Master'!A88</f>
        <v>1913</v>
      </c>
      <c r="B88" s="85">
        <v>1</v>
      </c>
      <c r="C88" t="str">
        <f>'English Master'!D88&amp;" "&amp;'English Master'!C88&amp;" "&amp;'English Master'!H88&amp;" "&amp;'English Master'!K88&amp;" "&amp;'English Master'!F88</f>
        <v>SUHEL Spring Summer black pleated knitted jacquard short</v>
      </c>
      <c r="D88" t="str">
        <f t="shared" si="18"/>
        <v>Short</v>
      </c>
      <c r="E88">
        <f>'English Master'!S88</f>
        <v>80</v>
      </c>
      <c r="F88">
        <v>1</v>
      </c>
      <c r="H88">
        <v>0</v>
      </c>
      <c r="M88" t="str">
        <f t="shared" si="15"/>
        <v>SUHEL</v>
      </c>
      <c r="Z88" t="s">
        <v>168</v>
      </c>
      <c r="AD88" s="67" t="str">
        <f>IF('English Master'!N88="","",'English Master'!N88&amp;" ")&amp;IF('English Master'!O88="","",'English Master'!O88&amp;" ")&amp;IF('English Master'!P88="","",'English Master'!P88&amp;" ")&amp;IF('English Master'!Q88="","",'English Master'!Q88&amp;" ")&amp;IF('English Master'!R88="","",'English Master'!R88&amp;" ")&amp;IF('English Master'!K88="","",'English Master'!K88&amp;" ")&amp;IF('English Master'!J88="","",'English Master'!J88&amp;" ")&amp;IF('English Master'!I88="","",'English Master'!I88&amp;" ")</f>
        <v xml:space="preserve">elastic waste 2 pockets above the knee pleated knitted machine wash 30 drip dry 100% cotton </v>
      </c>
      <c r="AE88" t="str">
        <f>"Young French Designer Amandine Leforestiers' minimalist "&amp;PROPER('English Master'!D88)&amp;" "&amp;'English Master'!F88&amp;" is made from fabric made in "&amp;'English Master'!L88&amp;". "&amp;IF('English Master'!AB88="",""," The model is also wearing "&amp;'English Master'!AB88&amp;" by Amandine Leforestier")</f>
        <v>Young French Designer Amandine Leforestiers' minimalist Suhel jacquard short is made from fabric made in France.  The model is also wearing Isis by Amandine Leforestier</v>
      </c>
      <c r="AF88" s="83" t="str">
        <f t="shared" si="16"/>
        <v>SUHEL;Spring;Summer;black;pleated;knitted;jacquard;short;;elastic;waste;;2;pockets;above;the;knee;pleated;knitted;machine;wash;30;drip;dry</v>
      </c>
      <c r="AG88" t="str">
        <f t="shared" si="17"/>
        <v>SUHEL Spring Summer black pleated knitted jacquard short</v>
      </c>
      <c r="AH88" t="str">
        <f>AG88&amp;"  "&amp;'English Master'!I88</f>
        <v>SUHEL Spring Summer black pleated knitted jacquard short  100% cotton</v>
      </c>
      <c r="AI88" t="str">
        <f>'English Master'!N88&amp;" "&amp;'English Master'!O88&amp;" "&amp;'English Master'!P88&amp;" "&amp;'English Master'!Q88&amp;" "&amp;'English Master'!R88&amp;" "&amp;'English Master'!K88&amp;" "&amp;'English Master'!J88</f>
        <v xml:space="preserve"> elastic waste  2 pockets above the knee pleated knitted machine wash 30 drip dry</v>
      </c>
      <c r="AK88" t="s">
        <v>166</v>
      </c>
      <c r="AM88">
        <v>1</v>
      </c>
      <c r="AP88">
        <v>1</v>
      </c>
      <c r="AQ88" s="57"/>
      <c r="AR88">
        <v>0</v>
      </c>
      <c r="AS88" t="str">
        <f>'English Master'!$I$1&amp;":"&amp;'English Master'!I88&amp;":0;"&amp;'English Master'!$J$1&amp;":"&amp;'English Master'!J88&amp;":1;"&amp;'English Master'!$N$1&amp;":"&amp;'English Master'!N88&amp;":2;"&amp;'English Master'!$O$1&amp;":"&amp;'English Master'!O88&amp;":3;"&amp;'English Master'!$P$1&amp;":"&amp;'English Master'!P88&amp;":4;"&amp;'English Master'!$Q$1&amp;":"&amp;'English Master'!Q88&amp;":5;"&amp;'English Master'!$R$1&amp;":"&amp;'English Master'!R88&amp;":6;"&amp;'English Master'!$L$1&amp;":"&amp;'English Master'!L88&amp;":7"</f>
        <v>Composition:100% cotton:0;Care:machine wash 30 drip dry:1;Neck::2;Waist:elastic waste:3;Sleeves::4;Pockets:2 pockets:5;Length:above the knee:6;Fabric origin:France:7</v>
      </c>
      <c r="AT88">
        <v>1</v>
      </c>
      <c r="AU88" t="s">
        <v>167</v>
      </c>
    </row>
    <row r="89" spans="1:47" x14ac:dyDescent="0.2">
      <c r="A89">
        <f>'English Master'!A89</f>
        <v>1914</v>
      </c>
      <c r="B89" s="85">
        <v>1</v>
      </c>
      <c r="C89" t="str">
        <f>'English Master'!D89&amp;" "&amp;'English Master'!C89&amp;" "&amp;'English Master'!H89&amp;" "&amp;'English Master'!K89&amp;" "&amp;'English Master'!F89</f>
        <v xml:space="preserve">ALUDIA Spring Summer   </v>
      </c>
      <c r="D89" t="str">
        <f t="shared" si="18"/>
        <v/>
      </c>
      <c r="E89">
        <f>'English Master'!S89</f>
        <v>150</v>
      </c>
      <c r="F89">
        <v>1</v>
      </c>
      <c r="H89">
        <v>0</v>
      </c>
      <c r="M89" t="str">
        <f t="shared" si="15"/>
        <v>ALUDIA</v>
      </c>
      <c r="Z89" t="s">
        <v>168</v>
      </c>
      <c r="AD89" s="67" t="str">
        <f>IF('English Master'!N89="","",'English Master'!N89&amp;" ")&amp;IF('English Master'!O89="","",'English Master'!O89&amp;" ")&amp;IF('English Master'!P89="","",'English Master'!P89&amp;" ")&amp;IF('English Master'!Q89="","",'English Master'!Q89&amp;" ")&amp;IF('English Master'!R89="","",'English Master'!R89&amp;" ")&amp;IF('English Master'!K89="","",'English Master'!K89&amp;" ")&amp;IF('English Master'!J89="","",'English Master'!J89&amp;" ")&amp;IF('English Master'!I89="","",'English Master'!I89&amp;" ")</f>
        <v/>
      </c>
      <c r="AE89" t="str">
        <f>"Young French Designer Amandine Leforestiers' minimalist "&amp;PROPER('English Master'!D89)&amp;" "&amp;'English Master'!F89&amp;" is made from fabric made in "&amp;'English Master'!L89&amp;". "&amp;IF('English Master'!AB89="",""," The model is also wearing "&amp;'English Master'!AB89&amp;" by Amandine Leforestier")</f>
        <v xml:space="preserve">Young French Designer Amandine Leforestiers' minimalist Aludia  is made from fabric made in France. </v>
      </c>
      <c r="AF89" s="83" t="str">
        <f t="shared" si="16"/>
        <v>ALUDIA;Spring;Summer;;;;;;;;;;</v>
      </c>
      <c r="AG89" t="str">
        <f t="shared" si="17"/>
        <v xml:space="preserve">ALUDIA Spring Summer   </v>
      </c>
      <c r="AH89" t="str">
        <f>AG89&amp;"  "&amp;'English Master'!I89</f>
        <v xml:space="preserve">ALUDIA Spring Summer     </v>
      </c>
      <c r="AI89" t="str">
        <f>'English Master'!N89&amp;" "&amp;'English Master'!O89&amp;" "&amp;'English Master'!P89&amp;" "&amp;'English Master'!Q89&amp;" "&amp;'English Master'!R89&amp;" "&amp;'English Master'!K89&amp;" "&amp;'English Master'!J89</f>
        <v xml:space="preserve">      </v>
      </c>
      <c r="AK89" t="s">
        <v>166</v>
      </c>
      <c r="AM89">
        <v>1</v>
      </c>
      <c r="AP89">
        <v>1</v>
      </c>
      <c r="AQ89" s="57"/>
      <c r="AR89">
        <v>0</v>
      </c>
      <c r="AS89" t="str">
        <f>'English Master'!$I$1&amp;":"&amp;'English Master'!I89&amp;":0;"&amp;'English Master'!$J$1&amp;":"&amp;'English Master'!J89&amp;":1;"&amp;'English Master'!$N$1&amp;":"&amp;'English Master'!N89&amp;":2;"&amp;'English Master'!$O$1&amp;":"&amp;'English Master'!O89&amp;":3;"&amp;'English Master'!$P$1&amp;":"&amp;'English Master'!P89&amp;":4;"&amp;'English Master'!$Q$1&amp;":"&amp;'English Master'!Q89&amp;":5;"&amp;'English Master'!$R$1&amp;":"&amp;'English Master'!R89&amp;":6;"&amp;'English Master'!$L$1&amp;":"&amp;'English Master'!L89&amp;":7"</f>
        <v>Composition::0;Care::1;Neck::2;Waist::3;Sleeves::4;Pockets::5;Length::6;Fabric origin:France:7</v>
      </c>
      <c r="AT89">
        <v>1</v>
      </c>
      <c r="AU89" t="s">
        <v>167</v>
      </c>
    </row>
    <row r="90" spans="1:47" ht="25.5" x14ac:dyDescent="0.2">
      <c r="A90">
        <f>'English Master'!A90</f>
        <v>1915</v>
      </c>
      <c r="B90" s="85">
        <v>1</v>
      </c>
      <c r="C90" t="str">
        <f>'English Master'!D90&amp;" "&amp;'English Master'!C90&amp;" "&amp;'English Master'!H90&amp;" "&amp;'English Master'!K90&amp;" "&amp;'English Master'!F90</f>
        <v>ANKAA Spring Summer black  jersey top</v>
      </c>
      <c r="D90" t="str">
        <f t="shared" si="18"/>
        <v>Top</v>
      </c>
      <c r="E90">
        <f>'English Master'!S90</f>
        <v>75</v>
      </c>
      <c r="F90">
        <v>1</v>
      </c>
      <c r="H90">
        <v>0</v>
      </c>
      <c r="M90" t="str">
        <f t="shared" si="15"/>
        <v>ANKAA</v>
      </c>
      <c r="Z90" t="s">
        <v>168</v>
      </c>
      <c r="AD90" s="67" t="str">
        <f>IF('English Master'!N90="","",'English Master'!N90&amp;" ")&amp;IF('English Master'!O90="","",'English Master'!O90&amp;" ")&amp;IF('English Master'!P90="","",'English Master'!P90&amp;" ")&amp;IF('English Master'!Q90="","",'English Master'!Q90&amp;" ")&amp;IF('English Master'!R90="","",'English Master'!R90&amp;" ")&amp;IF('English Master'!K90="","",'English Master'!K90&amp;" ")&amp;IF('English Master'!J90="","",'English Master'!J90&amp;" ")&amp;IF('English Master'!I90="","",'English Master'!I90&amp;" ")</f>
        <v xml:space="preserve">twist detail collar sleeveless hand wash drip dry 50% cotton 50% modal </v>
      </c>
      <c r="AE90" t="str">
        <f>"Young French Designer Amandine Leforestiers' minimalist "&amp;PROPER('English Master'!D90)&amp;" "&amp;'English Master'!F90&amp;" is made from fabric made in "&amp;'English Master'!L90&amp;". "&amp;IF('English Master'!AB90="",""," The model is also wearing "&amp;'English Master'!AB90&amp;" by Amandine Leforestier")</f>
        <v xml:space="preserve">Young French Designer Amandine Leforestiers' minimalist Ankaa jersey top is made from fabric made in Italy. </v>
      </c>
      <c r="AF90" s="83" t="str">
        <f t="shared" si="16"/>
        <v>ANKAA;Spring;Summer;black;;jersey;top;twist;detail;collar;;sleeveless;;;;hand;wash;drip;dry</v>
      </c>
      <c r="AG90" t="str">
        <f t="shared" si="17"/>
        <v>ANKAA Spring Summer black  jersey top</v>
      </c>
      <c r="AH90" t="str">
        <f>AG90&amp;"  "&amp;'English Master'!I90</f>
        <v>ANKAA Spring Summer black  jersey top  50% cotton 50% modal</v>
      </c>
      <c r="AI90" t="str">
        <f>'English Master'!N90&amp;" "&amp;'English Master'!O90&amp;" "&amp;'English Master'!P90&amp;" "&amp;'English Master'!Q90&amp;" "&amp;'English Master'!R90&amp;" "&amp;'English Master'!K90&amp;" "&amp;'English Master'!J90</f>
        <v>twist detail collar  sleeveless    hand wash drip dry</v>
      </c>
      <c r="AK90" t="s">
        <v>166</v>
      </c>
      <c r="AM90">
        <v>1</v>
      </c>
      <c r="AP90">
        <v>1</v>
      </c>
      <c r="AQ90" s="57"/>
      <c r="AR90">
        <v>0</v>
      </c>
      <c r="AS90" t="str">
        <f>'English Master'!$I$1&amp;":"&amp;'English Master'!I90&amp;":0;"&amp;'English Master'!$J$1&amp;":"&amp;'English Master'!J90&amp;":1;"&amp;'English Master'!$N$1&amp;":"&amp;'English Master'!N90&amp;":2;"&amp;'English Master'!$O$1&amp;":"&amp;'English Master'!O90&amp;":3;"&amp;'English Master'!$P$1&amp;":"&amp;'English Master'!P90&amp;":4;"&amp;'English Master'!$Q$1&amp;":"&amp;'English Master'!Q90&amp;":5;"&amp;'English Master'!$R$1&amp;":"&amp;'English Master'!R90&amp;":6;"&amp;'English Master'!$L$1&amp;":"&amp;'English Master'!L90&amp;":7"</f>
        <v>Composition:50% cotton 50% modal:0;Care:hand wash drip dry:1;Neck:twist detail collar:2;Waist::3;Sleeves:sleeveless:4;Pockets::5;Length::6;Fabric origin:Italy:7</v>
      </c>
      <c r="AT90">
        <v>1</v>
      </c>
      <c r="AU90" t="s">
        <v>167</v>
      </c>
    </row>
    <row r="91" spans="1:47" ht="38.25" x14ac:dyDescent="0.2">
      <c r="A91">
        <f>'English Master'!A91</f>
        <v>1916</v>
      </c>
      <c r="B91" s="85">
        <v>1</v>
      </c>
      <c r="C91" t="str">
        <f>'English Master'!D91&amp;" "&amp;'English Master'!C91&amp;" "&amp;'English Master'!H91&amp;" "&amp;'English Master'!K91&amp;" "&amp;'English Master'!F91</f>
        <v>ATI Spring Summer white oversized simple crepe dress</v>
      </c>
      <c r="D91" t="str">
        <f t="shared" si="18"/>
        <v>Dress</v>
      </c>
      <c r="E91">
        <f>'English Master'!S91</f>
        <v>85</v>
      </c>
      <c r="F91">
        <v>1</v>
      </c>
      <c r="H91">
        <v>0</v>
      </c>
      <c r="M91" t="str">
        <f t="shared" si="15"/>
        <v>ATI</v>
      </c>
      <c r="Z91" t="s">
        <v>168</v>
      </c>
      <c r="AD91" s="67" t="str">
        <f>IF('English Master'!N91="","",'English Master'!N91&amp;" ")&amp;IF('English Master'!O91="","",'English Master'!O91&amp;" ")&amp;IF('English Master'!P91="","",'English Master'!P91&amp;" ")&amp;IF('English Master'!Q91="","",'English Master'!Q91&amp;" ")&amp;IF('English Master'!R91="","",'English Master'!R91&amp;" ")&amp;IF('English Master'!K91="","",'English Master'!K91&amp;" ")&amp;IF('English Master'!J91="","",'English Master'!J91&amp;" ")&amp;IF('English Master'!I91="","",'English Master'!I91&amp;" ")</f>
        <v xml:space="preserve">cowl neck sleeveless no pockets knee length oversized simple machine wash 30 drip dry 100% cotton </v>
      </c>
      <c r="AE91" t="str">
        <f>"Young French Designer Amandine Leforestiers' minimalist "&amp;PROPER('English Master'!D91)&amp;" "&amp;'English Master'!F91&amp;" is made from fabric made in "&amp;'English Master'!L91&amp;". "&amp;IF('English Master'!AB91="",""," The model is also wearing "&amp;'English Master'!AB91&amp;" by Amandine Leforestier")</f>
        <v xml:space="preserve">Young French Designer Amandine Leforestiers' minimalist Ati crepe dress is made from fabric made in France. </v>
      </c>
      <c r="AF91" s="83" t="str">
        <f t="shared" si="16"/>
        <v>ATI;Spring;Summer;white;oversized;simple;crepe;dress;cowl;neck;;sleeveless;no;pockets;knee;length;oversized;simple;machine;wash;30;drip;dry</v>
      </c>
      <c r="AG91" t="str">
        <f t="shared" si="17"/>
        <v>ATI Spring Summer white oversized simple crepe dress</v>
      </c>
      <c r="AH91" t="str">
        <f>AG91&amp;"  "&amp;'English Master'!I91</f>
        <v>ATI Spring Summer white oversized simple crepe dress  100% cotton</v>
      </c>
      <c r="AI91" t="str">
        <f>'English Master'!N91&amp;" "&amp;'English Master'!O91&amp;" "&amp;'English Master'!P91&amp;" "&amp;'English Master'!Q91&amp;" "&amp;'English Master'!R91&amp;" "&amp;'English Master'!K91&amp;" "&amp;'English Master'!J91</f>
        <v>cowl neck  sleeveless no pockets knee length oversized simple machine wash 30 drip dry</v>
      </c>
      <c r="AK91" t="s">
        <v>166</v>
      </c>
      <c r="AM91">
        <v>1</v>
      </c>
      <c r="AP91">
        <v>1</v>
      </c>
      <c r="AQ91" s="57"/>
      <c r="AR91">
        <v>0</v>
      </c>
      <c r="AS91" t="str">
        <f>'English Master'!$I$1&amp;":"&amp;'English Master'!I91&amp;":0;"&amp;'English Master'!$J$1&amp;":"&amp;'English Master'!J91&amp;":1;"&amp;'English Master'!$N$1&amp;":"&amp;'English Master'!N91&amp;":2;"&amp;'English Master'!$O$1&amp;":"&amp;'English Master'!O91&amp;":3;"&amp;'English Master'!$P$1&amp;":"&amp;'English Master'!P91&amp;":4;"&amp;'English Master'!$Q$1&amp;":"&amp;'English Master'!Q91&amp;":5;"&amp;'English Master'!$R$1&amp;":"&amp;'English Master'!R91&amp;":6;"&amp;'English Master'!$L$1&amp;":"&amp;'English Master'!L91&amp;":7"</f>
        <v>Composition:100% cotton:0;Care:machine wash 30 drip dry:1;Neck:cowl neck:2;Waist::3;Sleeves:sleeveless:4;Pockets:no pockets:5;Length:knee length:6;Fabric origin:France:7</v>
      </c>
      <c r="AT91">
        <v>1</v>
      </c>
      <c r="AU91" t="s">
        <v>167</v>
      </c>
    </row>
    <row r="92" spans="1:47" ht="51" x14ac:dyDescent="0.2">
      <c r="A92">
        <f>'English Master'!A92</f>
        <v>1917</v>
      </c>
      <c r="B92" s="85">
        <v>1</v>
      </c>
      <c r="C92" t="str">
        <f>'English Master'!D92&amp;" "&amp;'English Master'!C92&amp;" "&amp;'English Master'!H92&amp;" "&amp;'English Master'!K92&amp;" "&amp;'English Master'!F92</f>
        <v>ERO Spring Summer white knitted cloud draped loose tank top knit top</v>
      </c>
      <c r="D92" t="str">
        <f t="shared" si="18"/>
        <v>Top</v>
      </c>
      <c r="E92">
        <f>'English Master'!S92</f>
        <v>110</v>
      </c>
      <c r="F92">
        <v>1</v>
      </c>
      <c r="H92">
        <v>0</v>
      </c>
      <c r="M92" t="str">
        <f t="shared" si="15"/>
        <v>ERO</v>
      </c>
      <c r="Z92" t="s">
        <v>168</v>
      </c>
      <c r="AD92" s="67" t="str">
        <f>IF('English Master'!N92="","",'English Master'!N92&amp;" ")&amp;IF('English Master'!O92="","",'English Master'!O92&amp;" ")&amp;IF('English Master'!P92="","",'English Master'!P92&amp;" ")&amp;IF('English Master'!Q92="","",'English Master'!Q92&amp;" ")&amp;IF('English Master'!R92="","",'English Master'!R92&amp;" ")&amp;IF('English Master'!K92="","",'English Master'!K92&amp;" ")&amp;IF('English Master'!J92="","",'English Master'!J92&amp;" ")&amp;IF('English Master'!I92="","",'English Master'!I92&amp;" ")</f>
        <v xml:space="preserve">twist v cut neck on the back sleeveless knitted cloud draped loose tank top machine wash 30 drip dry 100% cotton </v>
      </c>
      <c r="AE92" t="str">
        <f>"Young French Designer Amandine Leforestiers' minimalist "&amp;PROPER('English Master'!D92)&amp;" "&amp;'English Master'!F92&amp;" is made from fabric made in "&amp;'English Master'!L92&amp;". "&amp;IF('English Master'!AB92="",""," The model is also wearing "&amp;'English Master'!AB92&amp;" by Amandine Leforestier")</f>
        <v xml:space="preserve">Young French Designer Amandine Leforestiers' minimalist Ero knit top is made from fabric made in France. </v>
      </c>
      <c r="AF92" s="83" t="str">
        <f t="shared" si="16"/>
        <v>ERO;Spring;Summer;white;knitted;cloud;draped;loose;tank;top;knit;top;twist;v;cut;neck;on;the;back;;sleeveless;;;knitted;cloud;draped;loose;tank;top;machine;wash;30;drip;dry</v>
      </c>
      <c r="AG92" t="str">
        <f t="shared" si="17"/>
        <v>ERO Spring Summer white knitted cloud draped loose tank top knit top</v>
      </c>
      <c r="AH92" t="str">
        <f>AG92&amp;"  "&amp;'English Master'!I92</f>
        <v>ERO Spring Summer white knitted cloud draped loose tank top knit top  100% cotton</v>
      </c>
      <c r="AI92" t="str">
        <f>'English Master'!N92&amp;" "&amp;'English Master'!O92&amp;" "&amp;'English Master'!P92&amp;" "&amp;'English Master'!Q92&amp;" "&amp;'English Master'!R92&amp;" "&amp;'English Master'!K92&amp;" "&amp;'English Master'!J92</f>
        <v>twist v cut neck on the back  sleeveless   knitted cloud draped loose tank top machine wash 30 drip dry</v>
      </c>
      <c r="AK92" t="s">
        <v>166</v>
      </c>
      <c r="AM92">
        <v>1</v>
      </c>
      <c r="AP92">
        <v>1</v>
      </c>
      <c r="AQ92" s="57"/>
      <c r="AR92">
        <v>0</v>
      </c>
      <c r="AS92" t="str">
        <f>'English Master'!$I$1&amp;":"&amp;'English Master'!I92&amp;":0;"&amp;'English Master'!$J$1&amp;":"&amp;'English Master'!J92&amp;":1;"&amp;'English Master'!$N$1&amp;":"&amp;'English Master'!N92&amp;":2;"&amp;'English Master'!$O$1&amp;":"&amp;'English Master'!O92&amp;":3;"&amp;'English Master'!$P$1&amp;":"&amp;'English Master'!P92&amp;":4;"&amp;'English Master'!$Q$1&amp;":"&amp;'English Master'!Q92&amp;":5;"&amp;'English Master'!$R$1&amp;":"&amp;'English Master'!R92&amp;":6;"&amp;'English Master'!$L$1&amp;":"&amp;'English Master'!L92&amp;":7"</f>
        <v>Composition:100% cotton:0;Care:machine wash 30 drip dry:1;Neck:twist v cut neck on the back:2;Waist::3;Sleeves:sleeveless:4;Pockets::5;Length::6;Fabric origin:France:7</v>
      </c>
      <c r="AT92">
        <v>1</v>
      </c>
      <c r="AU92" t="s">
        <v>167</v>
      </c>
    </row>
    <row r="93" spans="1:47" ht="38.25" x14ac:dyDescent="0.2">
      <c r="A93">
        <f>'English Master'!A93</f>
        <v>1918</v>
      </c>
      <c r="B93" s="85">
        <v>1</v>
      </c>
      <c r="C93" t="str">
        <f>'English Master'!D93&amp;" "&amp;'English Master'!C93&amp;" "&amp;'English Master'!H93&amp;" "&amp;'English Master'!K93&amp;" "&amp;'English Master'!F93</f>
        <v>IANA Spring Summer white square shaped cotton fleece sweater</v>
      </c>
      <c r="D93" t="str">
        <f t="shared" si="18"/>
        <v>Sweater</v>
      </c>
      <c r="E93">
        <f>'English Master'!S93</f>
        <v>130</v>
      </c>
      <c r="F93">
        <v>1</v>
      </c>
      <c r="H93">
        <v>0</v>
      </c>
      <c r="M93" t="str">
        <f t="shared" si="15"/>
        <v>IANA</v>
      </c>
      <c r="Z93" t="s">
        <v>168</v>
      </c>
      <c r="AD93" s="67" t="str">
        <f>IF('English Master'!N93="","",'English Master'!N93&amp;" ")&amp;IF('English Master'!O93="","",'English Master'!O93&amp;" ")&amp;IF('English Master'!P93="","",'English Master'!P93&amp;" ")&amp;IF('English Master'!Q93="","",'English Master'!Q93&amp;" ")&amp;IF('English Master'!R93="","",'English Master'!R93&amp;" ")&amp;IF('English Master'!K93="","",'English Master'!K93&amp;" ")&amp;IF('English Master'!J93="","",'English Master'!J93&amp;" ")&amp;IF('English Master'!I93="","",'English Master'!I93&amp;" ")</f>
        <v xml:space="preserve">roped open neck line collar 3/4 sleeve square shaped hand wash drip dry 74% cotton 26% nylon </v>
      </c>
      <c r="AE93" t="str">
        <f>"Young French Designer Amandine Leforestiers' minimalist "&amp;PROPER('English Master'!D93)&amp;" "&amp;'English Master'!F93&amp;" is made from fabric made in "&amp;'English Master'!L93&amp;". "&amp;IF('English Master'!AB93="",""," The model is also wearing "&amp;'English Master'!AB93&amp;" by Amandine Leforestier")</f>
        <v xml:space="preserve">Young French Designer Amandine Leforestiers' minimalist Iana cotton fleece sweater is made from fabric made in Japan. </v>
      </c>
      <c r="AF93" s="83" t="str">
        <f t="shared" si="16"/>
        <v>IANA;Spring;Summer;white;square;shaped;cotton;fleece;sweater;roped;open;neck;line;collar;;3/4;sleeve;;;square;shaped;hand;wash;drip;dry</v>
      </c>
      <c r="AG93" t="str">
        <f t="shared" si="17"/>
        <v>IANA Spring Summer white square shaped cotton fleece sweater</v>
      </c>
      <c r="AH93" t="str">
        <f>AG93&amp;"  "&amp;'English Master'!I93</f>
        <v>IANA Spring Summer white square shaped cotton fleece sweater  74% cotton 26% nylon</v>
      </c>
      <c r="AI93" t="str">
        <f>'English Master'!N93&amp;" "&amp;'English Master'!O93&amp;" "&amp;'English Master'!P93&amp;" "&amp;'English Master'!Q93&amp;" "&amp;'English Master'!R93&amp;" "&amp;'English Master'!K93&amp;" "&amp;'English Master'!J93</f>
        <v>roped open neck line collar  3/4 sleeve   square shaped hand wash drip dry</v>
      </c>
      <c r="AK93" t="s">
        <v>166</v>
      </c>
      <c r="AM93">
        <v>1</v>
      </c>
      <c r="AP93">
        <v>1</v>
      </c>
      <c r="AQ93" s="57"/>
      <c r="AR93">
        <v>0</v>
      </c>
      <c r="AS93" t="str">
        <f>'English Master'!$I$1&amp;":"&amp;'English Master'!I93&amp;":0;"&amp;'English Master'!$J$1&amp;":"&amp;'English Master'!J93&amp;":1;"&amp;'English Master'!$N$1&amp;":"&amp;'English Master'!N93&amp;":2;"&amp;'English Master'!$O$1&amp;":"&amp;'English Master'!O93&amp;":3;"&amp;'English Master'!$P$1&amp;":"&amp;'English Master'!P93&amp;":4;"&amp;'English Master'!$Q$1&amp;":"&amp;'English Master'!Q93&amp;":5;"&amp;'English Master'!$R$1&amp;":"&amp;'English Master'!R93&amp;":6;"&amp;'English Master'!$L$1&amp;":"&amp;'English Master'!L93&amp;":7"</f>
        <v>Composition:74% cotton 26% nylon:0;Care:hand wash drip dry:1;Neck:roped open neck line collar:2;Waist::3;Sleeves:3/4 sleeve:4;Pockets::5;Length::6;Fabric origin:Japan:7</v>
      </c>
      <c r="AT93">
        <v>1</v>
      </c>
      <c r="AU93" t="s">
        <v>167</v>
      </c>
    </row>
    <row r="94" spans="1:47" x14ac:dyDescent="0.2">
      <c r="A94">
        <f>'English Master'!A94</f>
        <v>1919</v>
      </c>
      <c r="B94" s="85">
        <v>1</v>
      </c>
      <c r="C94" t="str">
        <f>'English Master'!D94&amp;" "&amp;'English Master'!C94&amp;" "&amp;'English Master'!H94&amp;" "&amp;'English Master'!K94&amp;" "&amp;'English Master'!F94</f>
        <v xml:space="preserve">KHESE Spring Summer   </v>
      </c>
      <c r="D94" t="str">
        <f t="shared" si="18"/>
        <v/>
      </c>
      <c r="E94">
        <f>'English Master'!S94</f>
        <v>160</v>
      </c>
      <c r="F94">
        <v>1</v>
      </c>
      <c r="H94">
        <v>0</v>
      </c>
      <c r="M94" t="str">
        <f t="shared" si="15"/>
        <v>KHESE</v>
      </c>
      <c r="Z94" t="s">
        <v>168</v>
      </c>
      <c r="AD94" s="67" t="str">
        <f>IF('English Master'!N94="","",'English Master'!N94&amp;" ")&amp;IF('English Master'!O94="","",'English Master'!O94&amp;" ")&amp;IF('English Master'!P94="","",'English Master'!P94&amp;" ")&amp;IF('English Master'!Q94="","",'English Master'!Q94&amp;" ")&amp;IF('English Master'!R94="","",'English Master'!R94&amp;" ")&amp;IF('English Master'!K94="","",'English Master'!K94&amp;" ")&amp;IF('English Master'!J94="","",'English Master'!J94&amp;" ")&amp;IF('English Master'!I94="","",'English Master'!I94&amp;" ")</f>
        <v/>
      </c>
      <c r="AE94" t="str">
        <f>"Young French Designer Amandine Leforestiers' minimalist "&amp;PROPER('English Master'!D94)&amp;" "&amp;'English Master'!F94&amp;" is made from fabric made in "&amp;'English Master'!L94&amp;". "&amp;IF('English Master'!AB94="",""," The model is also wearing "&amp;'English Master'!AB94&amp;" by Amandine Leforestier")</f>
        <v xml:space="preserve">Young French Designer Amandine Leforestiers' minimalist Khese  is made from fabric made in France. </v>
      </c>
      <c r="AF94" s="83" t="str">
        <f t="shared" si="16"/>
        <v>KHESE;Spring;Summer;;;;;;;;;;</v>
      </c>
      <c r="AG94" t="str">
        <f t="shared" si="17"/>
        <v xml:space="preserve">KHESE Spring Summer   </v>
      </c>
      <c r="AH94" t="str">
        <f>AG94&amp;"  "&amp;'English Master'!I94</f>
        <v xml:space="preserve">KHESE Spring Summer     </v>
      </c>
      <c r="AI94" t="str">
        <f>'English Master'!N94&amp;" "&amp;'English Master'!O94&amp;" "&amp;'English Master'!P94&amp;" "&amp;'English Master'!Q94&amp;" "&amp;'English Master'!R94&amp;" "&amp;'English Master'!K94&amp;" "&amp;'English Master'!J94</f>
        <v xml:space="preserve">      </v>
      </c>
      <c r="AK94" t="s">
        <v>166</v>
      </c>
      <c r="AM94">
        <v>1</v>
      </c>
      <c r="AP94">
        <v>1</v>
      </c>
      <c r="AQ94" s="57"/>
      <c r="AR94">
        <v>0</v>
      </c>
      <c r="AS94" t="str">
        <f>'English Master'!$I$1&amp;":"&amp;'English Master'!I94&amp;":0;"&amp;'English Master'!$J$1&amp;":"&amp;'English Master'!J94&amp;":1;"&amp;'English Master'!$N$1&amp;":"&amp;'English Master'!N94&amp;":2;"&amp;'English Master'!$O$1&amp;":"&amp;'English Master'!O94&amp;":3;"&amp;'English Master'!$P$1&amp;":"&amp;'English Master'!P94&amp;":4;"&amp;'English Master'!$Q$1&amp;":"&amp;'English Master'!Q94&amp;":5;"&amp;'English Master'!$R$1&amp;":"&amp;'English Master'!R94&amp;":6;"&amp;'English Master'!$L$1&amp;":"&amp;'English Master'!L94&amp;":7"</f>
        <v>Composition::0;Care::1;Neck::2;Waist::3;Sleeves::4;Pockets::5;Length::6;Fabric origin:France:7</v>
      </c>
      <c r="AT94">
        <v>1</v>
      </c>
      <c r="AU94" t="s">
        <v>167</v>
      </c>
    </row>
    <row r="95" spans="1:47" ht="51" x14ac:dyDescent="0.2">
      <c r="A95">
        <f>'English Master'!A95</f>
        <v>1920</v>
      </c>
      <c r="B95" s="85">
        <v>1</v>
      </c>
      <c r="C95" t="str">
        <f>'English Master'!D95&amp;" "&amp;'English Master'!C95&amp;" "&amp;'English Master'!H95&amp;" "&amp;'English Master'!K95&amp;" "&amp;'English Master'!F95</f>
        <v>PARTITION Spring Summer white t-shirt pleated cutout jersey top</v>
      </c>
      <c r="D95" t="str">
        <f t="shared" si="18"/>
        <v>Top</v>
      </c>
      <c r="E95">
        <f>'English Master'!S95</f>
        <v>50</v>
      </c>
      <c r="F95">
        <v>1</v>
      </c>
      <c r="H95">
        <v>0</v>
      </c>
      <c r="M95" t="str">
        <f t="shared" si="15"/>
        <v>PARTITION</v>
      </c>
      <c r="Z95" t="s">
        <v>168</v>
      </c>
      <c r="AD95" s="67" t="str">
        <f>IF('English Master'!N95="","",'English Master'!N95&amp;" ")&amp;IF('English Master'!O95="","",'English Master'!O95&amp;" ")&amp;IF('English Master'!P95="","",'English Master'!P95&amp;" ")&amp;IF('English Master'!Q95="","",'English Master'!Q95&amp;" ")&amp;IF('English Master'!R95="","",'English Master'!R95&amp;" ")&amp;IF('English Master'!K95="","",'English Master'!K95&amp;" ")&amp;IF('English Master'!J95="","",'English Master'!J95&amp;" ")&amp;IF('English Master'!I95="","",'English Master'!I95&amp;" ")</f>
        <v xml:space="preserve">round short sleeve recessed sleeve t-shirt pleated cutout machine wash 30 drip dry 70% cotton 30% linen </v>
      </c>
      <c r="AE95" t="str">
        <f>"Young French Designer Amandine Leforestiers' minimalist "&amp;PROPER('English Master'!D95)&amp;" "&amp;'English Master'!F95&amp;" is made from fabric made in "&amp;'English Master'!L95&amp;". "&amp;IF('English Master'!AB95="",""," The model is also wearing "&amp;'English Master'!AB95&amp;" by Amandine Leforestier")</f>
        <v xml:space="preserve">Young French Designer Amandine Leforestiers' minimalist Partition jersey top is made from fabric made in France. </v>
      </c>
      <c r="AF95" s="83" t="str">
        <f t="shared" si="16"/>
        <v>PARTITION;Spring;Summer;white;t-shirt;pleated;cutout;jersey;top;round;;short;sleeve;recessed;sleeve;;;t-shirt;pleated;cutout;machine;wash;30;drip;dry</v>
      </c>
      <c r="AG95" t="str">
        <f t="shared" si="17"/>
        <v>PARTITION Spring Summer white t-shirt pleated cutout jersey top</v>
      </c>
      <c r="AH95" t="str">
        <f>AG95&amp;"  "&amp;'English Master'!I95</f>
        <v>PARTITION Spring Summer white t-shirt pleated cutout jersey top  70% cotton 30% linen</v>
      </c>
      <c r="AI95" t="str">
        <f>'English Master'!N95&amp;" "&amp;'English Master'!O95&amp;" "&amp;'English Master'!P95&amp;" "&amp;'English Master'!Q95&amp;" "&amp;'English Master'!R95&amp;" "&amp;'English Master'!K95&amp;" "&amp;'English Master'!J95</f>
        <v>round  short sleeve recessed sleeve   t-shirt pleated cutout machine wash 30 drip dry</v>
      </c>
      <c r="AK95" t="s">
        <v>166</v>
      </c>
      <c r="AM95">
        <v>1</v>
      </c>
      <c r="AP95">
        <v>1</v>
      </c>
      <c r="AQ95" s="57"/>
      <c r="AR95">
        <v>0</v>
      </c>
      <c r="AS95" t="str">
        <f>'English Master'!$I$1&amp;":"&amp;'English Master'!I95&amp;":0;"&amp;'English Master'!$J$1&amp;":"&amp;'English Master'!J95&amp;":1;"&amp;'English Master'!$N$1&amp;":"&amp;'English Master'!N95&amp;":2;"&amp;'English Master'!$O$1&amp;":"&amp;'English Master'!O95&amp;":3;"&amp;'English Master'!$P$1&amp;":"&amp;'English Master'!P95&amp;":4;"&amp;'English Master'!$Q$1&amp;":"&amp;'English Master'!Q95&amp;":5;"&amp;'English Master'!$R$1&amp;":"&amp;'English Master'!R95&amp;":6;"&amp;'English Master'!$L$1&amp;":"&amp;'English Master'!L95&amp;":7"</f>
        <v>Composition:70% cotton 30% linen:0;Care:machine wash 30 drip dry:1;Neck:round:2;Waist::3;Sleeves:short sleeve recessed sleeve:4;Pockets::5;Length::6;Fabric origin:France:7</v>
      </c>
      <c r="AT95">
        <v>1</v>
      </c>
      <c r="AU95" t="s">
        <v>167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D2" sqref="D2"/>
    </sheetView>
  </sheetViews>
  <sheetFormatPr defaultColWidth="9.140625" defaultRowHeight="12.75" x14ac:dyDescent="0.2"/>
  <cols>
    <col min="1" max="1" width="10.5703125" bestFit="1" customWidth="1"/>
    <col min="2" max="2" width="10.5703125" customWidth="1"/>
    <col min="3" max="3" width="28.7109375" bestFit="1" customWidth="1"/>
    <col min="4" max="4" width="20" bestFit="1" customWidth="1"/>
    <col min="5" max="5" width="17.85546875" bestFit="1" customWidth="1"/>
    <col min="6" max="6" width="18" bestFit="1" customWidth="1"/>
    <col min="7" max="7" width="9" bestFit="1" customWidth="1"/>
    <col min="8" max="8" width="12.28515625" bestFit="1" customWidth="1"/>
    <col min="9" max="9" width="14.28515625" bestFit="1" customWidth="1"/>
    <col min="10" max="10" width="13.7109375" bestFit="1" customWidth="1"/>
    <col min="11" max="11" width="6.42578125" bestFit="1" customWidth="1"/>
    <col min="12" max="12" width="7.7109375" bestFit="1" customWidth="1"/>
    <col min="13" max="13" width="14.140625" customWidth="1"/>
    <col min="14" max="14" width="14.7109375" customWidth="1"/>
    <col min="15" max="15" width="21.7109375" customWidth="1"/>
    <col min="16" max="16" width="22.85546875" customWidth="1"/>
    <col min="17" max="17" width="12.7109375" customWidth="1"/>
    <col min="18" max="18" width="25.140625" customWidth="1"/>
    <col min="19" max="19" width="34.42578125" bestFit="1" customWidth="1"/>
    <col min="20" max="20" width="15.85546875" bestFit="1" customWidth="1"/>
    <col min="21" max="21" width="24.28515625" bestFit="1" customWidth="1"/>
    <col min="22" max="22" width="15.7109375" bestFit="1" customWidth="1"/>
    <col min="23" max="23" width="10.42578125" bestFit="1" customWidth="1"/>
  </cols>
  <sheetData>
    <row r="1" spans="1:23" x14ac:dyDescent="0.2">
      <c r="A1" t="s">
        <v>171</v>
      </c>
      <c r="B1" t="s">
        <v>175</v>
      </c>
      <c r="C1" t="s">
        <v>172</v>
      </c>
      <c r="D1" t="s">
        <v>173</v>
      </c>
      <c r="E1" t="s">
        <v>174</v>
      </c>
      <c r="F1" t="s">
        <v>175</v>
      </c>
      <c r="G1" t="s">
        <v>128</v>
      </c>
      <c r="H1" t="s">
        <v>129</v>
      </c>
      <c r="I1" t="s">
        <v>118</v>
      </c>
      <c r="J1" t="s">
        <v>176</v>
      </c>
      <c r="K1" t="s">
        <v>130</v>
      </c>
      <c r="L1" t="s">
        <v>135</v>
      </c>
      <c r="M1" t="s">
        <v>136</v>
      </c>
      <c r="N1" t="s">
        <v>177</v>
      </c>
      <c r="O1" t="s">
        <v>178</v>
      </c>
      <c r="P1" t="s">
        <v>179</v>
      </c>
      <c r="Q1" t="s">
        <v>180</v>
      </c>
      <c r="R1" t="s">
        <v>181</v>
      </c>
      <c r="S1" t="s">
        <v>155</v>
      </c>
      <c r="T1" t="s">
        <v>163</v>
      </c>
      <c r="U1" t="s">
        <v>182</v>
      </c>
      <c r="V1" t="s">
        <v>183</v>
      </c>
      <c r="W1" t="s">
        <v>169</v>
      </c>
    </row>
    <row r="2" spans="1:23" x14ac:dyDescent="0.2">
      <c r="A2">
        <v>914</v>
      </c>
      <c r="C2" s="47" t="s">
        <v>460</v>
      </c>
      <c r="D2" t="str">
        <f>VLOOKUP(A2,'English Master'!$A$2:$Z$95,7)&amp;":0;XS:1"</f>
        <v>Legging/yoga pants. The cutout detail/fake pockets lets you pair these pants with  a shirt or sweater.:0;XS:1</v>
      </c>
      <c r="L2" s="33">
        <f>VLOOKUP(A2,'English Master'!$A$2:$Z$95,19)</f>
        <v>55</v>
      </c>
      <c r="O2">
        <v>1</v>
      </c>
    </row>
    <row r="3" spans="1:23" x14ac:dyDescent="0.2">
      <c r="A3">
        <f>A2</f>
        <v>914</v>
      </c>
      <c r="C3" s="47" t="s">
        <v>461</v>
      </c>
      <c r="D3" t="str">
        <f>VLOOKUP(A2,'English Master'!$A$2:$Z$95,7)&amp;":0;S:2"</f>
        <v>Legging/yoga pants. The cutout detail/fake pockets lets you pair these pants with  a shirt or sweater.:0;S:2</v>
      </c>
      <c r="L3" s="33">
        <f>VLOOKUP(A3,'English Master'!$A$2:$Z$95,20)</f>
        <v>25.5</v>
      </c>
      <c r="O3">
        <v>0</v>
      </c>
    </row>
    <row r="4" spans="1:23" x14ac:dyDescent="0.2">
      <c r="A4">
        <f>A2</f>
        <v>914</v>
      </c>
      <c r="C4" s="47" t="s">
        <v>462</v>
      </c>
      <c r="D4" t="str">
        <f>VLOOKUP(A2,'English Master'!$A$2:$Z$95,7)&amp;":0;M:3"</f>
        <v>Legging/yoga pants. The cutout detail/fake pockets lets you pair these pants with  a shirt or sweater.:0;M:3</v>
      </c>
      <c r="L4" s="33">
        <f>VLOOKUP(A4,'English Master'!$A$2:$Z$95,21)</f>
        <v>0</v>
      </c>
      <c r="O4">
        <v>0</v>
      </c>
    </row>
    <row r="5" spans="1:23" x14ac:dyDescent="0.2">
      <c r="A5">
        <f>A2</f>
        <v>914</v>
      </c>
      <c r="C5" s="47" t="s">
        <v>463</v>
      </c>
      <c r="D5" t="str">
        <f>VLOOKUP(A2,'English Master'!$A$2:$Z$95,7)&amp;":0;L:4"</f>
        <v>Legging/yoga pants. The cutout detail/fake pockets lets you pair these pants with  a shirt or sweater.:0;L:4</v>
      </c>
      <c r="L5" s="33">
        <f>VLOOKUP(A5,'English Master'!$A$2:$Z$95,22)</f>
        <v>0</v>
      </c>
      <c r="O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workbookViewId="0">
      <selection activeCell="C1" sqref="C1"/>
    </sheetView>
  </sheetViews>
  <sheetFormatPr defaultColWidth="9.140625" defaultRowHeight="12.75" x14ac:dyDescent="0.2"/>
  <cols>
    <col min="1" max="1" width="21.7109375" bestFit="1" customWidth="1"/>
    <col min="3" max="3" width="12" bestFit="1" customWidth="1"/>
    <col min="6" max="6" width="13.28515625" customWidth="1"/>
  </cols>
  <sheetData>
    <row r="1" spans="1:11" x14ac:dyDescent="0.2">
      <c r="A1" t="s">
        <v>422</v>
      </c>
      <c r="B1" s="47" t="s">
        <v>456</v>
      </c>
      <c r="C1" s="47" t="s">
        <v>459</v>
      </c>
    </row>
    <row r="2" spans="1:11" x14ac:dyDescent="0.2">
      <c r="A2" t="s">
        <v>41</v>
      </c>
      <c r="B2">
        <v>90</v>
      </c>
      <c r="C2" s="65">
        <f>[1]AW2014Accord!F23</f>
        <v>19.5</v>
      </c>
    </row>
    <row r="3" spans="1:11" x14ac:dyDescent="0.2">
      <c r="A3" t="s">
        <v>102</v>
      </c>
      <c r="B3">
        <v>100</v>
      </c>
      <c r="C3" s="65">
        <f>[1]AW2014Acella!F23</f>
        <v>25</v>
      </c>
    </row>
    <row r="4" spans="1:11" x14ac:dyDescent="0.2">
      <c r="A4" t="s">
        <v>15</v>
      </c>
      <c r="B4">
        <v>115</v>
      </c>
      <c r="C4" s="65">
        <f>[1]AW2014Adagio!F23</f>
        <v>23.1</v>
      </c>
    </row>
    <row r="5" spans="1:11" x14ac:dyDescent="0.2">
      <c r="A5" t="s">
        <v>228</v>
      </c>
      <c r="B5">
        <v>280</v>
      </c>
      <c r="C5" s="65">
        <f>[1]AW2014Adana!F23</f>
        <v>56.02</v>
      </c>
      <c r="K5" s="57"/>
    </row>
    <row r="6" spans="1:11" x14ac:dyDescent="0.2">
      <c r="A6" t="s">
        <v>27</v>
      </c>
      <c r="B6">
        <v>160</v>
      </c>
      <c r="C6" s="65">
        <f>[1]AW2014Aell!F23</f>
        <v>33</v>
      </c>
      <c r="K6" s="57"/>
    </row>
    <row r="7" spans="1:11" x14ac:dyDescent="0.2">
      <c r="A7" t="s">
        <v>92</v>
      </c>
      <c r="B7">
        <v>110</v>
      </c>
      <c r="C7" s="65">
        <f>[1]AW2015Ale!F23</f>
        <v>28.8</v>
      </c>
    </row>
    <row r="8" spans="1:11" x14ac:dyDescent="0.2">
      <c r="A8" t="s">
        <v>74</v>
      </c>
      <c r="B8">
        <v>110</v>
      </c>
      <c r="C8" s="65">
        <f>[1]Aleyone!F23</f>
        <v>19.3</v>
      </c>
    </row>
    <row r="9" spans="1:11" x14ac:dyDescent="0.2">
      <c r="A9" t="s">
        <v>40</v>
      </c>
      <c r="B9">
        <v>180</v>
      </c>
      <c r="C9" s="65">
        <f>[1]AW2014Allonge!F23</f>
        <v>40.5</v>
      </c>
      <c r="K9" s="57"/>
    </row>
    <row r="10" spans="1:11" x14ac:dyDescent="0.2">
      <c r="A10" t="s">
        <v>46</v>
      </c>
      <c r="B10">
        <v>150</v>
      </c>
      <c r="C10" s="65">
        <f>[1]AW2014Alto!F23</f>
        <v>31.5</v>
      </c>
    </row>
    <row r="11" spans="1:11" x14ac:dyDescent="0.2">
      <c r="A11" t="s">
        <v>35</v>
      </c>
      <c r="B11">
        <v>190</v>
      </c>
      <c r="C11" s="65">
        <f>[1]AW2014And!F23</f>
        <v>45</v>
      </c>
      <c r="K11" s="57"/>
    </row>
    <row r="12" spans="1:11" x14ac:dyDescent="0.2">
      <c r="A12" t="s">
        <v>423</v>
      </c>
      <c r="B12">
        <v>75</v>
      </c>
      <c r="C12" s="65">
        <f>[1]Ankaa!F23</f>
        <v>15</v>
      </c>
      <c r="K12" s="57"/>
    </row>
    <row r="13" spans="1:11" x14ac:dyDescent="0.2">
      <c r="A13" t="s">
        <v>424</v>
      </c>
      <c r="B13">
        <v>70</v>
      </c>
      <c r="C13" s="65">
        <f>[1]Apollo!F23</f>
        <v>13.95</v>
      </c>
      <c r="K13" s="57"/>
    </row>
    <row r="14" spans="1:11" x14ac:dyDescent="0.2">
      <c r="A14" t="s">
        <v>425</v>
      </c>
      <c r="B14">
        <v>114</v>
      </c>
      <c r="C14" s="65">
        <f>[1]AW2014Aquilla!F23</f>
        <v>30</v>
      </c>
    </row>
    <row r="15" spans="1:11" x14ac:dyDescent="0.2">
      <c r="A15" t="s">
        <v>199</v>
      </c>
      <c r="B15">
        <v>195</v>
      </c>
      <c r="C15" s="65">
        <f>[1]AW2014Ara!F23</f>
        <v>42.5</v>
      </c>
    </row>
    <row r="16" spans="1:11" x14ac:dyDescent="0.2">
      <c r="A16" t="s">
        <v>202</v>
      </c>
      <c r="B16">
        <v>160</v>
      </c>
      <c r="C16" s="65">
        <f>[1]AW2014Aries!F23</f>
        <v>32.4</v>
      </c>
      <c r="K16" s="57"/>
    </row>
    <row r="17" spans="1:11" x14ac:dyDescent="0.2">
      <c r="A17" t="s">
        <v>426</v>
      </c>
      <c r="B17">
        <v>110</v>
      </c>
      <c r="C17" s="65">
        <f>[1]Arietis!F23</f>
        <v>22</v>
      </c>
      <c r="K17" s="57"/>
    </row>
    <row r="18" spans="1:11" x14ac:dyDescent="0.2">
      <c r="A18" t="s">
        <v>427</v>
      </c>
      <c r="B18">
        <v>160</v>
      </c>
      <c r="C18" s="65">
        <f>[1]Asterion!F23</f>
        <v>24.45</v>
      </c>
    </row>
    <row r="19" spans="1:11" x14ac:dyDescent="0.2">
      <c r="A19" t="s">
        <v>428</v>
      </c>
      <c r="B19">
        <v>85</v>
      </c>
      <c r="C19" s="65">
        <f>[1]Ati!F23</f>
        <v>14</v>
      </c>
    </row>
    <row r="20" spans="1:11" x14ac:dyDescent="0.2">
      <c r="A20" t="s">
        <v>429</v>
      </c>
      <c r="B20">
        <v>110</v>
      </c>
      <c r="C20" s="65">
        <f>[1]Atria!F23</f>
        <v>16.149999999999999</v>
      </c>
      <c r="K20" s="57"/>
    </row>
    <row r="21" spans="1:11" x14ac:dyDescent="0.2">
      <c r="A21" t="s">
        <v>38</v>
      </c>
      <c r="B21">
        <v>120</v>
      </c>
      <c r="C21" s="65">
        <f>[1]AW2014Attitude!F23</f>
        <v>23.1</v>
      </c>
      <c r="K21" s="57"/>
    </row>
    <row r="22" spans="1:11" x14ac:dyDescent="0.2">
      <c r="A22" t="s">
        <v>430</v>
      </c>
      <c r="B22">
        <v>100</v>
      </c>
      <c r="C22" s="65">
        <f>[1]AW2014Aurigua!F23</f>
        <v>20.6</v>
      </c>
      <c r="K22" s="57"/>
    </row>
    <row r="23" spans="1:11" x14ac:dyDescent="0.2">
      <c r="A23" t="s">
        <v>49</v>
      </c>
      <c r="B23">
        <v>140</v>
      </c>
      <c r="C23" s="65">
        <f>[1]AW2014Butterfly!F23</f>
        <v>28.1</v>
      </c>
    </row>
    <row r="24" spans="1:11" x14ac:dyDescent="0.2">
      <c r="A24" t="s">
        <v>431</v>
      </c>
      <c r="B24">
        <v>85</v>
      </c>
      <c r="C24" s="65">
        <f>[1]AW2014Caellum!F23</f>
        <v>16.2</v>
      </c>
    </row>
    <row r="25" spans="1:11" x14ac:dyDescent="0.2">
      <c r="A25" t="s">
        <v>105</v>
      </c>
      <c r="B25">
        <v>200</v>
      </c>
      <c r="C25" s="65">
        <f>[1]AW2014Capella!F23</f>
        <v>42</v>
      </c>
      <c r="K25" s="57"/>
    </row>
    <row r="26" spans="1:11" x14ac:dyDescent="0.2">
      <c r="A26" t="s">
        <v>432</v>
      </c>
      <c r="B26">
        <v>100</v>
      </c>
      <c r="C26" s="65">
        <f>[1]AW2014Carina!F23</f>
        <v>20.200000000000003</v>
      </c>
    </row>
    <row r="27" spans="1:11" x14ac:dyDescent="0.2">
      <c r="A27" t="s">
        <v>433</v>
      </c>
      <c r="B27">
        <v>120</v>
      </c>
      <c r="C27" s="65">
        <f>[1]Celeno!F23</f>
        <v>18.850000000000001</v>
      </c>
      <c r="K27" s="57"/>
    </row>
    <row r="28" spans="1:11" x14ac:dyDescent="0.2">
      <c r="A28" t="s">
        <v>16</v>
      </c>
      <c r="B28">
        <v>105</v>
      </c>
      <c r="C28" s="65">
        <f>[1]AW2014Choral!F23</f>
        <v>21</v>
      </c>
      <c r="K28" s="57"/>
    </row>
    <row r="29" spans="1:11" x14ac:dyDescent="0.2">
      <c r="A29" t="s">
        <v>65</v>
      </c>
      <c r="B29">
        <v>70</v>
      </c>
      <c r="C29" s="65">
        <f>[1]AW2014Chorus!F23</f>
        <v>17.5</v>
      </c>
      <c r="K29" s="57"/>
    </row>
    <row r="30" spans="1:11" x14ac:dyDescent="0.2">
      <c r="A30" t="s">
        <v>44</v>
      </c>
      <c r="B30">
        <v>130</v>
      </c>
      <c r="C30" s="65">
        <f>[1]AW2014Coda!F23</f>
        <v>24.5</v>
      </c>
    </row>
    <row r="31" spans="1:11" x14ac:dyDescent="0.2">
      <c r="A31" t="s">
        <v>13</v>
      </c>
      <c r="B31">
        <v>95</v>
      </c>
      <c r="C31" s="65">
        <f>[1]AW2014Concerto!F23</f>
        <v>19.3</v>
      </c>
    </row>
    <row r="32" spans="1:11" x14ac:dyDescent="0.2">
      <c r="A32" t="s">
        <v>213</v>
      </c>
      <c r="B32">
        <v>155</v>
      </c>
      <c r="C32" s="65">
        <f>[1]AW2014Corous!F23</f>
        <v>31</v>
      </c>
    </row>
    <row r="33" spans="1:11" x14ac:dyDescent="0.2">
      <c r="A33" t="s">
        <v>25</v>
      </c>
      <c r="B33">
        <v>110</v>
      </c>
      <c r="C33" s="65">
        <f>[1]AW2013Courbe!F23</f>
        <v>25.6</v>
      </c>
      <c r="K33" s="57"/>
    </row>
    <row r="34" spans="1:11" x14ac:dyDescent="0.2">
      <c r="A34" t="s">
        <v>18</v>
      </c>
      <c r="B34">
        <v>50</v>
      </c>
      <c r="C34" s="65">
        <f>[1]AW2014Croche!F23</f>
        <v>17.5</v>
      </c>
      <c r="K34" s="57"/>
    </row>
    <row r="35" spans="1:11" x14ac:dyDescent="0.2">
      <c r="A35" t="s">
        <v>106</v>
      </c>
      <c r="B35">
        <v>140</v>
      </c>
      <c r="C35" s="65">
        <f>[1]AW2014Cygnus!F23</f>
        <v>28.25</v>
      </c>
    </row>
    <row r="36" spans="1:11" x14ac:dyDescent="0.2">
      <c r="A36" t="s">
        <v>33</v>
      </c>
      <c r="B36">
        <v>150</v>
      </c>
      <c r="C36" s="65">
        <f>[1]AW2014Diese!F23</f>
        <v>29.5</v>
      </c>
    </row>
    <row r="37" spans="1:11" x14ac:dyDescent="0.2">
      <c r="A37" t="s">
        <v>434</v>
      </c>
      <c r="B37">
        <v>120</v>
      </c>
      <c r="C37" s="65">
        <f>[1]AW2014Dravo!F23</f>
        <v>24.4</v>
      </c>
    </row>
    <row r="38" spans="1:11" x14ac:dyDescent="0.2">
      <c r="A38" t="s">
        <v>34</v>
      </c>
      <c r="B38">
        <v>150</v>
      </c>
      <c r="C38" s="65">
        <f>[1]AW2014Drop!F23</f>
        <v>29.4</v>
      </c>
    </row>
    <row r="39" spans="1:11" x14ac:dyDescent="0.2">
      <c r="A39" t="s">
        <v>37</v>
      </c>
      <c r="B39">
        <v>130</v>
      </c>
      <c r="C39" s="65">
        <f>[1]AW2014Equilibre!F23</f>
        <v>26</v>
      </c>
    </row>
    <row r="40" spans="1:11" x14ac:dyDescent="0.2">
      <c r="A40" t="s">
        <v>32</v>
      </c>
      <c r="B40">
        <v>110</v>
      </c>
      <c r="C40" s="65">
        <f>[1]AW2014Ero!F23</f>
        <v>28.700000000000003</v>
      </c>
    </row>
    <row r="41" spans="1:11" x14ac:dyDescent="0.2">
      <c r="A41" t="s">
        <v>435</v>
      </c>
      <c r="B41">
        <v>80</v>
      </c>
      <c r="C41" s="65">
        <f>[1]Etamin!F23</f>
        <v>11.65</v>
      </c>
    </row>
    <row r="42" spans="1:11" x14ac:dyDescent="0.2">
      <c r="A42" t="s">
        <v>21</v>
      </c>
      <c r="B42">
        <v>120</v>
      </c>
      <c r="C42" s="65">
        <f>[1]AW2014Etoile!F23</f>
        <v>22.5</v>
      </c>
    </row>
    <row r="43" spans="1:11" x14ac:dyDescent="0.2">
      <c r="A43" t="s">
        <v>28</v>
      </c>
      <c r="B43">
        <v>115</v>
      </c>
      <c r="C43" s="65">
        <f>[1]AW2014Etty!F23</f>
        <v>30.09090909090909</v>
      </c>
    </row>
    <row r="44" spans="1:11" x14ac:dyDescent="0.2">
      <c r="A44" t="s">
        <v>436</v>
      </c>
      <c r="B44">
        <v>125</v>
      </c>
      <c r="C44" s="65">
        <f>[1]Gallina!F23</f>
        <v>24.5</v>
      </c>
    </row>
    <row r="45" spans="1:11" x14ac:dyDescent="0.2">
      <c r="A45" t="s">
        <v>48</v>
      </c>
      <c r="B45">
        <v>130</v>
      </c>
      <c r="C45" s="65">
        <f>[1]AW2014Gambade!F23</f>
        <v>26.5</v>
      </c>
    </row>
    <row r="46" spans="1:11" x14ac:dyDescent="0.2">
      <c r="A46" t="s">
        <v>47</v>
      </c>
      <c r="B46">
        <v>120</v>
      </c>
      <c r="C46" s="65">
        <f>[1]AW2014Gane!F23</f>
        <v>33.166666666666664</v>
      </c>
    </row>
    <row r="47" spans="1:11" x14ac:dyDescent="0.2">
      <c r="A47" t="s">
        <v>437</v>
      </c>
      <c r="B47">
        <v>160</v>
      </c>
      <c r="C47" s="65">
        <f>[1]AW2014Gemma!F23</f>
        <v>32.4</v>
      </c>
    </row>
    <row r="48" spans="1:11" x14ac:dyDescent="0.2">
      <c r="A48" t="s">
        <v>438</v>
      </c>
      <c r="B48">
        <v>120</v>
      </c>
      <c r="C48" s="65">
        <f>[1]Giena!F23</f>
        <v>20</v>
      </c>
    </row>
    <row r="49" spans="1:3" x14ac:dyDescent="0.2">
      <c r="A49" t="s">
        <v>50</v>
      </c>
      <c r="B49">
        <v>55</v>
      </c>
      <c r="C49" s="65">
        <f>[1]AW2014Gine!F23</f>
        <v>25.5</v>
      </c>
    </row>
    <row r="50" spans="1:3" x14ac:dyDescent="0.2">
      <c r="A50" t="s">
        <v>198</v>
      </c>
      <c r="B50">
        <v>150</v>
      </c>
      <c r="C50" s="65">
        <f>[1]AW2014Homan!F23</f>
        <v>29.25</v>
      </c>
    </row>
    <row r="51" spans="1:3" x14ac:dyDescent="0.2">
      <c r="A51" t="s">
        <v>218</v>
      </c>
      <c r="B51">
        <v>130</v>
      </c>
      <c r="C51" s="65">
        <f>[1]AW2015Iana!F23</f>
        <v>25.4</v>
      </c>
    </row>
    <row r="52" spans="1:3" x14ac:dyDescent="0.2">
      <c r="A52" t="s">
        <v>439</v>
      </c>
      <c r="B52">
        <v>280</v>
      </c>
      <c r="C52" s="65">
        <f>[1]AW2014Inc!F23</f>
        <v>56.5</v>
      </c>
    </row>
    <row r="53" spans="1:3" x14ac:dyDescent="0.2">
      <c r="A53" t="s">
        <v>45</v>
      </c>
      <c r="B53">
        <v>115</v>
      </c>
      <c r="C53" s="65">
        <f>[1]AW2014Ine!F23</f>
        <v>23.1</v>
      </c>
    </row>
    <row r="54" spans="1:3" x14ac:dyDescent="0.2">
      <c r="A54" t="s">
        <v>440</v>
      </c>
      <c r="B54">
        <v>90</v>
      </c>
      <c r="C54" s="65">
        <f>[1]Isis!F23</f>
        <v>16.3</v>
      </c>
    </row>
    <row r="55" spans="1:3" x14ac:dyDescent="0.2">
      <c r="A55" t="s">
        <v>66</v>
      </c>
      <c r="B55">
        <v>170</v>
      </c>
      <c r="C55" s="65">
        <f>[1]AW2014Ita!F23</f>
        <v>35.5</v>
      </c>
    </row>
    <row r="56" spans="1:3" x14ac:dyDescent="0.2">
      <c r="A56" t="s">
        <v>31</v>
      </c>
      <c r="B56">
        <v>160</v>
      </c>
      <c r="C56" s="65">
        <f>[1]AW2014Jani!F23</f>
        <v>33</v>
      </c>
    </row>
    <row r="57" spans="1:3" x14ac:dyDescent="0.2">
      <c r="A57" t="s">
        <v>441</v>
      </c>
      <c r="B57">
        <v>160</v>
      </c>
      <c r="C57" s="65">
        <f>[1]AW2014Libra!F23</f>
        <v>38.75</v>
      </c>
    </row>
    <row r="58" spans="1:3" x14ac:dyDescent="0.2">
      <c r="A58" t="s">
        <v>17</v>
      </c>
      <c r="B58">
        <v>120</v>
      </c>
      <c r="C58" s="65">
        <f>[1]AW2014Lie!F23</f>
        <v>33.799999999999997</v>
      </c>
    </row>
    <row r="59" spans="1:3" x14ac:dyDescent="0.2">
      <c r="A59" t="s">
        <v>99</v>
      </c>
      <c r="B59">
        <v>160</v>
      </c>
      <c r="C59" s="65">
        <f>[1]AW2014Lira!F23</f>
        <v>35.799999999999997</v>
      </c>
    </row>
    <row r="60" spans="1:3" x14ac:dyDescent="0.2">
      <c r="A60" t="s">
        <v>23</v>
      </c>
      <c r="B60">
        <v>140</v>
      </c>
      <c r="C60" s="65">
        <f>[1]AW2014Melodie!F23</f>
        <v>25.3</v>
      </c>
    </row>
    <row r="61" spans="1:3" x14ac:dyDescent="0.2">
      <c r="A61" t="s">
        <v>442</v>
      </c>
      <c r="B61">
        <v>140</v>
      </c>
      <c r="C61" s="65">
        <f>[1]Menope!F23</f>
        <v>20.55</v>
      </c>
    </row>
    <row r="62" spans="1:3" x14ac:dyDescent="0.2">
      <c r="A62" t="s">
        <v>19</v>
      </c>
      <c r="B62">
        <v>110</v>
      </c>
      <c r="C62" s="65">
        <f>[1]AW2014Music!F23</f>
        <v>17.2</v>
      </c>
    </row>
    <row r="63" spans="1:3" x14ac:dyDescent="0.2">
      <c r="A63" t="s">
        <v>443</v>
      </c>
      <c r="B63">
        <v>120</v>
      </c>
      <c r="C63" s="65">
        <f>[1]AW2014MusicB!F23</f>
        <v>24</v>
      </c>
    </row>
    <row r="64" spans="1:3" x14ac:dyDescent="0.2">
      <c r="A64" t="s">
        <v>444</v>
      </c>
      <c r="B64">
        <v>110</v>
      </c>
      <c r="C64" s="65">
        <f>[1]Naos!F23</f>
        <v>22.25</v>
      </c>
    </row>
    <row r="65" spans="1:3" x14ac:dyDescent="0.2">
      <c r="A65" t="s">
        <v>219</v>
      </c>
      <c r="B65">
        <v>140</v>
      </c>
      <c r="C65" s="65">
        <f>[1]AW2014Naro!F23</f>
        <v>28</v>
      </c>
    </row>
    <row r="66" spans="1:3" x14ac:dyDescent="0.2">
      <c r="A66" t="s">
        <v>197</v>
      </c>
      <c r="B66">
        <v>130</v>
      </c>
      <c r="C66" s="65">
        <f>[1]AW2014Nial!F23</f>
        <v>25.54</v>
      </c>
    </row>
    <row r="67" spans="1:3" x14ac:dyDescent="0.2">
      <c r="A67" t="s">
        <v>14</v>
      </c>
      <c r="B67">
        <v>80</v>
      </c>
      <c r="C67" s="65">
        <f>[1]AW2014Ode!F23</f>
        <v>14.5</v>
      </c>
    </row>
    <row r="68" spans="1:3" x14ac:dyDescent="0.2">
      <c r="A68" t="s">
        <v>24</v>
      </c>
      <c r="B68">
        <v>160</v>
      </c>
      <c r="C68" s="65">
        <f>[1]AW2014Opera!F23</f>
        <v>31.5</v>
      </c>
    </row>
    <row r="69" spans="1:3" x14ac:dyDescent="0.2">
      <c r="A69" t="s">
        <v>210</v>
      </c>
      <c r="B69">
        <v>140</v>
      </c>
      <c r="C69" s="65">
        <f>[1]AW2014Orion!F23</f>
        <v>28</v>
      </c>
    </row>
    <row r="70" spans="1:3" x14ac:dyDescent="0.2">
      <c r="A70" t="s">
        <v>51</v>
      </c>
      <c r="B70">
        <v>150</v>
      </c>
      <c r="C70" s="65">
        <f>[1]AW2014Ose!F23</f>
        <v>29.666666666666664</v>
      </c>
    </row>
    <row r="71" spans="1:3" x14ac:dyDescent="0.2">
      <c r="A71" t="s">
        <v>112</v>
      </c>
      <c r="B71">
        <v>50</v>
      </c>
      <c r="C71" s="65">
        <f>[1]AW2014Partition!F23</f>
        <v>17.3</v>
      </c>
    </row>
    <row r="72" spans="1:3" x14ac:dyDescent="0.2">
      <c r="A72" t="s">
        <v>445</v>
      </c>
      <c r="B72">
        <v>180</v>
      </c>
      <c r="C72" s="65">
        <f>[1]AW2014Pegasus!F23</f>
        <v>35.400000000000006</v>
      </c>
    </row>
    <row r="73" spans="1:3" x14ac:dyDescent="0.2">
      <c r="A73" t="s">
        <v>446</v>
      </c>
      <c r="B73">
        <v>110</v>
      </c>
      <c r="C73" s="65">
        <f>[1]Pleione!F23</f>
        <v>13.5</v>
      </c>
    </row>
    <row r="74" spans="1:3" x14ac:dyDescent="0.2">
      <c r="A74" t="s">
        <v>39</v>
      </c>
      <c r="B74">
        <v>160</v>
      </c>
      <c r="C74" s="65">
        <f>[1]AW2014Porte!F23</f>
        <v>35.5</v>
      </c>
    </row>
    <row r="75" spans="1:3" x14ac:dyDescent="0.2">
      <c r="A75" t="s">
        <v>30</v>
      </c>
      <c r="B75">
        <v>140</v>
      </c>
      <c r="C75" s="65">
        <f>[1]SS2014Prelude!F23</f>
        <v>23</v>
      </c>
    </row>
    <row r="76" spans="1:3" x14ac:dyDescent="0.2">
      <c r="A76" t="s">
        <v>447</v>
      </c>
      <c r="B76">
        <v>130</v>
      </c>
      <c r="C76" s="65">
        <f>[1]AW2014PYXIS!F23</f>
        <v>26.85</v>
      </c>
    </row>
    <row r="77" spans="1:3" x14ac:dyDescent="0.2">
      <c r="A77" t="s">
        <v>448</v>
      </c>
      <c r="B77">
        <v>110</v>
      </c>
      <c r="C77" s="65">
        <f>[1]Rana!F23</f>
        <v>22</v>
      </c>
    </row>
    <row r="78" spans="1:3" x14ac:dyDescent="0.2">
      <c r="A78" t="s">
        <v>36</v>
      </c>
      <c r="B78">
        <v>280</v>
      </c>
      <c r="C78" s="65">
        <f>[1]AW2014Recovery!F23</f>
        <v>49.4</v>
      </c>
    </row>
    <row r="79" spans="1:3" x14ac:dyDescent="0.2">
      <c r="A79" t="s">
        <v>449</v>
      </c>
      <c r="B79">
        <v>110</v>
      </c>
      <c r="C79" s="65">
        <f>[1]Rucha!F23</f>
        <v>20.5</v>
      </c>
    </row>
    <row r="80" spans="1:3" x14ac:dyDescent="0.2">
      <c r="A80" t="s">
        <v>20</v>
      </c>
      <c r="B80">
        <v>80</v>
      </c>
      <c r="C80" s="65">
        <f>[1]AW2014Rythme!F23</f>
        <v>15.8</v>
      </c>
    </row>
    <row r="81" spans="1:3" x14ac:dyDescent="0.2">
      <c r="A81" t="s">
        <v>450</v>
      </c>
      <c r="B81">
        <v>80</v>
      </c>
      <c r="C81" s="65">
        <f>[1]AW2014RythmeB!F23</f>
        <v>16</v>
      </c>
    </row>
    <row r="82" spans="1:3" x14ac:dyDescent="0.2">
      <c r="A82" t="s">
        <v>208</v>
      </c>
      <c r="B82">
        <v>160</v>
      </c>
      <c r="C82" s="65">
        <f>[1]AW2014Spika!F23</f>
        <v>31.5</v>
      </c>
    </row>
    <row r="83" spans="1:3" x14ac:dyDescent="0.2">
      <c r="A83" t="s">
        <v>1</v>
      </c>
      <c r="B83">
        <v>140</v>
      </c>
      <c r="C83" s="65">
        <f>[1]AW2014Spirale!F23</f>
        <v>32.6</v>
      </c>
    </row>
    <row r="84" spans="1:3" x14ac:dyDescent="0.2">
      <c r="A84" t="s">
        <v>451</v>
      </c>
      <c r="B84">
        <v>120</v>
      </c>
      <c r="C84" s="65">
        <f>[1]AW2014SpiraleB!F23</f>
        <v>25</v>
      </c>
    </row>
    <row r="85" spans="1:3" x14ac:dyDescent="0.2">
      <c r="A85" t="s">
        <v>452</v>
      </c>
      <c r="B85">
        <v>160</v>
      </c>
      <c r="C85" s="65">
        <f>[1]AW2015Spirale!F23</f>
        <v>39.200000000000003</v>
      </c>
    </row>
    <row r="86" spans="1:3" x14ac:dyDescent="0.2">
      <c r="A86" t="s">
        <v>453</v>
      </c>
      <c r="B86">
        <v>180</v>
      </c>
      <c r="C86" s="65">
        <f>[1]AW2014Sterope!F23</f>
        <v>41</v>
      </c>
    </row>
    <row r="87" spans="1:3" x14ac:dyDescent="0.2">
      <c r="A87" t="s">
        <v>454</v>
      </c>
      <c r="B87">
        <v>80</v>
      </c>
      <c r="C87" s="65">
        <f>[1]Suhel!F23</f>
        <v>16</v>
      </c>
    </row>
    <row r="88" spans="1:3" x14ac:dyDescent="0.2">
      <c r="A88" t="s">
        <v>12</v>
      </c>
      <c r="B88">
        <v>150</v>
      </c>
      <c r="C88" s="65">
        <f>[1]AW2014Swing!F23</f>
        <v>33.6</v>
      </c>
    </row>
    <row r="89" spans="1:3" x14ac:dyDescent="0.2">
      <c r="A89" t="s">
        <v>2</v>
      </c>
      <c r="B89">
        <v>110</v>
      </c>
      <c r="C89" s="65">
        <f>[1]AW2014Tempo!F23</f>
        <v>17.5</v>
      </c>
    </row>
    <row r="90" spans="1:3" x14ac:dyDescent="0.2">
      <c r="A90" t="s">
        <v>29</v>
      </c>
      <c r="B90">
        <v>160</v>
      </c>
      <c r="C90" s="65">
        <f>[1]AW2014Una!F23</f>
        <v>38.1</v>
      </c>
    </row>
    <row r="91" spans="1:3" x14ac:dyDescent="0.2">
      <c r="A91" t="s">
        <v>110</v>
      </c>
      <c r="B91">
        <v>75</v>
      </c>
      <c r="C91" s="65">
        <f>[1]AW2014Unuka!F23</f>
        <v>12.68</v>
      </c>
    </row>
    <row r="92" spans="1:3" x14ac:dyDescent="0.2">
      <c r="A92" t="s">
        <v>207</v>
      </c>
      <c r="B92">
        <v>75</v>
      </c>
      <c r="C92" s="65">
        <f>[1]AW2014Unuko!F23</f>
        <v>11.074999999999999</v>
      </c>
    </row>
    <row r="93" spans="1:3" x14ac:dyDescent="0.2">
      <c r="A93" t="s">
        <v>22</v>
      </c>
      <c r="B93">
        <v>180</v>
      </c>
      <c r="C93" s="65">
        <f>[1]AW2014Virg!F23</f>
        <v>41.7</v>
      </c>
    </row>
    <row r="94" spans="1:3" x14ac:dyDescent="0.2">
      <c r="A94" t="s">
        <v>220</v>
      </c>
      <c r="B94">
        <v>170</v>
      </c>
      <c r="C94" s="65">
        <f>[1]AW2014Wega!F23</f>
        <v>34</v>
      </c>
    </row>
    <row r="95" spans="1:3" x14ac:dyDescent="0.2">
      <c r="A95" t="s">
        <v>205</v>
      </c>
      <c r="B95">
        <v>180</v>
      </c>
      <c r="C95" s="65">
        <f>[1]AW2014Wezen!F23</f>
        <v>37.400000000000006</v>
      </c>
    </row>
    <row r="96" spans="1:3" x14ac:dyDescent="0.2">
      <c r="A96" t="s">
        <v>455</v>
      </c>
      <c r="B96">
        <v>325</v>
      </c>
      <c r="C96" s="65">
        <f>[1]AW2014Yldun!F23</f>
        <v>55.65</v>
      </c>
    </row>
    <row r="97" spans="1:3" x14ac:dyDescent="0.2">
      <c r="A97" t="s">
        <v>206</v>
      </c>
      <c r="B97">
        <v>110</v>
      </c>
      <c r="C97" s="65">
        <f>[1]AW2014Zosma!F23</f>
        <v>17.64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English Master</vt:lpstr>
      <vt:lpstr>DESCRIPTION</vt:lpstr>
      <vt:lpstr>Stats</vt:lpstr>
      <vt:lpstr>prestashop_products</vt:lpstr>
      <vt:lpstr>prestashop_combination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LEFORESTIER amandine</dc:creator>
  <cp:lastModifiedBy>222252</cp:lastModifiedBy>
  <dcterms:created xsi:type="dcterms:W3CDTF">2014-07-22T13:25:13Z</dcterms:created>
  <dcterms:modified xsi:type="dcterms:W3CDTF">2015-08-22T20:47:37Z</dcterms:modified>
</cp:coreProperties>
</file>