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\\it-dv-sv\CHT\3601\Protect\2_Automation( 3.3GB Form 10GB)\1_Job_AUTOMATION_&amp;_CHIE TECH\7_Chie-tech\5.Chie tech Y2025\Progressive\"/>
    </mc:Choice>
  </mc:AlternateContent>
  <xr:revisionPtr revIDLastSave="0" documentId="13_ncr:1_{1EE520BE-3D04-4852-B829-B0526224DCCD}" xr6:coauthVersionLast="47" xr6:coauthVersionMax="47" xr10:uidLastSave="{00000000-0000-0000-0000-000000000000}"/>
  <bookViews>
    <workbookView xWindow="28680" yWindow="-120" windowWidth="29040" windowHeight="15720" tabRatio="836" activeTab="6" xr2:uid="{00000000-000D-0000-FFFF-FFFF00000000}"/>
  </bookViews>
  <sheets>
    <sheet name="Action plan format" sheetId="4" r:id="rId1"/>
    <sheet name="Chie-Tech HT_mold" sheetId="1" r:id="rId2"/>
    <sheet name="Chie tech" sheetId="2" r:id="rId3"/>
    <sheet name="Automation" sheetId="3" r:id="rId4"/>
    <sheet name="Progressive WG" sheetId="5" r:id="rId5"/>
    <sheet name="Action Plan 1st Half" sheetId="7" r:id="rId6"/>
    <sheet name="Action Plan 2nd Half" sheetId="8" r:id="rId7"/>
    <sheet name="Sheet1" sheetId="9" r:id="rId8"/>
  </sheets>
  <definedNames>
    <definedName name="_xlnm._FilterDatabase" localSheetId="6" hidden="1">'Action Plan 2nd Half'!$B$13:$AH$68</definedName>
    <definedName name="_xlnm.Print_Area" localSheetId="5">'Action Plan 1st Half'!#REF!</definedName>
    <definedName name="_xlnm.Print_Area" localSheetId="3">Automation!$A$1:$Q$45</definedName>
    <definedName name="_xlnm.Print_Area" localSheetId="2">'Chie tech'!$B$1:$P$44</definedName>
    <definedName name="_xlnm.Print_Area" localSheetId="1">'Chie-Tech HT_mold'!$B$39:$X$81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51" i="1" l="1" a="1"/>
  <c r="AE51" i="1" s="1"/>
  <c r="K18" i="1" s="1"/>
  <c r="J52" i="9"/>
  <c r="H52" i="9"/>
  <c r="G52" i="9"/>
  <c r="F52" i="9"/>
  <c r="E52" i="9"/>
  <c r="D52" i="9"/>
  <c r="I50" i="9"/>
  <c r="I49" i="9"/>
  <c r="I48" i="9"/>
  <c r="I47" i="9"/>
  <c r="I46" i="9"/>
  <c r="I45" i="9"/>
  <c r="I44" i="9"/>
  <c r="I42" i="9"/>
  <c r="I39" i="9"/>
  <c r="I52" i="9" l="1"/>
  <c r="I25" i="9"/>
  <c r="I15" i="9"/>
  <c r="I19" i="9"/>
  <c r="J30" i="9"/>
  <c r="I17" i="9"/>
  <c r="I14" i="9"/>
  <c r="AC32" i="1" l="1"/>
  <c r="AE50" i="1" a="1"/>
  <c r="AE50" i="1" s="1"/>
  <c r="AE44" i="1" l="1" a="1"/>
  <c r="AE44" i="1" s="1"/>
  <c r="AE47" i="1" a="1"/>
  <c r="AE47" i="1" s="1"/>
  <c r="AK65" i="1"/>
  <c r="AG64" i="1"/>
  <c r="AH64" i="1"/>
  <c r="AI64" i="1"/>
  <c r="AJ64" i="1"/>
  <c r="AK64" i="1"/>
  <c r="AF64" i="1"/>
  <c r="AG63" i="1"/>
  <c r="AH63" i="1"/>
  <c r="AI63" i="1"/>
  <c r="AJ63" i="1"/>
  <c r="AK63" i="1"/>
  <c r="AF63" i="1"/>
  <c r="AG61" i="1"/>
  <c r="AH61" i="1"/>
  <c r="AI61" i="1"/>
  <c r="AJ61" i="1"/>
  <c r="AK61" i="1"/>
  <c r="AF61" i="1"/>
  <c r="I28" i="9"/>
  <c r="I16" i="9"/>
  <c r="I13" i="9"/>
  <c r="I8" i="9"/>
  <c r="H30" i="9"/>
  <c r="G30" i="9"/>
  <c r="F30" i="9"/>
  <c r="E30" i="9"/>
  <c r="D30" i="9"/>
  <c r="I29" i="9"/>
  <c r="I27" i="9"/>
  <c r="I26" i="9"/>
  <c r="I24" i="9"/>
  <c r="I23" i="9"/>
  <c r="I22" i="9"/>
  <c r="I12" i="9"/>
  <c r="I11" i="9"/>
  <c r="I10" i="9"/>
  <c r="I9" i="9"/>
  <c r="I7" i="9"/>
  <c r="I6" i="9"/>
  <c r="I5" i="9"/>
  <c r="I4" i="9"/>
  <c r="I30" i="9" l="1"/>
  <c r="AJ55" i="1"/>
  <c r="AJ54" i="1"/>
  <c r="AJ53" i="1"/>
  <c r="AJ52" i="1"/>
  <c r="AJ51" i="1"/>
  <c r="AJ50" i="1"/>
  <c r="AJ49" i="1"/>
  <c r="AJ48" i="1"/>
  <c r="AJ47" i="1"/>
  <c r="AJ46" i="1"/>
  <c r="AJ45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F46" i="1" a="1"/>
  <c r="AF46" i="1" s="1"/>
  <c r="AF55" i="1" a="1"/>
  <c r="AF55" i="1" s="1"/>
  <c r="AF54" i="1" a="1"/>
  <c r="AF54" i="1" s="1"/>
  <c r="AF53" i="1" a="1"/>
  <c r="AF53" i="1" s="1"/>
  <c r="AF52" i="1" a="1"/>
  <c r="AF52" i="1" s="1"/>
  <c r="AF51" i="1" a="1"/>
  <c r="AF51" i="1" s="1"/>
  <c r="AF50" i="1" a="1"/>
  <c r="AF50" i="1" s="1"/>
  <c r="AF49" i="1" a="1"/>
  <c r="AF49" i="1" s="1"/>
  <c r="AF48" i="1" a="1"/>
  <c r="AF48" i="1" s="1"/>
  <c r="AF47" i="1" a="1"/>
  <c r="AF47" i="1" s="1"/>
  <c r="AF45" i="1" a="1"/>
  <c r="AF45" i="1" s="1"/>
  <c r="AE53" i="1" a="1"/>
  <c r="AE53" i="1" s="1"/>
  <c r="AE52" i="1" a="1"/>
  <c r="AE52" i="1" s="1"/>
  <c r="AE55" i="1" a="1"/>
  <c r="AE55" i="1" s="1"/>
  <c r="AE54" i="1" a="1"/>
  <c r="AE54" i="1" s="1"/>
  <c r="AE49" i="1" a="1"/>
  <c r="AE49" i="1" s="1"/>
  <c r="AE48" i="1" a="1"/>
  <c r="AE48" i="1" s="1"/>
  <c r="AE46" i="1" a="1"/>
  <c r="AE46" i="1" s="1"/>
  <c r="AE45" i="1" a="1"/>
  <c r="AE45" i="1" s="1"/>
  <c r="AC35" i="1"/>
  <c r="AC31" i="1"/>
  <c r="AC34" i="1"/>
  <c r="AC33" i="1"/>
  <c r="M11" i="5" l="1"/>
  <c r="D20" i="1" l="1"/>
  <c r="AN55" i="1" l="1"/>
  <c r="AN54" i="1"/>
  <c r="AN53" i="1"/>
  <c r="AN52" i="1"/>
  <c r="AN51" i="1"/>
  <c r="AN50" i="1"/>
  <c r="AN49" i="1"/>
  <c r="AN48" i="1"/>
  <c r="AN47" i="1"/>
  <c r="AN46" i="1"/>
  <c r="AN45" i="1"/>
  <c r="AN44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O27" i="1"/>
  <c r="N27" i="1"/>
  <c r="M27" i="1"/>
  <c r="L27" i="1"/>
  <c r="K27" i="1"/>
  <c r="I27" i="1"/>
  <c r="H27" i="1"/>
  <c r="G27" i="1"/>
  <c r="F27" i="1"/>
  <c r="AJ44" i="1"/>
  <c r="O25" i="1"/>
  <c r="N25" i="1"/>
  <c r="M25" i="1"/>
  <c r="L25" i="1"/>
  <c r="K25" i="1"/>
  <c r="J25" i="1"/>
  <c r="D25" i="1"/>
  <c r="O20" i="1"/>
  <c r="N20" i="1"/>
  <c r="M20" i="1"/>
  <c r="L20" i="1"/>
  <c r="K20" i="1"/>
  <c r="J20" i="1"/>
  <c r="H20" i="1"/>
  <c r="G20" i="1"/>
  <c r="F20" i="1"/>
  <c r="E20" i="1"/>
  <c r="O18" i="1"/>
  <c r="N18" i="1"/>
  <c r="M18" i="1"/>
  <c r="L18" i="1"/>
  <c r="J18" i="1"/>
  <c r="H18" i="1"/>
  <c r="G18" i="1"/>
  <c r="F18" i="1"/>
  <c r="E18" i="1"/>
  <c r="D18" i="1"/>
  <c r="F25" i="1" l="1"/>
  <c r="G25" i="1"/>
  <c r="H25" i="1"/>
  <c r="I25" i="1"/>
  <c r="E25" i="1"/>
  <c r="AL44" i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K44" i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D27" i="1"/>
  <c r="E27" i="1"/>
  <c r="AH44" i="1"/>
  <c r="AH45" i="1" l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F56" i="1"/>
  <c r="AG44" i="1" l="1"/>
  <c r="AG45" i="1" s="1"/>
  <c r="AG46" i="1" s="1"/>
  <c r="AG47" i="1" s="1"/>
  <c r="AG48" i="1" s="1"/>
  <c r="AG49" i="1" s="1"/>
  <c r="AG50" i="1" s="1"/>
  <c r="AE56" i="1"/>
  <c r="AG51" i="1" l="1"/>
  <c r="AG52" i="1" s="1"/>
  <c r="AG53" i="1" s="1"/>
  <c r="AG54" i="1" s="1"/>
  <c r="AG55" i="1" s="1"/>
  <c r="H24" i="5"/>
  <c r="G24" i="5"/>
  <c r="D24" i="5"/>
  <c r="C24" i="5"/>
  <c r="D34" i="1" l="1"/>
  <c r="F34" i="1"/>
  <c r="J7" i="1"/>
  <c r="E8" i="2" l="1"/>
  <c r="L8" i="2"/>
  <c r="D4" i="3" l="1"/>
  <c r="L7" i="1" l="1"/>
  <c r="L10" i="1" l="1"/>
  <c r="E21" i="1" l="1"/>
  <c r="R58" i="3" l="1"/>
  <c r="R49" i="3"/>
  <c r="O53" i="3" s="1"/>
  <c r="E51" i="3"/>
  <c r="F51" i="3"/>
  <c r="G51" i="3"/>
  <c r="H51" i="3"/>
  <c r="I51" i="3"/>
  <c r="J51" i="3"/>
  <c r="K51" i="3"/>
  <c r="L51" i="3"/>
  <c r="M51" i="3"/>
  <c r="N51" i="3"/>
  <c r="O51" i="3"/>
  <c r="P51" i="3"/>
  <c r="E19" i="1"/>
  <c r="D32" i="1"/>
  <c r="L53" i="3" l="1"/>
  <c r="N53" i="3"/>
  <c r="M53" i="3"/>
  <c r="M52" i="3"/>
  <c r="M54" i="3" s="1"/>
  <c r="P52" i="3"/>
  <c r="O52" i="3"/>
  <c r="O54" i="3" s="1"/>
  <c r="N52" i="3"/>
  <c r="L52" i="3"/>
  <c r="K52" i="3"/>
  <c r="K53" i="3"/>
  <c r="P53" i="3"/>
  <c r="D33" i="1"/>
  <c r="I1" i="2"/>
  <c r="F7" i="2"/>
  <c r="G7" i="2"/>
  <c r="H7" i="2"/>
  <c r="I7" i="2"/>
  <c r="J7" i="2"/>
  <c r="K7" i="2"/>
  <c r="L7" i="2"/>
  <c r="M7" i="2"/>
  <c r="N7" i="2"/>
  <c r="O7" i="2"/>
  <c r="P7" i="2"/>
  <c r="F8" i="2"/>
  <c r="G8" i="2"/>
  <c r="H8" i="2"/>
  <c r="I8" i="2"/>
  <c r="J8" i="2"/>
  <c r="K8" i="2"/>
  <c r="M8" i="2"/>
  <c r="N8" i="2"/>
  <c r="O8" i="2"/>
  <c r="P8" i="2"/>
  <c r="E7" i="2"/>
  <c r="F4" i="2"/>
  <c r="G4" i="2"/>
  <c r="H4" i="2"/>
  <c r="I4" i="2"/>
  <c r="J4" i="2"/>
  <c r="K4" i="2"/>
  <c r="L4" i="2"/>
  <c r="M4" i="2"/>
  <c r="N4" i="2"/>
  <c r="O4" i="2"/>
  <c r="P4" i="2"/>
  <c r="E4" i="2"/>
  <c r="F3" i="2"/>
  <c r="G3" i="2"/>
  <c r="H3" i="2"/>
  <c r="I3" i="2"/>
  <c r="J3" i="2"/>
  <c r="K3" i="2"/>
  <c r="L3" i="2"/>
  <c r="M3" i="2"/>
  <c r="N3" i="2"/>
  <c r="O3" i="2"/>
  <c r="P3" i="2"/>
  <c r="E3" i="2"/>
  <c r="J10" i="1"/>
  <c r="E34" i="1"/>
  <c r="G34" i="1"/>
  <c r="H34" i="1"/>
  <c r="I34" i="1"/>
  <c r="J34" i="1"/>
  <c r="K34" i="1"/>
  <c r="L34" i="1"/>
  <c r="M34" i="1"/>
  <c r="N34" i="1"/>
  <c r="O34" i="1"/>
  <c r="E32" i="1"/>
  <c r="E33" i="1" s="1"/>
  <c r="F32" i="1"/>
  <c r="G32" i="1"/>
  <c r="H32" i="1"/>
  <c r="I32" i="1"/>
  <c r="J32" i="1"/>
  <c r="K32" i="1"/>
  <c r="L32" i="1"/>
  <c r="M32" i="1"/>
  <c r="N32" i="1"/>
  <c r="O32" i="1"/>
  <c r="O28" i="1"/>
  <c r="N28" i="1"/>
  <c r="M28" i="1"/>
  <c r="L28" i="1"/>
  <c r="K28" i="1"/>
  <c r="J28" i="1"/>
  <c r="I28" i="1"/>
  <c r="H28" i="1"/>
  <c r="G28" i="1"/>
  <c r="F28" i="1"/>
  <c r="E28" i="1"/>
  <c r="D28" i="1"/>
  <c r="O26" i="1"/>
  <c r="N26" i="1"/>
  <c r="M26" i="1"/>
  <c r="L26" i="1"/>
  <c r="K26" i="1"/>
  <c r="J26" i="1"/>
  <c r="I26" i="1"/>
  <c r="H26" i="1"/>
  <c r="G26" i="1"/>
  <c r="F26" i="1"/>
  <c r="E26" i="1"/>
  <c r="D26" i="1"/>
  <c r="O21" i="1"/>
  <c r="N21" i="1"/>
  <c r="M21" i="1"/>
  <c r="L21" i="1"/>
  <c r="K21" i="1"/>
  <c r="J21" i="1"/>
  <c r="I21" i="1"/>
  <c r="H21" i="1"/>
  <c r="G21" i="1"/>
  <c r="F21" i="1"/>
  <c r="D21" i="1"/>
  <c r="F19" i="1"/>
  <c r="G19" i="1"/>
  <c r="I19" i="1"/>
  <c r="J19" i="1"/>
  <c r="K19" i="1"/>
  <c r="L19" i="1"/>
  <c r="M19" i="1"/>
  <c r="N19" i="1"/>
  <c r="O19" i="1"/>
  <c r="D19" i="1"/>
  <c r="D7" i="2" l="1"/>
  <c r="D3" i="2"/>
  <c r="J13" i="1"/>
  <c r="L54" i="3"/>
  <c r="K5" i="2"/>
  <c r="F7" i="1"/>
  <c r="F10" i="1"/>
  <c r="D8" i="2"/>
  <c r="L13" i="1"/>
  <c r="N54" i="3"/>
  <c r="N33" i="1"/>
  <c r="P54" i="3"/>
  <c r="K54" i="3"/>
  <c r="J33" i="1"/>
  <c r="F33" i="1"/>
  <c r="H33" i="1"/>
  <c r="M33" i="1"/>
  <c r="G33" i="1"/>
  <c r="O9" i="2"/>
  <c r="G6" i="2"/>
  <c r="F6" i="2"/>
  <c r="L6" i="2"/>
  <c r="J5" i="2"/>
  <c r="M6" i="2"/>
  <c r="P9" i="2"/>
  <c r="I5" i="2"/>
  <c r="D4" i="2"/>
  <c r="K9" i="2"/>
  <c r="F9" i="2"/>
  <c r="K33" i="1"/>
  <c r="H5" i="2"/>
  <c r="K10" i="2"/>
  <c r="L9" i="2"/>
  <c r="G9" i="2"/>
  <c r="G5" i="2"/>
  <c r="M9" i="2"/>
  <c r="L33" i="1"/>
  <c r="I33" i="1"/>
  <c r="D7" i="1"/>
  <c r="G35" i="1"/>
  <c r="M35" i="1"/>
  <c r="H35" i="1"/>
  <c r="N35" i="1"/>
  <c r="O35" i="1"/>
  <c r="I35" i="1"/>
  <c r="D35" i="1"/>
  <c r="J35" i="1"/>
  <c r="E35" i="1"/>
  <c r="F35" i="1"/>
  <c r="K35" i="1"/>
  <c r="L35" i="1"/>
  <c r="L5" i="2"/>
  <c r="K6" i="2"/>
  <c r="E5" i="2"/>
  <c r="N9" i="2"/>
  <c r="O33" i="1"/>
  <c r="N6" i="2"/>
  <c r="O6" i="2"/>
  <c r="P6" i="2"/>
  <c r="F10" i="2"/>
  <c r="L10" i="2"/>
  <c r="P5" i="2"/>
  <c r="G10" i="2"/>
  <c r="M10" i="2"/>
  <c r="O5" i="2"/>
  <c r="H6" i="2"/>
  <c r="H9" i="2"/>
  <c r="H10" i="2"/>
  <c r="N10" i="2"/>
  <c r="N5" i="2"/>
  <c r="I6" i="2"/>
  <c r="I9" i="2"/>
  <c r="I10" i="2"/>
  <c r="O10" i="2"/>
  <c r="M5" i="2"/>
  <c r="J6" i="2"/>
  <c r="J9" i="2"/>
  <c r="J10" i="2"/>
  <c r="P10" i="2"/>
  <c r="F5" i="2"/>
  <c r="E6" i="2"/>
  <c r="E9" i="2"/>
  <c r="E10" i="2"/>
  <c r="D10" i="1"/>
  <c r="D9" i="3"/>
  <c r="D13" i="1" l="1"/>
  <c r="D9" i="2"/>
  <c r="D5" i="2"/>
  <c r="F13" i="1"/>
  <c r="D10" i="2"/>
  <c r="R54" i="3"/>
  <c r="D6" i="2"/>
  <c r="E12" i="3"/>
  <c r="F12" i="3" s="1"/>
  <c r="G12" i="3" s="1"/>
  <c r="H12" i="3" s="1"/>
  <c r="I12" i="3" s="1"/>
  <c r="J12" i="3" s="1"/>
  <c r="K12" i="3" s="1"/>
  <c r="L12" i="3" s="1"/>
  <c r="M12" i="3" s="1"/>
  <c r="N12" i="3" s="1"/>
  <c r="O12" i="3" s="1"/>
  <c r="P12" i="3" s="1"/>
  <c r="E11" i="3"/>
  <c r="F11" i="3" s="1"/>
  <c r="G11" i="3" s="1"/>
  <c r="H11" i="3" s="1"/>
  <c r="I11" i="3" s="1"/>
  <c r="J11" i="3" s="1"/>
  <c r="K11" i="3" s="1"/>
  <c r="L11" i="3" s="1"/>
  <c r="M11" i="3" s="1"/>
  <c r="N11" i="3" s="1"/>
  <c r="O11" i="3" s="1"/>
  <c r="P11" i="3" s="1"/>
  <c r="D10" i="3"/>
  <c r="D8" i="3"/>
  <c r="E7" i="3"/>
  <c r="F7" i="3" s="1"/>
  <c r="G7" i="3" s="1"/>
  <c r="H7" i="3" s="1"/>
  <c r="I7" i="3" s="1"/>
  <c r="J7" i="3" s="1"/>
  <c r="K7" i="3" s="1"/>
  <c r="L7" i="3" s="1"/>
  <c r="M7" i="3" s="1"/>
  <c r="N7" i="3" s="1"/>
  <c r="O7" i="3" s="1"/>
  <c r="P7" i="3" s="1"/>
  <c r="E6" i="3"/>
  <c r="F6" i="3" s="1"/>
  <c r="G6" i="3" s="1"/>
  <c r="H6" i="3" s="1"/>
  <c r="I6" i="3" s="1"/>
  <c r="J6" i="3" s="1"/>
  <c r="K6" i="3" s="1"/>
  <c r="L6" i="3" s="1"/>
  <c r="M6" i="3" s="1"/>
  <c r="N6" i="3" s="1"/>
  <c r="O6" i="3" s="1"/>
  <c r="P6" i="3" s="1"/>
  <c r="D5" i="3"/>
  <c r="D3" i="3"/>
  <c r="C48" i="2" l="1"/>
  <c r="C47" i="2"/>
  <c r="C53" i="2" l="1"/>
  <c r="C51" i="2"/>
  <c r="C5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MR.THAMMAPHON CHANTASIRIWATE</author>
    <author>MR.ARTIT CHOOGUMLUNG</author>
  </authors>
  <commentList>
    <comment ref="R48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MR.THAMMAPHON CHANTASIRIWATE:</t>
        </r>
        <r>
          <rPr>
            <sz val="9"/>
            <color indexed="81"/>
            <rFont val="Tahoma"/>
            <family val="2"/>
          </rPr>
          <t xml:space="preserve">
Change from May</t>
        </r>
      </text>
    </comment>
    <comment ref="S54" authorId="0" shapeId="0" xr:uid="{00000000-0006-0000-0100-000002000000}">
      <text>
        <r>
          <rPr>
            <b/>
            <sz val="9"/>
            <color indexed="81"/>
            <rFont val="Tahoma"/>
            <charset val="1"/>
          </rPr>
          <t>MR.THAMMAPHON CHANTASIRIWATE:</t>
        </r>
        <r>
          <rPr>
            <sz val="9"/>
            <color indexed="81"/>
            <rFont val="Tahoma"/>
            <charset val="1"/>
          </rPr>
          <t xml:space="preserve">
Slide from Jun</t>
        </r>
      </text>
    </comment>
    <comment ref="U54" authorId="1" shapeId="0" xr:uid="{00000000-0006-0000-0100-000003000000}">
      <text>
        <r>
          <rPr>
            <b/>
            <sz val="9"/>
            <color indexed="81"/>
            <rFont val="Tahoma"/>
            <charset val="1"/>
          </rPr>
          <t xml:space="preserve">wait spare 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T56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MR.THAMMAPHON CHANTASIRIWATE:</t>
        </r>
        <r>
          <rPr>
            <sz val="9"/>
            <color indexed="81"/>
            <rFont val="Tahoma"/>
            <family val="2"/>
          </rPr>
          <t xml:space="preserve">
Change from Jul</t>
        </r>
      </text>
    </comment>
    <comment ref="X58" authorId="0" shapeId="0" xr:uid="{00000000-0006-0000-0100-000005000000}">
      <text>
        <r>
          <rPr>
            <b/>
            <sz val="9"/>
            <color indexed="81"/>
            <rFont val="Tahoma"/>
            <charset val="1"/>
          </rPr>
          <t>MR.THAMMAPHON CHANTASIRIWATE:</t>
        </r>
        <r>
          <rPr>
            <sz val="9"/>
            <color indexed="81"/>
            <rFont val="Tahoma"/>
            <charset val="1"/>
          </rPr>
          <t xml:space="preserve">
Slide from Nov</t>
        </r>
      </text>
    </comment>
    <comment ref="T68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MR.THAMMAPHON CHANTASIRIWATE:</t>
        </r>
        <r>
          <rPr>
            <sz val="9"/>
            <color indexed="81"/>
            <rFont val="Tahoma"/>
            <family val="2"/>
          </rPr>
          <t xml:space="preserve">
Change from Sep
</t>
        </r>
      </text>
    </comment>
    <comment ref="V68" authorId="0" shapeId="0" xr:uid="{00000000-0006-0000-0100-000007000000}">
      <text>
        <r>
          <rPr>
            <b/>
            <sz val="9"/>
            <color indexed="81"/>
            <rFont val="Tahoma"/>
          </rPr>
          <t>MR.THAMMAPHON CHANTASIRIWATE:</t>
        </r>
        <r>
          <rPr>
            <sz val="9"/>
            <color indexed="81"/>
            <rFont val="Tahoma"/>
          </rPr>
          <t xml:space="preserve">
Slide from Aug</t>
        </r>
      </text>
    </comment>
    <comment ref="U78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MR.THAMMAPHON CHANTASIRIWATE:</t>
        </r>
        <r>
          <rPr>
            <sz val="9"/>
            <color indexed="81"/>
            <rFont val="Tahoma"/>
            <family val="2"/>
          </rPr>
          <t xml:space="preserve">
Change from Aug</t>
        </r>
      </text>
    </comment>
    <comment ref="W78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MR.THAMMAPHON CHANTASIRIWATE:</t>
        </r>
        <r>
          <rPr>
            <sz val="9"/>
            <color indexed="81"/>
            <rFont val="Tahoma"/>
            <family val="2"/>
          </rPr>
          <t xml:space="preserve">
Change from Sep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<sst xmlns="http://schemas.openxmlformats.org/spreadsheetml/2006/main" count="930" uniqueCount="214">
  <si>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</si>
  <si>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</si>
  <si>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</si>
  <si>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</si>
  <si>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</si>
  <si>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</si>
  <si>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</si>
  <si>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</si>
  <si>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</si>
  <si>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</si>
  <si>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</si>
  <si>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</si>
  <si>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</si>
  <si>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Actual</t>
  </si>
  <si>
    <t>E-J1</t>
  </si>
  <si>
    <t>Baht/Y</t>
  </si>
  <si>
    <t>Detail</t>
  </si>
  <si>
    <t>Chie Tech</t>
  </si>
  <si>
    <t>Plan Item.</t>
  </si>
  <si>
    <t>Actual Item.</t>
  </si>
  <si>
    <t xml:space="preserve"> Acc Plan Item.</t>
  </si>
  <si>
    <t xml:space="preserve"> Acc Act. Item.</t>
  </si>
  <si>
    <t>Katsu Jin</t>
  </si>
  <si>
    <t>Plan Per.</t>
  </si>
  <si>
    <t>Actual Per.</t>
  </si>
  <si>
    <t xml:space="preserve"> Acc Plan Per.</t>
  </si>
  <si>
    <t xml:space="preserve"> Acc Act. Per.</t>
  </si>
  <si>
    <t>FA</t>
  </si>
  <si>
    <t>Sho Jin</t>
  </si>
  <si>
    <t>Success rate</t>
  </si>
  <si>
    <t>Currency</t>
  </si>
  <si>
    <t>Yearly</t>
  </si>
  <si>
    <t>Items</t>
  </si>
  <si>
    <t>Katsu jin</t>
  </si>
  <si>
    <t>Cost down</t>
  </si>
  <si>
    <t>Accumulate</t>
  </si>
  <si>
    <t>Plan revise_01</t>
  </si>
  <si>
    <t>Plan</t>
  </si>
  <si>
    <t>Chie-tech QTY</t>
  </si>
  <si>
    <t>Katsu-jin</t>
  </si>
  <si>
    <t>QTY</t>
  </si>
  <si>
    <t>QTY (Items)</t>
  </si>
  <si>
    <t>Katsu Jin (Person)</t>
  </si>
  <si>
    <t>Cost down merit (K.Baht)</t>
  </si>
  <si>
    <t>Unit : Item</t>
  </si>
  <si>
    <t>Unit : Person</t>
  </si>
  <si>
    <t>Unit : K.Baht</t>
  </si>
  <si>
    <t xml:space="preserve">  Item</t>
  </si>
  <si>
    <t xml:space="preserve">  Person</t>
  </si>
  <si>
    <t xml:space="preserve">  K.Baht</t>
  </si>
  <si>
    <t>Update :</t>
  </si>
  <si>
    <t>Monthly</t>
  </si>
  <si>
    <t>Current</t>
  </si>
  <si>
    <t>Current accumulate result</t>
  </si>
  <si>
    <t>2025 MFG.2 Mold Chie-tech Activity</t>
  </si>
  <si>
    <t>Chie-Tech List</t>
  </si>
  <si>
    <t>Project</t>
  </si>
  <si>
    <t>Jig check EP mold cassette</t>
  </si>
  <si>
    <t>Auto cut off material</t>
  </si>
  <si>
    <t>Purge material pressing machine No.2</t>
  </si>
  <si>
    <t>Water Temp &amp; Flow rate sensor No.2</t>
  </si>
  <si>
    <t>Bari vacuum machine</t>
  </si>
  <si>
    <t>Automation combine cell</t>
  </si>
  <si>
    <t>Purge material pressing machine No.3</t>
  </si>
  <si>
    <t>Auto Print screen</t>
  </si>
  <si>
    <t xml:space="preserve">MFG2 Mold Chie-Tech Automation Action Plan </t>
  </si>
  <si>
    <t xml:space="preserve">Project Name </t>
  </si>
  <si>
    <t>Sub-Job</t>
  </si>
  <si>
    <t>Respond</t>
  </si>
  <si>
    <t>Action Process</t>
  </si>
  <si>
    <t>W1</t>
  </si>
  <si>
    <t>W2</t>
  </si>
  <si>
    <t>W3</t>
  </si>
  <si>
    <t>W4</t>
  </si>
  <si>
    <t>W5</t>
  </si>
  <si>
    <t>1.Kaizen Sheet.
 -Confirm user require / merit</t>
  </si>
  <si>
    <r>
      <t xml:space="preserve">2.Design concept.
 -Design --&gt; User/QA Chk --&gt; </t>
    </r>
    <r>
      <rPr>
        <sz val="11"/>
        <color rgb="FFFF0000"/>
        <rFont val="Calibri"/>
        <family val="2"/>
        <scheme val="minor"/>
      </rPr>
      <t>Safety Chk</t>
    </r>
  </si>
  <si>
    <t xml:space="preserve">3.Order Part/Equipment
 -Confirm cost / budget --&gt; Order </t>
  </si>
  <si>
    <t>4.Making
  -Making Unit,Main body / Software</t>
  </si>
  <si>
    <r>
      <t xml:space="preserve">5.Trial / Debug
 -User/QA Chk --&gt; </t>
    </r>
    <r>
      <rPr>
        <sz val="11"/>
        <color rgb="FFFF0000"/>
        <rFont val="Calibri"/>
        <family val="2"/>
        <scheme val="minor"/>
      </rPr>
      <t>Safety Chk</t>
    </r>
  </si>
  <si>
    <t>6.Preparation for Start Use
 -D/S,Process change approved
 -Prepare all STD.,TPM/Training</t>
  </si>
  <si>
    <r>
      <t>7.Start Use
 -Check performance / CPK --&gt;</t>
    </r>
    <r>
      <rPr>
        <sz val="11"/>
        <color rgb="FFFF0000"/>
        <rFont val="Calibri"/>
        <family val="2"/>
        <scheme val="minor"/>
      </rPr>
      <t xml:space="preserve"> Safety Chk</t>
    </r>
  </si>
  <si>
    <t>2.Design concept.
 -Design --&gt; User/QA Chk --&gt; Safety Chk</t>
  </si>
  <si>
    <t>4.Making
  -Making Unit,Main body / Sofeware</t>
  </si>
  <si>
    <t>5.Trial / Debug
 -User/QA Chk --&gt; Safety Chk</t>
  </si>
  <si>
    <t>7.Start Use
 -Check performance / CPK</t>
  </si>
  <si>
    <t>Thanaseth</t>
  </si>
  <si>
    <t>Phongsakon</t>
  </si>
  <si>
    <t>Sujittra</t>
  </si>
  <si>
    <t>Chie-Tech List Progressive</t>
  </si>
  <si>
    <t>Progressive Work Group</t>
  </si>
  <si>
    <t>No.</t>
  </si>
  <si>
    <t>PIC</t>
  </si>
  <si>
    <t>Accum. Katsu Jin</t>
  </si>
  <si>
    <t>Project Name</t>
  </si>
  <si>
    <t>Estimate Katsu-Jin</t>
  </si>
  <si>
    <t>Actual Katsu-Jin</t>
  </si>
  <si>
    <t>Plan Finished</t>
  </si>
  <si>
    <t>Responds</t>
  </si>
  <si>
    <t>Status</t>
  </si>
  <si>
    <t>Bari vacum cleaner</t>
  </si>
  <si>
    <t>Namfon</t>
  </si>
  <si>
    <t>Jig Check EP Cassette</t>
  </si>
  <si>
    <t>Finished</t>
  </si>
  <si>
    <t>ADM Planner</t>
  </si>
  <si>
    <t>ADM Material</t>
  </si>
  <si>
    <t>ADM Store</t>
  </si>
  <si>
    <t>Production</t>
  </si>
  <si>
    <t>Mold</t>
  </si>
  <si>
    <t>Machine</t>
  </si>
  <si>
    <t>New Model</t>
  </si>
  <si>
    <t>QA</t>
  </si>
  <si>
    <t>Plan Katsu Jin</t>
  </si>
  <si>
    <t>Material check Temp. sensor</t>
  </si>
  <si>
    <t>2025 Chie-Tech Progressive</t>
  </si>
  <si>
    <t>Cutting gate auto FE2-L232</t>
  </si>
  <si>
    <t>Auto Production Step2</t>
  </si>
  <si>
    <t>Auto flow rate Check Spot Welding</t>
  </si>
  <si>
    <t>Free air Compressor System</t>
  </si>
  <si>
    <t>Auto count Part</t>
  </si>
  <si>
    <t>Name</t>
  </si>
  <si>
    <t>Monthly progressive</t>
  </si>
  <si>
    <t>Plan Project</t>
  </si>
  <si>
    <t>Actual Project</t>
  </si>
  <si>
    <t>Acc Plan</t>
  </si>
  <si>
    <t>Acc Actual</t>
  </si>
  <si>
    <t>Katsu-Jin</t>
  </si>
  <si>
    <t>Plan Katsu-Jin</t>
  </si>
  <si>
    <t>Sum</t>
  </si>
  <si>
    <t>Auto Drain water Mold</t>
  </si>
  <si>
    <t>Dot Auto Part</t>
  </si>
  <si>
    <t>Acc. Actual</t>
  </si>
  <si>
    <t>Acc.Plan</t>
  </si>
  <si>
    <t>Target Katsu-Jin</t>
  </si>
  <si>
    <t>Auto cutting Pom</t>
  </si>
  <si>
    <t>Auto load material 2nd inj.unit</t>
  </si>
  <si>
    <t>Mr.somruck</t>
  </si>
  <si>
    <t>Combine line 33S , 32S , 312S</t>
  </si>
  <si>
    <t>Auto load material 2nd inj. unit</t>
  </si>
  <si>
    <t>Auto count part</t>
  </si>
  <si>
    <t>Jig Flip Part QC5-1906</t>
  </si>
  <si>
    <t>Sontaya</t>
  </si>
  <si>
    <t>Auto cutting pom</t>
  </si>
  <si>
    <t>Phuripat</t>
  </si>
  <si>
    <t>2025 Factory Automation Activity</t>
  </si>
  <si>
    <t>NO</t>
  </si>
  <si>
    <t>Sensor check lock Daisha</t>
  </si>
  <si>
    <t>Sensor Check Lock Daisha</t>
  </si>
  <si>
    <t>Estimate cost</t>
  </si>
  <si>
    <t>MONTH</t>
  </si>
  <si>
    <t>SUBJECT</t>
  </si>
  <si>
    <t>DX</t>
  </si>
  <si>
    <t>CT</t>
  </si>
  <si>
    <t>SHOU JIN</t>
  </si>
  <si>
    <t>KATSU JIN</t>
  </si>
  <si>
    <t>TARGET</t>
  </si>
  <si>
    <t>ACTUAL</t>
  </si>
  <si>
    <t>REMARK</t>
  </si>
  <si>
    <t>JAN</t>
  </si>
  <si>
    <t>FEB</t>
  </si>
  <si>
    <t>For Easy working</t>
  </si>
  <si>
    <t>MAR</t>
  </si>
  <si>
    <t>APR</t>
  </si>
  <si>
    <t>Combine line 33J , 32J , 312J</t>
  </si>
  <si>
    <t>JUN</t>
  </si>
  <si>
    <t>AUG</t>
  </si>
  <si>
    <t>SEP</t>
  </si>
  <si>
    <t>OCT</t>
  </si>
  <si>
    <t>NOV</t>
  </si>
  <si>
    <t>Full Auto Production Step2</t>
  </si>
  <si>
    <t>DEC</t>
  </si>
  <si>
    <t>TOTAL</t>
  </si>
  <si>
    <t>Sensor Lock Daisha</t>
  </si>
  <si>
    <t>Auto cutting POM</t>
  </si>
  <si>
    <t>Auto Load 2nd Material</t>
  </si>
  <si>
    <t>JUL</t>
  </si>
  <si>
    <t>Expand project</t>
  </si>
  <si>
    <t>Cut off</t>
  </si>
  <si>
    <t>Check Temp.and Humidity</t>
  </si>
  <si>
    <t>Item</t>
  </si>
  <si>
    <t>Total Katsu-Jin</t>
  </si>
  <si>
    <t>Jig sticking film QC7-8139</t>
  </si>
  <si>
    <t>Jig sticking film QC9-1762</t>
  </si>
  <si>
    <t>Jig sticking Film QC9-1762</t>
  </si>
  <si>
    <t>Jig sticking Film QC7-8139</t>
  </si>
  <si>
    <t>TSS alarm status Machine</t>
  </si>
  <si>
    <t>TSS alarm status machine</t>
  </si>
  <si>
    <t>Cancel</t>
  </si>
  <si>
    <t>Add</t>
  </si>
  <si>
    <t>Slide plan from Jun</t>
  </si>
  <si>
    <t>Slide plan from Aug</t>
  </si>
  <si>
    <t>plan</t>
  </si>
  <si>
    <t>1.CHIE-TECH (2 items)</t>
  </si>
  <si>
    <t>1.CHIE-TECH (1 items)</t>
  </si>
  <si>
    <t>MAY</t>
  </si>
  <si>
    <t>1.CHIE-TECH (3 items)</t>
  </si>
  <si>
    <t>1.AUTOMATION : SMART STORE OUT LFP</t>
  </si>
  <si>
    <t>2.CHIE-TECH (2 items)</t>
  </si>
  <si>
    <t>1.AUTOMATION : SMART STORE IN</t>
  </si>
  <si>
    <t>2.CHIE-TECH (1 items)</t>
  </si>
  <si>
    <t>1.FULL AUTOMATION SYSTEM</t>
  </si>
  <si>
    <t>2.AUTOMATION : SMARTSTORE OUT LFP/IJ</t>
  </si>
  <si>
    <t>Wilai / Sonetaya</t>
  </si>
  <si>
    <t>Expand 5 m/c</t>
  </si>
  <si>
    <t>Expand Auto Cut off Material</t>
  </si>
  <si>
    <t>Expand Box Check Temp. &amp; Him.</t>
  </si>
  <si>
    <t>Expand = 5 M/C</t>
  </si>
  <si>
    <t>Auto cutting Gate QC9-1814-000/QC9-1815-000</t>
  </si>
  <si>
    <t xml:space="preserve">Box Lode Material </t>
  </si>
  <si>
    <t>Material Purge Mold Size(60x210x35)</t>
  </si>
  <si>
    <t>Material Purge Mold Size(105x105x30)</t>
  </si>
  <si>
    <t>Material Purge Mold Size(25x27x30)</t>
  </si>
  <si>
    <t>Material Purge Mold Size(110x130x15)</t>
  </si>
  <si>
    <t>Material Purge Mold Size(60x100x30)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</si>
</sst>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[$-409]mmm\-yy;@"/>
    <numFmt numFmtId="167" formatCode="#,##0.0"/>
  </numFmts>
  <fonts count="61" x14ac:knownFonts="1">
    <font>
      <sz val="11"/>
      <color theme="1"/>
      <name val="Calibri"/>
      <family val="2"/>
      <scheme val="minor"/>
    </font>
    <font>
      <b/>
      <u/>
      <sz val="10"/>
      <color theme="1"/>
      <name val="Meiryo UI"/>
      <family val="2"/>
    </font>
    <font>
      <b/>
      <sz val="10"/>
      <color theme="1"/>
      <name val="Meiryo UI"/>
      <family val="2"/>
    </font>
    <font>
      <sz val="10"/>
      <color theme="1"/>
      <name val="Meiryo U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Meiryo UI"/>
      <family val="2"/>
    </font>
    <font>
      <sz val="10"/>
      <color theme="1"/>
      <name val="Meiryo U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4"/>
      <color theme="1"/>
      <name val="Meiryo UI"/>
      <family val="2"/>
    </font>
    <font>
      <b/>
      <sz val="18"/>
      <color theme="1"/>
      <name val="Meiryo UI"/>
      <family val="2"/>
    </font>
    <font>
      <b/>
      <sz val="22"/>
      <color theme="1"/>
      <name val="Meiryo UI"/>
      <family val="2"/>
    </font>
    <font>
      <b/>
      <sz val="10"/>
      <color rgb="FF0000CC"/>
      <name val="Meiryo UI"/>
      <family val="2"/>
    </font>
    <font>
      <b/>
      <sz val="8"/>
      <color theme="1"/>
      <name val="Meiryo UI"/>
      <family val="2"/>
    </font>
    <font>
      <b/>
      <sz val="8"/>
      <color theme="1"/>
      <name val="Meiryo UI"/>
      <family val="2"/>
    </font>
    <font>
      <sz val="8"/>
      <color theme="1"/>
      <name val="Meiryo UI"/>
      <family val="2"/>
    </font>
    <font>
      <sz val="8"/>
      <color theme="1"/>
      <name val="Calibri"/>
      <family val="2"/>
      <scheme val="minor"/>
    </font>
    <font>
      <b/>
      <u/>
      <sz val="22"/>
      <color theme="1"/>
      <name val="Meiryo UI"/>
      <family val="2"/>
    </font>
    <font>
      <b/>
      <u/>
      <sz val="8"/>
      <color theme="1"/>
      <name val="Meiryo UI"/>
      <family val="2"/>
    </font>
    <font>
      <b/>
      <sz val="18"/>
      <name val="Meiryo UI"/>
      <family val="2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4"/>
      <color theme="1"/>
      <name val="Meiryo UI"/>
      <family val="2"/>
    </font>
    <font>
      <sz val="10"/>
      <name val="Tahoma"/>
      <family val="2"/>
    </font>
    <font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color theme="1"/>
      <name val="Meiryo UI"/>
      <family val="2"/>
    </font>
    <font>
      <sz val="16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1"/>
      <name val="Meiryo UI"/>
      <family val="2"/>
    </font>
    <font>
      <sz val="22"/>
      <color theme="1"/>
      <name val="Tahoma"/>
      <family val="2"/>
    </font>
    <font>
      <sz val="24"/>
      <color theme="1"/>
      <name val="Tahoma"/>
      <family val="2"/>
    </font>
    <font>
      <sz val="26"/>
      <color theme="1"/>
      <name val="Tahoma"/>
      <family val="2"/>
    </font>
    <font>
      <b/>
      <sz val="24"/>
      <color theme="0"/>
      <name val="Meiryo UI"/>
      <family val="2"/>
    </font>
    <font>
      <sz val="12"/>
      <color theme="1"/>
      <name val="Meiryo UI"/>
      <family val="2"/>
    </font>
    <font>
      <sz val="9"/>
      <color theme="1"/>
      <name val="Meiryo UI"/>
      <family val="2"/>
    </font>
    <font>
      <b/>
      <sz val="13"/>
      <color theme="1"/>
      <name val="MS UI Gothic"/>
      <family val="2"/>
    </font>
    <font>
      <b/>
      <sz val="12"/>
      <color theme="1"/>
      <name val="MS UI Gothic"/>
      <family val="2"/>
    </font>
    <font>
      <sz val="13"/>
      <color theme="1"/>
      <name val="MS UI Gothic"/>
      <family val="2"/>
    </font>
    <font>
      <b/>
      <sz val="13"/>
      <color rgb="FF0000CC"/>
      <name val="MS UI Gothic"/>
      <family val="2"/>
    </font>
    <font>
      <sz val="13"/>
      <color rgb="FFFF0000"/>
      <name val="MS UI Gothic"/>
      <family val="2"/>
    </font>
    <font>
      <sz val="13"/>
      <color theme="0" tint="-0.499984740745262"/>
      <name val="MS UI Gothic"/>
      <family val="2"/>
    </font>
    <font>
      <b/>
      <sz val="13"/>
      <name val="MS UI Gothic"/>
      <family val="2"/>
    </font>
    <font>
      <b/>
      <sz val="11"/>
      <color theme="0"/>
      <name val="Calibri"/>
      <family val="2"/>
      <scheme val="minor"/>
    </font>
    <font>
      <b/>
      <sz val="12"/>
      <color theme="1"/>
      <name val="Meiryo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</font>
    <font>
      <b/>
      <sz val="9"/>
      <color indexed="81"/>
      <name val="Tahoma"/>
    </font>
    <font>
      <strike/>
      <sz val="13"/>
      <color theme="1"/>
      <name val="MS UI Gothic"/>
      <family val="2"/>
    </font>
    <font>
      <b/>
      <sz val="26"/>
      <color theme="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0" tint="-0.49998474074526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ck">
        <color theme="1" tint="0.34998626667073579"/>
      </bottom>
      <diagonal/>
    </border>
    <border>
      <left/>
      <right style="thick">
        <color theme="1" tint="0.34998626667073579"/>
      </right>
      <top style="thin">
        <color theme="1" tint="0.34998626667073579"/>
      </top>
      <bottom style="thick">
        <color theme="1" tint="0.34998626667073579"/>
      </bottom>
      <diagonal/>
    </border>
    <border>
      <left/>
      <right/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theme="0" tint="-0.4999847407452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hair">
        <color theme="0" tint="-0.499984740745262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theme="0" tint="-0.499984740745262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theme="0" tint="-0.499984740745262"/>
      </bottom>
      <diagonal/>
    </border>
    <border>
      <left style="thin">
        <color indexed="64"/>
      </left>
      <right/>
      <top style="hair">
        <color theme="0" tint="-0.499984740745262"/>
      </top>
      <bottom style="thin">
        <color indexed="64"/>
      </bottom>
      <diagonal/>
    </border>
    <border>
      <left style="thin">
        <color indexed="64"/>
      </left>
      <right/>
      <top style="hair">
        <color theme="0" tint="-0.499984740745262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theme="0" tint="-0.499984740745262"/>
      </bottom>
      <diagonal/>
    </border>
    <border>
      <left/>
      <right style="thin">
        <color indexed="64"/>
      </right>
      <top style="hair">
        <color theme="0" tint="-0.499984740745262"/>
      </top>
      <bottom style="thin">
        <color indexed="64"/>
      </bottom>
      <diagonal/>
    </border>
    <border>
      <left/>
      <right style="thin">
        <color indexed="64"/>
      </right>
      <top style="hair">
        <color theme="0" tint="-0.499984740745262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618">
    <xf numFmtId="0" fontId="0" fillId="0" borderId="0" xfId="0"/>
    <xf numFmtId="0" fontId="0" fillId="0" borderId="0" xfId="0" applyAlignment="1">
      <alignment vertical="center"/>
    </xf>
    <xf numFmtId="165" fontId="6" fillId="5" borderId="3" xfId="1" applyNumberFormat="1" applyFont="1" applyFill="1" applyBorder="1" applyAlignment="1">
      <alignment vertical="center"/>
    </xf>
    <xf numFmtId="0" fontId="6" fillId="5" borderId="3" xfId="0" applyFont="1" applyFill="1" applyBorder="1" applyAlignment="1">
      <alignment vertical="center"/>
    </xf>
    <xf numFmtId="0" fontId="0" fillId="0" borderId="3" xfId="0" applyBorder="1" applyAlignment="1">
      <alignment vertical="center"/>
    </xf>
    <xf numFmtId="0" fontId="6" fillId="5" borderId="3" xfId="0" applyFont="1" applyFill="1" applyBorder="1" applyAlignment="1">
      <alignment horizontal="right" vertical="center"/>
    </xf>
    <xf numFmtId="165" fontId="5" fillId="5" borderId="3" xfId="1" applyNumberFormat="1" applyFont="1" applyFill="1" applyBorder="1" applyAlignment="1">
      <alignment horizontal="right" vertical="center"/>
    </xf>
    <xf numFmtId="0" fontId="5" fillId="5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9" fontId="0" fillId="0" borderId="0" xfId="2" applyFont="1" applyAlignment="1">
      <alignment vertical="center"/>
    </xf>
    <xf numFmtId="0" fontId="9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164" fontId="8" fillId="0" borderId="0" xfId="0" applyNumberFormat="1" applyFont="1" applyAlignment="1">
      <alignment vertical="center"/>
    </xf>
    <xf numFmtId="0" fontId="8" fillId="0" borderId="10" xfId="0" applyFont="1" applyBorder="1" applyAlignment="1">
      <alignment horizontal="right" vertical="center"/>
    </xf>
    <xf numFmtId="0" fontId="8" fillId="0" borderId="0" xfId="0" applyFont="1" applyBorder="1" applyAlignment="1">
      <alignment vertical="center"/>
    </xf>
    <xf numFmtId="0" fontId="6" fillId="8" borderId="4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8" fillId="0" borderId="0" xfId="0" applyFont="1"/>
    <xf numFmtId="1" fontId="6" fillId="0" borderId="7" xfId="0" applyNumberFormat="1" applyFont="1" applyFill="1" applyBorder="1" applyAlignment="1">
      <alignment horizontal="center" vertical="center"/>
    </xf>
    <xf numFmtId="1" fontId="6" fillId="7" borderId="7" xfId="0" applyNumberFormat="1" applyFont="1" applyFill="1" applyBorder="1" applyAlignment="1">
      <alignment horizontal="center" vertical="center"/>
    </xf>
    <xf numFmtId="1" fontId="6" fillId="7" borderId="10" xfId="0" applyNumberFormat="1" applyFont="1" applyFill="1" applyBorder="1" applyAlignment="1">
      <alignment horizontal="center" vertical="center"/>
    </xf>
    <xf numFmtId="164" fontId="8" fillId="0" borderId="0" xfId="0" applyNumberFormat="1" applyFont="1"/>
    <xf numFmtId="165" fontId="0" fillId="0" borderId="0" xfId="1" applyNumberFormat="1" applyFont="1" applyAlignment="1">
      <alignment vertical="center"/>
    </xf>
    <xf numFmtId="1" fontId="8" fillId="10" borderId="7" xfId="0" applyNumberFormat="1" applyFont="1" applyFill="1" applyBorder="1" applyAlignment="1">
      <alignment horizontal="center" vertical="center"/>
    </xf>
    <xf numFmtId="1" fontId="8" fillId="10" borderId="10" xfId="0" applyNumberFormat="1" applyFont="1" applyFill="1" applyBorder="1" applyAlignment="1">
      <alignment horizontal="center" vertical="center"/>
    </xf>
    <xf numFmtId="1" fontId="8" fillId="9" borderId="7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165" fontId="11" fillId="0" borderId="0" xfId="1" applyNumberFormat="1" applyFont="1" applyAlignment="1">
      <alignment vertical="center"/>
    </xf>
    <xf numFmtId="1" fontId="8" fillId="13" borderId="7" xfId="0" applyNumberFormat="1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right" vertical="center"/>
    </xf>
    <xf numFmtId="1" fontId="13" fillId="12" borderId="7" xfId="0" applyNumberFormat="1" applyFont="1" applyFill="1" applyBorder="1" applyAlignment="1">
      <alignment horizontal="center" vertical="center"/>
    </xf>
    <xf numFmtId="1" fontId="12" fillId="12" borderId="7" xfId="0" applyNumberFormat="1" applyFont="1" applyFill="1" applyBorder="1" applyAlignment="1">
      <alignment horizontal="center" vertical="center"/>
    </xf>
    <xf numFmtId="0" fontId="8" fillId="13" borderId="7" xfId="0" applyFont="1" applyFill="1" applyBorder="1" applyAlignment="1">
      <alignment horizontal="right" vertical="center"/>
    </xf>
    <xf numFmtId="1" fontId="6" fillId="13" borderId="7" xfId="0" applyNumberFormat="1" applyFont="1" applyFill="1" applyBorder="1" applyAlignment="1">
      <alignment horizontal="center" vertical="center"/>
    </xf>
    <xf numFmtId="1" fontId="8" fillId="9" borderId="10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0" fillId="6" borderId="12" xfId="0" applyFont="1" applyFill="1" applyBorder="1" applyAlignment="1">
      <alignment horizontal="right" vertical="center"/>
    </xf>
    <xf numFmtId="0" fontId="10" fillId="8" borderId="12" xfId="0" applyFont="1" applyFill="1" applyBorder="1" applyAlignment="1">
      <alignment horizontal="right" vertical="center"/>
    </xf>
    <xf numFmtId="165" fontId="10" fillId="0" borderId="11" xfId="1" applyNumberFormat="1" applyFont="1" applyFill="1" applyBorder="1" applyAlignment="1">
      <alignment horizontal="right" vertical="center"/>
    </xf>
    <xf numFmtId="166" fontId="2" fillId="4" borderId="6" xfId="0" applyNumberFormat="1" applyFont="1" applyFill="1" applyBorder="1" applyAlignment="1">
      <alignment horizontal="right" vertical="center"/>
    </xf>
    <xf numFmtId="0" fontId="0" fillId="0" borderId="0" xfId="0" applyFont="1" applyAlignment="1">
      <alignment horizontal="right" vertical="center"/>
    </xf>
    <xf numFmtId="4" fontId="3" fillId="6" borderId="12" xfId="0" applyNumberFormat="1" applyFont="1" applyFill="1" applyBorder="1" applyAlignment="1">
      <alignment horizontal="right" vertical="center"/>
    </xf>
    <xf numFmtId="4" fontId="17" fillId="0" borderId="11" xfId="0" applyNumberFormat="1" applyFont="1" applyFill="1" applyBorder="1" applyAlignment="1">
      <alignment horizontal="right" vertical="center"/>
    </xf>
    <xf numFmtId="4" fontId="17" fillId="8" borderId="12" xfId="0" applyNumberFormat="1" applyFont="1" applyFill="1" applyBorder="1" applyAlignment="1">
      <alignment horizontal="right" vertical="center"/>
    </xf>
    <xf numFmtId="4" fontId="3" fillId="3" borderId="2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2" fillId="0" borderId="0" xfId="0" applyFont="1" applyAlignment="1">
      <alignment horizontal="left" vertical="center"/>
    </xf>
    <xf numFmtId="0" fontId="20" fillId="0" borderId="15" xfId="0" applyFont="1" applyBorder="1" applyAlignment="1">
      <alignment vertical="center"/>
    </xf>
    <xf numFmtId="0" fontId="19" fillId="0" borderId="15" xfId="0" applyFont="1" applyBorder="1" applyAlignment="1">
      <alignment horizontal="center" vertical="center"/>
    </xf>
    <xf numFmtId="0" fontId="21" fillId="0" borderId="15" xfId="0" applyFont="1" applyBorder="1" applyAlignment="1">
      <alignment vertical="center"/>
    </xf>
    <xf numFmtId="0" fontId="15" fillId="0" borderId="16" xfId="0" applyFont="1" applyBorder="1" applyAlignment="1">
      <alignment vertical="center"/>
    </xf>
    <xf numFmtId="0" fontId="19" fillId="0" borderId="17" xfId="0" applyFont="1" applyBorder="1" applyAlignment="1">
      <alignment vertical="center"/>
    </xf>
    <xf numFmtId="0" fontId="20" fillId="0" borderId="17" xfId="0" applyFont="1" applyBorder="1" applyAlignment="1">
      <alignment vertical="center"/>
    </xf>
    <xf numFmtId="0" fontId="20" fillId="0" borderId="0" xfId="0" applyFont="1" applyBorder="1" applyAlignment="1">
      <alignment vertical="center"/>
    </xf>
    <xf numFmtId="0" fontId="25" fillId="0" borderId="0" xfId="0" applyFont="1" applyAlignment="1">
      <alignment horizontal="left" vertical="center"/>
    </xf>
    <xf numFmtId="3" fontId="8" fillId="10" borderId="2" xfId="0" applyNumberFormat="1" applyFont="1" applyFill="1" applyBorder="1" applyAlignment="1">
      <alignment horizontal="center" vertical="center"/>
    </xf>
    <xf numFmtId="3" fontId="8" fillId="10" borderId="10" xfId="0" applyNumberFormat="1" applyFont="1" applyFill="1" applyBorder="1" applyAlignment="1">
      <alignment horizontal="center" vertical="center"/>
    </xf>
    <xf numFmtId="167" fontId="8" fillId="10" borderId="2" xfId="0" applyNumberFormat="1" applyFont="1" applyFill="1" applyBorder="1" applyAlignment="1">
      <alignment horizontal="center" vertical="center"/>
    </xf>
    <xf numFmtId="167" fontId="8" fillId="10" borderId="10" xfId="0" applyNumberFormat="1" applyFont="1" applyFill="1" applyBorder="1" applyAlignment="1">
      <alignment horizontal="center" vertical="center"/>
    </xf>
    <xf numFmtId="3" fontId="8" fillId="10" borderId="20" xfId="0" applyNumberFormat="1" applyFont="1" applyFill="1" applyBorder="1" applyAlignment="1">
      <alignment horizontal="center" vertical="center"/>
    </xf>
    <xf numFmtId="3" fontId="8" fillId="10" borderId="26" xfId="0" applyNumberFormat="1" applyFont="1" applyFill="1" applyBorder="1" applyAlignment="1">
      <alignment horizontal="center" vertical="center"/>
    </xf>
    <xf numFmtId="167" fontId="8" fillId="10" borderId="20" xfId="0" applyNumberFormat="1" applyFont="1" applyFill="1" applyBorder="1" applyAlignment="1">
      <alignment horizontal="center" vertical="center"/>
    </xf>
    <xf numFmtId="167" fontId="8" fillId="10" borderId="26" xfId="0" applyNumberFormat="1" applyFont="1" applyFill="1" applyBorder="1" applyAlignment="1">
      <alignment horizontal="center" vertical="center"/>
    </xf>
    <xf numFmtId="165" fontId="6" fillId="5" borderId="0" xfId="1" applyNumberFormat="1" applyFont="1" applyFill="1" applyBorder="1" applyAlignment="1">
      <alignment vertical="center"/>
    </xf>
    <xf numFmtId="0" fontId="6" fillId="5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6" fillId="5" borderId="0" xfId="0" applyFont="1" applyFill="1" applyBorder="1" applyAlignment="1">
      <alignment horizontal="right" vertical="center"/>
    </xf>
    <xf numFmtId="165" fontId="5" fillId="5" borderId="0" xfId="1" applyNumberFormat="1" applyFont="1" applyFill="1" applyBorder="1" applyAlignment="1">
      <alignment horizontal="right" vertical="center"/>
    </xf>
    <xf numFmtId="0" fontId="8" fillId="0" borderId="31" xfId="0" applyFont="1" applyBorder="1" applyAlignment="1">
      <alignment horizontal="right" vertical="center"/>
    </xf>
    <xf numFmtId="0" fontId="8" fillId="0" borderId="32" xfId="0" applyFont="1" applyBorder="1" applyAlignment="1">
      <alignment horizontal="right" vertical="center"/>
    </xf>
    <xf numFmtId="0" fontId="8" fillId="0" borderId="33" xfId="0" applyFont="1" applyBorder="1" applyAlignment="1">
      <alignment horizontal="right" vertical="center"/>
    </xf>
    <xf numFmtId="3" fontId="8" fillId="10" borderId="34" xfId="0" applyNumberFormat="1" applyFont="1" applyFill="1" applyBorder="1" applyAlignment="1">
      <alignment horizontal="center" vertical="center"/>
    </xf>
    <xf numFmtId="3" fontId="8" fillId="10" borderId="35" xfId="0" applyNumberFormat="1" applyFont="1" applyFill="1" applyBorder="1" applyAlignment="1">
      <alignment horizontal="center" vertical="center"/>
    </xf>
    <xf numFmtId="3" fontId="8" fillId="10" borderId="36" xfId="0" applyNumberFormat="1" applyFont="1" applyFill="1" applyBorder="1" applyAlignment="1">
      <alignment horizontal="center" vertical="center"/>
    </xf>
    <xf numFmtId="167" fontId="8" fillId="10" borderId="34" xfId="0" applyNumberFormat="1" applyFont="1" applyFill="1" applyBorder="1" applyAlignment="1">
      <alignment horizontal="center" vertical="center"/>
    </xf>
    <xf numFmtId="167" fontId="8" fillId="10" borderId="35" xfId="0" applyNumberFormat="1" applyFont="1" applyFill="1" applyBorder="1" applyAlignment="1">
      <alignment horizontal="center" vertical="center"/>
    </xf>
    <xf numFmtId="167" fontId="8" fillId="10" borderId="36" xfId="0" applyNumberFormat="1" applyFont="1" applyFill="1" applyBorder="1" applyAlignment="1">
      <alignment horizontal="center" vertical="center"/>
    </xf>
    <xf numFmtId="0" fontId="6" fillId="6" borderId="18" xfId="0" applyFont="1" applyFill="1" applyBorder="1" applyAlignment="1">
      <alignment horizontal="center" vertical="center"/>
    </xf>
    <xf numFmtId="166" fontId="0" fillId="0" borderId="0" xfId="0" applyNumberFormat="1" applyBorder="1" applyAlignment="1">
      <alignment vertical="center"/>
    </xf>
    <xf numFmtId="0" fontId="6" fillId="0" borderId="37" xfId="0" applyFont="1" applyFill="1" applyBorder="1" applyAlignment="1">
      <alignment horizontal="center" vertical="center"/>
    </xf>
    <xf numFmtId="0" fontId="6" fillId="0" borderId="38" xfId="0" applyFont="1" applyFill="1" applyBorder="1" applyAlignment="1">
      <alignment horizontal="center" vertical="center"/>
    </xf>
    <xf numFmtId="0" fontId="8" fillId="0" borderId="39" xfId="0" applyFont="1" applyBorder="1" applyAlignment="1">
      <alignment horizontal="right" vertical="center"/>
    </xf>
    <xf numFmtId="0" fontId="6" fillId="0" borderId="40" xfId="0" applyFont="1" applyFill="1" applyBorder="1" applyAlignment="1">
      <alignment horizontal="center" vertical="center"/>
    </xf>
    <xf numFmtId="3" fontId="8" fillId="10" borderId="41" xfId="0" applyNumberFormat="1" applyFont="1" applyFill="1" applyBorder="1" applyAlignment="1">
      <alignment horizontal="center" vertical="center"/>
    </xf>
    <xf numFmtId="0" fontId="6" fillId="0" borderId="42" xfId="0" applyFont="1" applyFill="1" applyBorder="1" applyAlignment="1">
      <alignment horizontal="center" vertical="center"/>
    </xf>
    <xf numFmtId="167" fontId="8" fillId="10" borderId="41" xfId="0" applyNumberFormat="1" applyFont="1" applyFill="1" applyBorder="1" applyAlignment="1">
      <alignment horizontal="center" vertical="center"/>
    </xf>
    <xf numFmtId="166" fontId="2" fillId="6" borderId="29" xfId="0" applyNumberFormat="1" applyFont="1" applyFill="1" applyBorder="1" applyAlignment="1">
      <alignment horizontal="right" vertical="center"/>
    </xf>
    <xf numFmtId="0" fontId="26" fillId="0" borderId="0" xfId="0" applyFont="1" applyAlignment="1">
      <alignment vertical="center"/>
    </xf>
    <xf numFmtId="2" fontId="6" fillId="0" borderId="37" xfId="0" applyNumberFormat="1" applyFont="1" applyFill="1" applyBorder="1" applyAlignment="1">
      <alignment horizontal="center" vertical="center"/>
    </xf>
    <xf numFmtId="2" fontId="6" fillId="0" borderId="42" xfId="0" applyNumberFormat="1" applyFont="1" applyFill="1" applyBorder="1" applyAlignment="1">
      <alignment horizontal="center" vertical="center"/>
    </xf>
    <xf numFmtId="2" fontId="6" fillId="0" borderId="40" xfId="0" applyNumberFormat="1" applyFont="1" applyFill="1" applyBorder="1" applyAlignment="1">
      <alignment horizontal="center" vertical="center"/>
    </xf>
    <xf numFmtId="2" fontId="6" fillId="0" borderId="38" xfId="0" applyNumberFormat="1" applyFont="1" applyFill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5" fillId="0" borderId="0" xfId="0" applyFont="1" applyBorder="1" applyAlignment="1">
      <alignment horizontal="right" vertical="center"/>
    </xf>
    <xf numFmtId="0" fontId="29" fillId="0" borderId="0" xfId="0" applyFont="1" applyAlignment="1">
      <alignment vertical="center"/>
    </xf>
    <xf numFmtId="4" fontId="1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0" xfId="0" applyNumberFormat="1" applyAlignment="1">
      <alignment vertical="center"/>
    </xf>
    <xf numFmtId="0" fontId="8" fillId="0" borderId="0" xfId="0" applyFont="1" applyFill="1" applyBorder="1" applyAlignment="1">
      <alignment vertical="center"/>
    </xf>
    <xf numFmtId="4" fontId="17" fillId="16" borderId="11" xfId="0" applyNumberFormat="1" applyFont="1" applyFill="1" applyBorder="1" applyAlignment="1">
      <alignment horizontal="right" vertical="center"/>
    </xf>
    <xf numFmtId="3" fontId="3" fillId="6" borderId="12" xfId="0" applyNumberFormat="1" applyFont="1" applyFill="1" applyBorder="1" applyAlignment="1">
      <alignment horizontal="right" vertical="center"/>
    </xf>
    <xf numFmtId="3" fontId="17" fillId="0" borderId="11" xfId="0" applyNumberFormat="1" applyFont="1" applyFill="1" applyBorder="1" applyAlignment="1">
      <alignment horizontal="right" vertical="center"/>
    </xf>
    <xf numFmtId="3" fontId="17" fillId="8" borderId="12" xfId="0" applyNumberFormat="1" applyFont="1" applyFill="1" applyBorder="1" applyAlignment="1">
      <alignment horizontal="right" vertical="center"/>
    </xf>
    <xf numFmtId="1" fontId="30" fillId="0" borderId="7" xfId="0" applyNumberFormat="1" applyFont="1" applyFill="1" applyBorder="1" applyAlignment="1">
      <alignment horizontal="right" vertical="center"/>
    </xf>
    <xf numFmtId="2" fontId="30" fillId="0" borderId="7" xfId="0" applyNumberFormat="1" applyFont="1" applyFill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3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32" fillId="0" borderId="0" xfId="0" applyFont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/>
    <xf numFmtId="0" fontId="0" fillId="0" borderId="0" xfId="0" applyFill="1"/>
    <xf numFmtId="0" fontId="32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Font="1" applyFill="1" applyAlignment="1">
      <alignment vertical="center"/>
    </xf>
    <xf numFmtId="0" fontId="11" fillId="0" borderId="5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3" fontId="8" fillId="10" borderId="21" xfId="0" applyNumberFormat="1" applyFont="1" applyFill="1" applyBorder="1" applyAlignment="1">
      <alignment horizontal="center" vertical="center"/>
    </xf>
    <xf numFmtId="3" fontId="8" fillId="10" borderId="23" xfId="0" applyNumberFormat="1" applyFont="1" applyFill="1" applyBorder="1" applyAlignment="1">
      <alignment horizontal="center" vertical="center"/>
    </xf>
    <xf numFmtId="3" fontId="8" fillId="10" borderId="24" xfId="0" applyNumberFormat="1" applyFont="1" applyFill="1" applyBorder="1" applyAlignment="1">
      <alignment horizontal="center" vertical="center"/>
    </xf>
    <xf numFmtId="3" fontId="8" fillId="10" borderId="27" xfId="0" applyNumberFormat="1" applyFont="1" applyFill="1" applyBorder="1" applyAlignment="1">
      <alignment horizontal="center" vertical="center"/>
    </xf>
    <xf numFmtId="167" fontId="8" fillId="10" borderId="21" xfId="0" applyNumberFormat="1" applyFont="1" applyFill="1" applyBorder="1" applyAlignment="1">
      <alignment horizontal="center" vertical="center"/>
    </xf>
    <xf numFmtId="167" fontId="8" fillId="10" borderId="23" xfId="0" applyNumberFormat="1" applyFont="1" applyFill="1" applyBorder="1" applyAlignment="1">
      <alignment horizontal="center" vertical="center"/>
    </xf>
    <xf numFmtId="167" fontId="8" fillId="10" borderId="24" xfId="0" applyNumberFormat="1" applyFont="1" applyFill="1" applyBorder="1" applyAlignment="1">
      <alignment horizontal="center" vertical="center"/>
    </xf>
    <xf numFmtId="167" fontId="8" fillId="10" borderId="27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40" fillId="0" borderId="5" xfId="0" applyFont="1" applyBorder="1" applyAlignment="1">
      <alignment horizontal="center" vertical="center"/>
    </xf>
    <xf numFmtId="0" fontId="40" fillId="0" borderId="5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2" fillId="0" borderId="1" xfId="0" applyFont="1" applyFill="1" applyBorder="1" applyAlignment="1">
      <alignment vertical="center"/>
    </xf>
    <xf numFmtId="0" fontId="42" fillId="0" borderId="1" xfId="0" applyFont="1" applyBorder="1" applyAlignment="1">
      <alignment vertical="center"/>
    </xf>
    <xf numFmtId="0" fontId="42" fillId="0" borderId="6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166" fontId="42" fillId="4" borderId="6" xfId="0" applyNumberFormat="1" applyFont="1" applyFill="1" applyBorder="1" applyAlignment="1">
      <alignment horizontal="center" vertical="center"/>
    </xf>
    <xf numFmtId="166" fontId="42" fillId="4" borderId="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2" fillId="0" borderId="6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0" fillId="0" borderId="49" xfId="0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center" vertical="center"/>
    </xf>
    <xf numFmtId="0" fontId="42" fillId="0" borderId="6" xfId="0" applyFont="1" applyFill="1" applyBorder="1" applyAlignment="1">
      <alignment vertical="center"/>
    </xf>
    <xf numFmtId="0" fontId="40" fillId="0" borderId="54" xfId="0" applyFont="1" applyFill="1" applyBorder="1" applyAlignment="1">
      <alignment horizontal="center" vertical="center"/>
    </xf>
    <xf numFmtId="0" fontId="42" fillId="0" borderId="54" xfId="0" applyFont="1" applyFill="1" applyBorder="1" applyAlignment="1">
      <alignment horizontal="center" vertical="center"/>
    </xf>
    <xf numFmtId="0" fontId="0" fillId="0" borderId="9" xfId="0" applyFont="1" applyBorder="1" applyAlignment="1">
      <alignment vertical="center"/>
    </xf>
    <xf numFmtId="0" fontId="40" fillId="0" borderId="1" xfId="0" applyFont="1" applyFill="1" applyBorder="1" applyAlignment="1">
      <alignment horizontal="center" vertical="center"/>
    </xf>
    <xf numFmtId="0" fontId="42" fillId="0" borderId="1" xfId="0" applyFont="1" applyFill="1" applyBorder="1" applyAlignment="1">
      <alignment horizontal="center" vertical="center"/>
    </xf>
    <xf numFmtId="167" fontId="3" fillId="6" borderId="12" xfId="0" applyNumberFormat="1" applyFont="1" applyFill="1" applyBorder="1" applyAlignment="1">
      <alignment horizontal="right" vertical="center"/>
    </xf>
    <xf numFmtId="0" fontId="2" fillId="6" borderId="12" xfId="0" applyFont="1" applyFill="1" applyBorder="1" applyAlignment="1">
      <alignment horizontal="right" vertical="center"/>
    </xf>
    <xf numFmtId="0" fontId="2" fillId="8" borderId="12" xfId="0" applyFont="1" applyFill="1" applyBorder="1" applyAlignment="1">
      <alignment horizontal="right"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Border="1" applyAlignment="1">
      <alignment vertical="center"/>
    </xf>
    <xf numFmtId="0" fontId="11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/>
    </xf>
    <xf numFmtId="0" fontId="11" fillId="0" borderId="48" xfId="0" applyFont="1" applyFill="1" applyBorder="1" applyAlignment="1">
      <alignment vertical="center"/>
    </xf>
    <xf numFmtId="0" fontId="11" fillId="17" borderId="46" xfId="0" applyFont="1" applyFill="1" applyBorder="1" applyAlignment="1">
      <alignment vertical="center"/>
    </xf>
    <xf numFmtId="0" fontId="11" fillId="17" borderId="48" xfId="0" applyFont="1" applyFill="1" applyBorder="1" applyAlignment="1">
      <alignment vertical="center"/>
    </xf>
    <xf numFmtId="0" fontId="45" fillId="0" borderId="5" xfId="0" applyFont="1" applyBorder="1" applyAlignment="1">
      <alignment horizontal="center" vertical="center" wrapText="1"/>
    </xf>
    <xf numFmtId="0" fontId="46" fillId="2" borderId="1" xfId="0" applyFont="1" applyFill="1" applyBorder="1" applyAlignment="1">
      <alignment horizontal="center" vertical="center" wrapText="1"/>
    </xf>
    <xf numFmtId="0" fontId="46" fillId="2" borderId="4" xfId="0" applyFont="1" applyFill="1" applyBorder="1" applyAlignment="1">
      <alignment horizontal="center" vertical="center" wrapText="1"/>
    </xf>
    <xf numFmtId="0" fontId="46" fillId="19" borderId="57" xfId="0" applyFont="1" applyFill="1" applyBorder="1" applyAlignment="1">
      <alignment horizontal="center" vertical="center" wrapText="1"/>
    </xf>
    <xf numFmtId="0" fontId="46" fillId="19" borderId="58" xfId="0" applyFont="1" applyFill="1" applyBorder="1" applyAlignment="1">
      <alignment horizontal="center" vertical="center" wrapText="1"/>
    </xf>
    <xf numFmtId="0" fontId="46" fillId="19" borderId="59" xfId="0" applyFont="1" applyFill="1" applyBorder="1" applyAlignment="1">
      <alignment horizontal="center" vertical="center" wrapText="1"/>
    </xf>
    <xf numFmtId="0" fontId="47" fillId="20" borderId="1" xfId="0" applyFont="1" applyFill="1" applyBorder="1" applyAlignment="1">
      <alignment horizontal="center" vertical="center" wrapText="1"/>
    </xf>
    <xf numFmtId="0" fontId="47" fillId="8" borderId="1" xfId="0" applyFont="1" applyFill="1" applyBorder="1" applyAlignment="1">
      <alignment horizontal="center" vertical="center" wrapText="1"/>
    </xf>
    <xf numFmtId="0" fontId="46" fillId="2" borderId="5" xfId="0" applyFont="1" applyFill="1" applyBorder="1" applyAlignment="1">
      <alignment horizontal="center" vertical="center" wrapText="1"/>
    </xf>
    <xf numFmtId="0" fontId="46" fillId="21" borderId="1" xfId="0" applyFont="1" applyFill="1" applyBorder="1" applyAlignment="1">
      <alignment horizontal="center" vertical="center" wrapText="1"/>
    </xf>
    <xf numFmtId="0" fontId="46" fillId="16" borderId="1" xfId="0" applyFont="1" applyFill="1" applyBorder="1" applyAlignment="1">
      <alignment horizontal="center" vertical="center"/>
    </xf>
    <xf numFmtId="0" fontId="48" fillId="16" borderId="4" xfId="0" quotePrefix="1" applyFont="1" applyFill="1" applyBorder="1" applyAlignment="1">
      <alignment horizontal="left" vertical="center"/>
    </xf>
    <xf numFmtId="0" fontId="48" fillId="16" borderId="60" xfId="0" quotePrefix="1" applyFont="1" applyFill="1" applyBorder="1" applyAlignment="1">
      <alignment horizontal="center" vertical="center"/>
    </xf>
    <xf numFmtId="0" fontId="48" fillId="16" borderId="1" xfId="0" quotePrefix="1" applyFont="1" applyFill="1" applyBorder="1" applyAlignment="1">
      <alignment horizontal="center" vertical="center"/>
    </xf>
    <xf numFmtId="0" fontId="48" fillId="16" borderId="61" xfId="0" quotePrefix="1" applyFont="1" applyFill="1" applyBorder="1" applyAlignment="1">
      <alignment horizontal="center" vertical="center"/>
    </xf>
    <xf numFmtId="0" fontId="48" fillId="16" borderId="1" xfId="0" applyFont="1" applyFill="1" applyBorder="1" applyAlignment="1">
      <alignment horizontal="center" vertical="center"/>
    </xf>
    <xf numFmtId="0" fontId="49" fillId="16" borderId="1" xfId="0" applyFont="1" applyFill="1" applyBorder="1" applyAlignment="1">
      <alignment horizontal="center" vertical="center"/>
    </xf>
    <xf numFmtId="0" fontId="48" fillId="16" borderId="1" xfId="0" applyFont="1" applyFill="1" applyBorder="1" applyAlignment="1">
      <alignment vertical="center"/>
    </xf>
    <xf numFmtId="0" fontId="50" fillId="0" borderId="4" xfId="0" applyFont="1" applyBorder="1" applyAlignment="1">
      <alignment horizontal="left" vertical="center"/>
    </xf>
    <xf numFmtId="0" fontId="50" fillId="0" borderId="60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0" fillId="0" borderId="61" xfId="0" applyFont="1" applyBorder="1" applyAlignment="1">
      <alignment horizontal="center" vertical="center"/>
    </xf>
    <xf numFmtId="0" fontId="50" fillId="16" borderId="1" xfId="0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vertical="center"/>
    </xf>
    <xf numFmtId="0" fontId="48" fillId="16" borderId="61" xfId="0" applyFont="1" applyFill="1" applyBorder="1" applyAlignment="1">
      <alignment horizontal="left" vertical="center"/>
    </xf>
    <xf numFmtId="0" fontId="48" fillId="16" borderId="62" xfId="0" applyFont="1" applyFill="1" applyBorder="1" applyAlignment="1">
      <alignment horizontal="center" vertical="center"/>
    </xf>
    <xf numFmtId="0" fontId="48" fillId="16" borderId="63" xfId="0" applyFont="1" applyFill="1" applyBorder="1" applyAlignment="1">
      <alignment horizontal="center" vertical="center"/>
    </xf>
    <xf numFmtId="0" fontId="48" fillId="16" borderId="64" xfId="0" applyFont="1" applyFill="1" applyBorder="1" applyAlignment="1">
      <alignment horizontal="center" vertical="center"/>
    </xf>
    <xf numFmtId="0" fontId="49" fillId="16" borderId="63" xfId="0" applyFont="1" applyFill="1" applyBorder="1" applyAlignment="1">
      <alignment horizontal="center" vertical="center"/>
    </xf>
    <xf numFmtId="0" fontId="48" fillId="16" borderId="63" xfId="0" applyFont="1" applyFill="1" applyBorder="1" applyAlignment="1">
      <alignment vertical="center"/>
    </xf>
    <xf numFmtId="0" fontId="48" fillId="16" borderId="61" xfId="0" quotePrefix="1" applyFont="1" applyFill="1" applyBorder="1" applyAlignment="1">
      <alignment horizontal="left" vertical="center"/>
    </xf>
    <xf numFmtId="0" fontId="48" fillId="16" borderId="65" xfId="0" applyFont="1" applyFill="1" applyBorder="1" applyAlignment="1">
      <alignment horizontal="center" vertical="center"/>
    </xf>
    <xf numFmtId="0" fontId="48" fillId="16" borderId="9" xfId="0" applyFont="1" applyFill="1" applyBorder="1" applyAlignment="1">
      <alignment horizontal="center" vertical="center"/>
    </xf>
    <xf numFmtId="0" fontId="46" fillId="0" borderId="61" xfId="0" applyFont="1" applyBorder="1" applyAlignment="1">
      <alignment horizontal="center" vertical="center"/>
    </xf>
    <xf numFmtId="0" fontId="46" fillId="0" borderId="60" xfId="0" applyFont="1" applyBorder="1" applyAlignment="1">
      <alignment horizontal="center" vertical="center"/>
    </xf>
    <xf numFmtId="0" fontId="48" fillId="0" borderId="1" xfId="0" applyFont="1" applyBorder="1" applyAlignment="1">
      <alignment vertical="center"/>
    </xf>
    <xf numFmtId="0" fontId="46" fillId="16" borderId="6" xfId="0" applyFont="1" applyFill="1" applyBorder="1" applyAlignment="1">
      <alignment horizontal="center" vertical="center"/>
    </xf>
    <xf numFmtId="0" fontId="46" fillId="0" borderId="61" xfId="0" applyFont="1" applyBorder="1" applyAlignment="1">
      <alignment horizontal="center" vertical="center" wrapText="1"/>
    </xf>
    <xf numFmtId="0" fontId="46" fillId="0" borderId="66" xfId="0" applyFont="1" applyBorder="1" applyAlignment="1">
      <alignment horizontal="center" vertical="center"/>
    </xf>
    <xf numFmtId="0" fontId="49" fillId="0" borderId="67" xfId="0" applyFont="1" applyBorder="1" applyAlignment="1">
      <alignment horizontal="center" vertical="center"/>
    </xf>
    <xf numFmtId="0" fontId="48" fillId="0" borderId="67" xfId="0" applyFont="1" applyBorder="1" applyAlignment="1">
      <alignment vertical="center"/>
    </xf>
    <xf numFmtId="0" fontId="46" fillId="0" borderId="1" xfId="0" applyFont="1" applyBorder="1" applyAlignment="1">
      <alignment horizontal="center" vertical="center"/>
    </xf>
    <xf numFmtId="0" fontId="48" fillId="0" borderId="6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0" fontId="50" fillId="0" borderId="65" xfId="0" applyFont="1" applyBorder="1" applyAlignment="1">
      <alignment horizontal="center" vertical="center"/>
    </xf>
    <xf numFmtId="0" fontId="51" fillId="0" borderId="9" xfId="0" applyFont="1" applyBorder="1" applyAlignment="1">
      <alignment horizontal="center" vertical="center"/>
    </xf>
    <xf numFmtId="0" fontId="49" fillId="0" borderId="9" xfId="0" applyFont="1" applyBorder="1" applyAlignment="1">
      <alignment horizontal="center" vertical="center"/>
    </xf>
    <xf numFmtId="0" fontId="48" fillId="0" borderId="9" xfId="0" applyFont="1" applyBorder="1" applyAlignment="1">
      <alignment vertical="center"/>
    </xf>
    <xf numFmtId="0" fontId="52" fillId="16" borderId="1" xfId="0" applyFont="1" applyFill="1" applyBorder="1" applyAlignment="1">
      <alignment horizontal="center" vertical="center"/>
    </xf>
    <xf numFmtId="0" fontId="52" fillId="14" borderId="61" xfId="0" applyFont="1" applyFill="1" applyBorder="1" applyAlignment="1">
      <alignment horizontal="left" vertical="center"/>
    </xf>
    <xf numFmtId="0" fontId="52" fillId="14" borderId="68" xfId="0" applyFont="1" applyFill="1" applyBorder="1" applyAlignment="1">
      <alignment horizontal="center" vertical="center"/>
    </xf>
    <xf numFmtId="0" fontId="52" fillId="14" borderId="69" xfId="0" applyFont="1" applyFill="1" applyBorder="1" applyAlignment="1">
      <alignment horizontal="center" vertical="center"/>
    </xf>
    <xf numFmtId="0" fontId="52" fillId="14" borderId="70" xfId="0" applyFont="1" applyFill="1" applyBorder="1" applyAlignment="1">
      <alignment horizontal="center" vertical="center"/>
    </xf>
    <xf numFmtId="0" fontId="52" fillId="20" borderId="1" xfId="0" applyFont="1" applyFill="1" applyBorder="1" applyAlignment="1">
      <alignment horizontal="center" vertical="center"/>
    </xf>
    <xf numFmtId="0" fontId="52" fillId="8" borderId="1" xfId="0" applyFont="1" applyFill="1" applyBorder="1" applyAlignment="1">
      <alignment horizontal="center" vertical="center"/>
    </xf>
    <xf numFmtId="0" fontId="52" fillId="14" borderId="5" xfId="0" applyFont="1" applyFill="1" applyBorder="1" applyAlignment="1">
      <alignment horizontal="center" vertical="center"/>
    </xf>
    <xf numFmtId="0" fontId="49" fillId="14" borderId="1" xfId="0" applyFont="1" applyFill="1" applyBorder="1" applyAlignment="1">
      <alignment horizontal="center" vertical="center"/>
    </xf>
    <xf numFmtId="0" fontId="52" fillId="16" borderId="1" xfId="0" applyFont="1" applyFill="1" applyBorder="1" applyAlignment="1">
      <alignment vertical="center"/>
    </xf>
    <xf numFmtId="0" fontId="49" fillId="16" borderId="9" xfId="0" applyFont="1" applyFill="1" applyBorder="1" applyAlignment="1">
      <alignment horizontal="center" vertical="center"/>
    </xf>
    <xf numFmtId="0" fontId="48" fillId="16" borderId="9" xfId="0" applyFont="1" applyFill="1" applyBorder="1" applyAlignment="1">
      <alignment vertical="center"/>
    </xf>
    <xf numFmtId="0" fontId="48" fillId="0" borderId="65" xfId="0" applyFont="1" applyBorder="1" applyAlignment="1">
      <alignment horizontal="center" vertical="center"/>
    </xf>
    <xf numFmtId="0" fontId="48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3" fillId="22" borderId="1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48" fillId="18" borderId="61" xfId="0" quotePrefix="1" applyFont="1" applyFill="1" applyBorder="1" applyAlignment="1">
      <alignment horizontal="left" vertical="center"/>
    </xf>
    <xf numFmtId="0" fontId="48" fillId="4" borderId="61" xfId="0" quotePrefix="1" applyFont="1" applyFill="1" applyBorder="1" applyAlignment="1">
      <alignment horizontal="left" vertical="center"/>
    </xf>
    <xf numFmtId="0" fontId="40" fillId="13" borderId="5" xfId="0" applyFont="1" applyFill="1" applyBorder="1" applyAlignment="1">
      <alignment horizontal="center" vertical="center"/>
    </xf>
    <xf numFmtId="0" fontId="42" fillId="13" borderId="5" xfId="0" applyFont="1" applyFill="1" applyBorder="1" applyAlignment="1">
      <alignment horizontal="center" vertical="center"/>
    </xf>
    <xf numFmtId="0" fontId="42" fillId="13" borderId="1" xfId="0" applyFont="1" applyFill="1" applyBorder="1" applyAlignment="1">
      <alignment vertical="center"/>
    </xf>
    <xf numFmtId="0" fontId="11" fillId="13" borderId="44" xfId="0" applyFont="1" applyFill="1" applyBorder="1" applyAlignment="1">
      <alignment horizontal="left" vertical="center"/>
    </xf>
    <xf numFmtId="0" fontId="11" fillId="13" borderId="47" xfId="0" applyFont="1" applyFill="1" applyBorder="1" applyAlignment="1">
      <alignment horizontal="left" vertical="center"/>
    </xf>
    <xf numFmtId="0" fontId="11" fillId="13" borderId="48" xfId="0" applyFont="1" applyFill="1" applyBorder="1" applyAlignment="1">
      <alignment horizontal="left" vertical="center"/>
    </xf>
    <xf numFmtId="0" fontId="11" fillId="13" borderId="48" xfId="0" applyFont="1" applyFill="1" applyBorder="1" applyAlignment="1">
      <alignment vertical="center"/>
    </xf>
    <xf numFmtId="0" fontId="59" fillId="15" borderId="61" xfId="0" quotePrefix="1" applyFont="1" applyFill="1" applyBorder="1" applyAlignment="1">
      <alignment horizontal="left" vertical="center"/>
    </xf>
    <xf numFmtId="0" fontId="48" fillId="15" borderId="1" xfId="0" applyFont="1" applyFill="1" applyBorder="1" applyAlignment="1">
      <alignment vertical="center"/>
    </xf>
    <xf numFmtId="0" fontId="48" fillId="4" borderId="1" xfId="0" applyFont="1" applyFill="1" applyBorder="1" applyAlignment="1">
      <alignment vertical="center"/>
    </xf>
    <xf numFmtId="0" fontId="48" fillId="13" borderId="4" xfId="0" quotePrefix="1" applyFont="1" applyFill="1" applyBorder="1" applyAlignment="1">
      <alignment horizontal="left" vertical="center"/>
    </xf>
    <xf numFmtId="0" fontId="48" fillId="13" borderId="60" xfId="0" quotePrefix="1" applyFont="1" applyFill="1" applyBorder="1" applyAlignment="1">
      <alignment horizontal="center" vertical="center"/>
    </xf>
    <xf numFmtId="0" fontId="48" fillId="13" borderId="1" xfId="0" quotePrefix="1" applyFont="1" applyFill="1" applyBorder="1" applyAlignment="1">
      <alignment horizontal="center" vertical="center"/>
    </xf>
    <xf numFmtId="0" fontId="48" fillId="13" borderId="61" xfId="0" quotePrefix="1" applyFont="1" applyFill="1" applyBorder="1" applyAlignment="1">
      <alignment horizontal="center" vertical="center"/>
    </xf>
    <xf numFmtId="0" fontId="48" fillId="13" borderId="1" xfId="0" applyFont="1" applyFill="1" applyBorder="1" applyAlignment="1">
      <alignment horizontal="center" vertical="center"/>
    </xf>
    <xf numFmtId="0" fontId="49" fillId="13" borderId="1" xfId="0" applyFont="1" applyFill="1" applyBorder="1" applyAlignment="1">
      <alignment horizontal="center" vertical="center"/>
    </xf>
    <xf numFmtId="0" fontId="48" fillId="13" borderId="1" xfId="0" applyFont="1" applyFill="1" applyBorder="1" applyAlignment="1">
      <alignment vertical="center"/>
    </xf>
    <xf numFmtId="0" fontId="46" fillId="16" borderId="6" xfId="0" applyFont="1" applyFill="1" applyBorder="1" applyAlignment="1">
      <alignment horizontal="center" vertical="center"/>
    </xf>
    <xf numFmtId="0" fontId="46" fillId="16" borderId="9" xfId="0" applyFont="1" applyFill="1" applyBorder="1" applyAlignment="1">
      <alignment horizontal="center" vertical="center"/>
    </xf>
    <xf numFmtId="0" fontId="46" fillId="16" borderId="8" xfId="0" applyFont="1" applyFill="1" applyBorder="1" applyAlignment="1">
      <alignment horizontal="center" vertical="center"/>
    </xf>
    <xf numFmtId="0" fontId="48" fillId="23" borderId="61" xfId="0" quotePrefix="1" applyFont="1" applyFill="1" applyBorder="1" applyAlignment="1">
      <alignment horizontal="left" vertical="center"/>
    </xf>
    <xf numFmtId="0" fontId="48" fillId="23" borderId="1" xfId="0" applyFont="1" applyFill="1" applyBorder="1" applyAlignment="1">
      <alignment vertical="center"/>
    </xf>
    <xf numFmtId="0" fontId="42" fillId="7" borderId="1" xfId="0" applyFont="1" applyFill="1" applyBorder="1" applyAlignment="1">
      <alignment vertical="center"/>
    </xf>
    <xf numFmtId="0" fontId="42" fillId="7" borderId="6" xfId="0" applyFont="1" applyFill="1" applyBorder="1" applyAlignment="1">
      <alignment vertical="center"/>
    </xf>
    <xf numFmtId="0" fontId="0" fillId="16" borderId="0" xfId="0" applyFill="1"/>
    <xf numFmtId="0" fontId="48" fillId="16" borderId="5" xfId="0" applyFont="1" applyFill="1" applyBorder="1" applyAlignment="1">
      <alignment horizontal="center" vertical="center"/>
    </xf>
    <xf numFmtId="0" fontId="46" fillId="0" borderId="4" xfId="0" applyFont="1" applyBorder="1" applyAlignment="1">
      <alignment horizontal="left" vertical="center"/>
    </xf>
    <xf numFmtId="0" fontId="52" fillId="0" borderId="1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0" fontId="52" fillId="0" borderId="5" xfId="0" applyFont="1" applyBorder="1" applyAlignment="1">
      <alignment horizontal="center" vertical="center"/>
    </xf>
    <xf numFmtId="0" fontId="46" fillId="0" borderId="5" xfId="0" applyFont="1" applyBorder="1" applyAlignment="1">
      <alignment horizontal="center" vertical="center"/>
    </xf>
    <xf numFmtId="0" fontId="46" fillId="0" borderId="55" xfId="0" applyFont="1" applyBorder="1" applyAlignment="1">
      <alignment horizontal="left" vertical="center"/>
    </xf>
    <xf numFmtId="0" fontId="46" fillId="0" borderId="22" xfId="0" applyFont="1" applyBorder="1" applyAlignment="1">
      <alignment horizontal="center" vertical="center"/>
    </xf>
    <xf numFmtId="0" fontId="46" fillId="0" borderId="8" xfId="0" applyFont="1" applyBorder="1" applyAlignment="1">
      <alignment horizontal="center" vertical="center"/>
    </xf>
    <xf numFmtId="0" fontId="46" fillId="0" borderId="71" xfId="0" applyFont="1" applyBorder="1" applyAlignment="1">
      <alignment horizontal="center" vertical="center"/>
    </xf>
    <xf numFmtId="0" fontId="46" fillId="0" borderId="56" xfId="0" applyFont="1" applyBorder="1" applyAlignment="1">
      <alignment horizontal="center" vertical="center"/>
    </xf>
    <xf numFmtId="0" fontId="49" fillId="0" borderId="8" xfId="0" applyFont="1" applyBorder="1" applyAlignment="1">
      <alignment horizontal="center" vertical="center"/>
    </xf>
    <xf numFmtId="0" fontId="48" fillId="0" borderId="8" xfId="0" applyFont="1" applyBorder="1" applyAlignment="1">
      <alignment vertical="center"/>
    </xf>
    <xf numFmtId="0" fontId="46" fillId="19" borderId="72" xfId="0" applyFont="1" applyFill="1" applyBorder="1" applyAlignment="1">
      <alignment horizontal="left" vertical="center"/>
    </xf>
    <xf numFmtId="0" fontId="46" fillId="0" borderId="73" xfId="0" applyFont="1" applyBorder="1" applyAlignment="1">
      <alignment horizontal="center" vertical="center"/>
    </xf>
    <xf numFmtId="0" fontId="46" fillId="0" borderId="67" xfId="0" applyFont="1" applyBorder="1" applyAlignment="1">
      <alignment horizontal="center" vertical="center"/>
    </xf>
    <xf numFmtId="0" fontId="46" fillId="0" borderId="74" xfId="0" applyFont="1" applyBorder="1" applyAlignment="1">
      <alignment horizontal="center" vertical="center"/>
    </xf>
    <xf numFmtId="0" fontId="46" fillId="0" borderId="72" xfId="0" applyFont="1" applyBorder="1" applyAlignment="1">
      <alignment horizontal="left" vertical="center"/>
    </xf>
    <xf numFmtId="0" fontId="46" fillId="0" borderId="73" xfId="0" applyFont="1" applyBorder="1" applyAlignment="1">
      <alignment horizontal="center" vertical="center" wrapText="1"/>
    </xf>
    <xf numFmtId="0" fontId="46" fillId="0" borderId="67" xfId="0" applyFont="1" applyBorder="1" applyAlignment="1">
      <alignment horizontal="center" vertical="center" wrapText="1"/>
    </xf>
    <xf numFmtId="0" fontId="46" fillId="0" borderId="66" xfId="0" applyFont="1" applyBorder="1" applyAlignment="1">
      <alignment horizontal="center" vertical="center" wrapText="1"/>
    </xf>
    <xf numFmtId="0" fontId="46" fillId="0" borderId="53" xfId="0" applyFont="1" applyBorder="1" applyAlignment="1">
      <alignment horizontal="left" vertical="center"/>
    </xf>
    <xf numFmtId="0" fontId="46" fillId="0" borderId="75" xfId="0" applyFont="1" applyBorder="1" applyAlignment="1">
      <alignment horizontal="center" vertical="center"/>
    </xf>
    <xf numFmtId="0" fontId="46" fillId="0" borderId="9" xfId="0" applyFont="1" applyBorder="1" applyAlignment="1">
      <alignment horizontal="center" vertical="center"/>
    </xf>
    <xf numFmtId="0" fontId="46" fillId="0" borderId="65" xfId="0" applyFont="1" applyBorder="1" applyAlignment="1">
      <alignment horizontal="center" vertical="center"/>
    </xf>
    <xf numFmtId="0" fontId="46" fillId="0" borderId="54" xfId="0" applyFont="1" applyBorder="1" applyAlignment="1">
      <alignment horizontal="center" vertical="center"/>
    </xf>
    <xf numFmtId="0" fontId="50" fillId="0" borderId="75" xfId="0" applyFont="1" applyBorder="1" applyAlignment="1">
      <alignment horizontal="center" vertical="center"/>
    </xf>
    <xf numFmtId="0" fontId="52" fillId="0" borderId="9" xfId="0" applyFont="1" applyBorder="1" applyAlignment="1">
      <alignment horizontal="center" vertical="center"/>
    </xf>
    <xf numFmtId="0" fontId="52" fillId="0" borderId="54" xfId="0" applyFont="1" applyBorder="1" applyAlignment="1">
      <alignment horizontal="center" vertical="center"/>
    </xf>
    <xf numFmtId="0" fontId="52" fillId="0" borderId="22" xfId="0" applyFont="1" applyBorder="1" applyAlignment="1">
      <alignment horizontal="center" vertical="center"/>
    </xf>
    <xf numFmtId="0" fontId="52" fillId="0" borderId="8" xfId="0" applyFont="1" applyBorder="1" applyAlignment="1">
      <alignment horizontal="center" vertical="center"/>
    </xf>
    <xf numFmtId="0" fontId="52" fillId="0" borderId="71" xfId="0" applyFont="1" applyBorder="1" applyAlignment="1">
      <alignment horizontal="center" vertical="center"/>
    </xf>
    <xf numFmtId="0" fontId="52" fillId="14" borderId="4" xfId="0" applyFont="1" applyFill="1" applyBorder="1" applyAlignment="1">
      <alignment horizontal="left" vertical="center"/>
    </xf>
    <xf numFmtId="0" fontId="52" fillId="14" borderId="76" xfId="0" applyFont="1" applyFill="1" applyBorder="1" applyAlignment="1">
      <alignment horizontal="center" vertical="center"/>
    </xf>
    <xf numFmtId="0" fontId="49" fillId="21" borderId="1" xfId="0" applyFont="1" applyFill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166" fontId="2" fillId="18" borderId="6" xfId="0" applyNumberFormat="1" applyFont="1" applyFill="1" applyBorder="1" applyAlignment="1">
      <alignment horizontal="right" vertical="center"/>
    </xf>
    <xf numFmtId="0" fontId="11" fillId="0" borderId="46" xfId="0" applyFont="1" applyBorder="1" applyAlignment="1">
      <alignment horizontal="center" vertical="center"/>
    </xf>
    <xf numFmtId="0" fontId="11" fillId="0" borderId="46" xfId="0" applyFont="1" applyFill="1" applyBorder="1" applyAlignment="1">
      <alignment vertical="center"/>
    </xf>
    <xf numFmtId="0" fontId="11" fillId="13" borderId="46" xfId="0" applyFont="1" applyFill="1" applyBorder="1" applyAlignment="1">
      <alignment horizontal="center" vertical="center"/>
    </xf>
    <xf numFmtId="0" fontId="11" fillId="13" borderId="46" xfId="0" applyFont="1" applyFill="1" applyBorder="1" applyAlignment="1">
      <alignment vertical="center"/>
    </xf>
    <xf numFmtId="0" fontId="11" fillId="13" borderId="11" xfId="0" applyFont="1" applyFill="1" applyBorder="1" applyAlignment="1">
      <alignment vertical="center"/>
    </xf>
    <xf numFmtId="0" fontId="11" fillId="13" borderId="48" xfId="0" applyFont="1" applyFill="1" applyBorder="1" applyAlignment="1">
      <alignment horizontal="center" vertical="center"/>
    </xf>
    <xf numFmtId="0" fontId="11" fillId="13" borderId="12" xfId="0" applyFont="1" applyFill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0" fillId="0" borderId="12" xfId="0" applyFont="1" applyBorder="1" applyAlignment="1">
      <alignment vertical="center"/>
    </xf>
    <xf numFmtId="0" fontId="11" fillId="17" borderId="46" xfId="0" applyFont="1" applyFill="1" applyBorder="1" applyAlignment="1">
      <alignment horizontal="center" vertical="center"/>
    </xf>
    <xf numFmtId="0" fontId="0" fillId="17" borderId="11" xfId="0" applyFont="1" applyFill="1" applyBorder="1" applyAlignment="1">
      <alignment vertical="center"/>
    </xf>
    <xf numFmtId="0" fontId="11" fillId="17" borderId="48" xfId="0" applyFont="1" applyFill="1" applyBorder="1" applyAlignment="1">
      <alignment horizontal="center" vertical="center"/>
    </xf>
    <xf numFmtId="0" fontId="0" fillId="17" borderId="12" xfId="0" applyFont="1" applyFill="1" applyBorder="1" applyAlignment="1">
      <alignment vertical="center"/>
    </xf>
    <xf numFmtId="0" fontId="11" fillId="0" borderId="11" xfId="0" applyFont="1" applyBorder="1" applyAlignment="1">
      <alignment horizontal="center" vertical="center"/>
    </xf>
    <xf numFmtId="0" fontId="11" fillId="0" borderId="11" xfId="0" applyFont="1" applyFill="1" applyBorder="1" applyAlignment="1">
      <alignment vertical="center"/>
    </xf>
    <xf numFmtId="0" fontId="11" fillId="0" borderId="12" xfId="0" applyFont="1" applyBorder="1" applyAlignment="1">
      <alignment horizontal="center" vertical="center"/>
    </xf>
    <xf numFmtId="0" fontId="11" fillId="0" borderId="12" xfId="0" applyFont="1" applyFill="1" applyBorder="1" applyAlignment="1">
      <alignment vertical="center"/>
    </xf>
    <xf numFmtId="0" fontId="3" fillId="0" borderId="11" xfId="0" applyFont="1" applyBorder="1" applyAlignment="1">
      <alignment horizontal="center" vertical="center"/>
    </xf>
    <xf numFmtId="0" fontId="11" fillId="10" borderId="46" xfId="0" applyFont="1" applyFill="1" applyBorder="1" applyAlignment="1">
      <alignment horizontal="center" vertical="center"/>
    </xf>
    <xf numFmtId="0" fontId="11" fillId="10" borderId="46" xfId="0" applyFont="1" applyFill="1" applyBorder="1" applyAlignment="1">
      <alignment vertical="center"/>
    </xf>
    <xf numFmtId="0" fontId="11" fillId="10" borderId="11" xfId="0" applyFont="1" applyFill="1" applyBorder="1" applyAlignment="1">
      <alignment vertical="center"/>
    </xf>
    <xf numFmtId="0" fontId="11" fillId="10" borderId="44" xfId="0" applyFont="1" applyFill="1" applyBorder="1" applyAlignment="1">
      <alignment horizontal="left" vertical="center"/>
    </xf>
    <xf numFmtId="0" fontId="11" fillId="10" borderId="47" xfId="0" applyFont="1" applyFill="1" applyBorder="1" applyAlignment="1">
      <alignment horizontal="left" vertical="center"/>
    </xf>
    <xf numFmtId="0" fontId="11" fillId="10" borderId="48" xfId="0" applyFont="1" applyFill="1" applyBorder="1" applyAlignment="1">
      <alignment horizontal="left" vertical="center"/>
    </xf>
    <xf numFmtId="0" fontId="11" fillId="10" borderId="44" xfId="0" applyFont="1" applyFill="1" applyBorder="1" applyAlignment="1">
      <alignment horizontal="center" vertical="center"/>
    </xf>
    <xf numFmtId="0" fontId="11" fillId="10" borderId="48" xfId="0" applyFont="1" applyFill="1" applyBorder="1" applyAlignment="1">
      <alignment horizontal="center" vertical="center"/>
    </xf>
    <xf numFmtId="0" fontId="11" fillId="10" borderId="48" xfId="0" applyFont="1" applyFill="1" applyBorder="1" applyAlignment="1">
      <alignment vertical="center"/>
    </xf>
    <xf numFmtId="0" fontId="11" fillId="10" borderId="12" xfId="0" applyFont="1" applyFill="1" applyBorder="1" applyAlignment="1">
      <alignment vertical="center"/>
    </xf>
    <xf numFmtId="0" fontId="11" fillId="10" borderId="44" xfId="0" applyFont="1" applyFill="1" applyBorder="1" applyAlignment="1">
      <alignment horizontal="left" vertical="center" wrapText="1"/>
    </xf>
    <xf numFmtId="0" fontId="11" fillId="10" borderId="47" xfId="0" applyFont="1" applyFill="1" applyBorder="1" applyAlignment="1">
      <alignment horizontal="left" vertical="center" wrapText="1"/>
    </xf>
    <xf numFmtId="0" fontId="11" fillId="10" borderId="48" xfId="0" applyFont="1" applyFill="1" applyBorder="1" applyAlignment="1">
      <alignment horizontal="left" vertical="center" wrapText="1"/>
    </xf>
    <xf numFmtId="0" fontId="11" fillId="10" borderId="44" xfId="0" applyFont="1" applyFill="1" applyBorder="1" applyAlignment="1">
      <alignment horizontal="center" vertical="center" wrapText="1"/>
    </xf>
    <xf numFmtId="0" fontId="11" fillId="10" borderId="48" xfId="0" applyFont="1" applyFill="1" applyBorder="1" applyAlignment="1">
      <alignment horizontal="center" vertical="center" wrapText="1"/>
    </xf>
    <xf numFmtId="0" fontId="3" fillId="10" borderId="11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3" fillId="10" borderId="12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vertical="center"/>
    </xf>
    <xf numFmtId="0" fontId="0" fillId="10" borderId="12" xfId="0" applyFont="1" applyFill="1" applyBorder="1" applyAlignment="1">
      <alignment vertical="center"/>
    </xf>
    <xf numFmtId="0" fontId="11" fillId="16" borderId="46" xfId="0" applyFont="1" applyFill="1" applyBorder="1" applyAlignment="1">
      <alignment horizontal="center" vertical="center"/>
    </xf>
    <xf numFmtId="0" fontId="11" fillId="16" borderId="46" xfId="0" applyFont="1" applyFill="1" applyBorder="1" applyAlignment="1">
      <alignment vertical="center"/>
    </xf>
    <xf numFmtId="0" fontId="11" fillId="16" borderId="11" xfId="0" applyFont="1" applyFill="1" applyBorder="1" applyAlignment="1">
      <alignment vertical="center"/>
    </xf>
    <xf numFmtId="0" fontId="11" fillId="16" borderId="44" xfId="0" applyFont="1" applyFill="1" applyBorder="1" applyAlignment="1">
      <alignment horizontal="left" vertical="center"/>
    </xf>
    <xf numFmtId="0" fontId="11" fillId="16" borderId="47" xfId="0" applyFont="1" applyFill="1" applyBorder="1" applyAlignment="1">
      <alignment horizontal="left" vertical="center"/>
    </xf>
    <xf numFmtId="0" fontId="11" fillId="16" borderId="48" xfId="0" applyFont="1" applyFill="1" applyBorder="1" applyAlignment="1">
      <alignment horizontal="left" vertical="center"/>
    </xf>
    <xf numFmtId="0" fontId="11" fillId="16" borderId="44" xfId="0" applyFont="1" applyFill="1" applyBorder="1" applyAlignment="1">
      <alignment horizontal="center" vertical="center"/>
    </xf>
    <xf numFmtId="0" fontId="11" fillId="16" borderId="48" xfId="0" applyFont="1" applyFill="1" applyBorder="1" applyAlignment="1">
      <alignment horizontal="center" vertical="center"/>
    </xf>
    <xf numFmtId="0" fontId="11" fillId="16" borderId="48" xfId="0" applyFont="1" applyFill="1" applyBorder="1" applyAlignment="1">
      <alignment vertical="center"/>
    </xf>
    <xf numFmtId="0" fontId="11" fillId="16" borderId="12" xfId="0" applyFont="1" applyFill="1" applyBorder="1" applyAlignment="1">
      <alignment vertical="center"/>
    </xf>
    <xf numFmtId="0" fontId="11" fillId="16" borderId="44" xfId="0" applyFont="1" applyFill="1" applyBorder="1" applyAlignment="1">
      <alignment horizontal="center" vertical="center" wrapText="1"/>
    </xf>
    <xf numFmtId="0" fontId="11" fillId="16" borderId="48" xfId="0" applyFont="1" applyFill="1" applyBorder="1" applyAlignment="1">
      <alignment horizontal="center" vertical="center" wrapText="1"/>
    </xf>
    <xf numFmtId="0" fontId="0" fillId="16" borderId="11" xfId="0" applyFont="1" applyFill="1" applyBorder="1" applyAlignment="1">
      <alignment vertical="center"/>
    </xf>
    <xf numFmtId="0" fontId="0" fillId="16" borderId="12" xfId="0" applyFont="1" applyFill="1" applyBorder="1" applyAlignment="1">
      <alignment vertical="center"/>
    </xf>
    <xf numFmtId="0" fontId="11" fillId="16" borderId="11" xfId="0" applyFont="1" applyFill="1" applyBorder="1" applyAlignment="1">
      <alignment horizontal="center" vertical="center"/>
    </xf>
    <xf numFmtId="0" fontId="11" fillId="16" borderId="12" xfId="0" applyFont="1" applyFill="1" applyBorder="1" applyAlignment="1">
      <alignment horizontal="center" vertical="center"/>
    </xf>
    <xf numFmtId="0" fontId="48" fillId="0" borderId="61" xfId="0" quotePrefix="1" applyFont="1" applyFill="1" applyBorder="1" applyAlignment="1">
      <alignment horizontal="left" vertical="center"/>
    </xf>
    <xf numFmtId="0" fontId="48" fillId="0" borderId="1" xfId="0" applyFont="1" applyFill="1" applyBorder="1" applyAlignment="1">
      <alignment vertical="center"/>
    </xf>
    <xf numFmtId="0" fontId="0" fillId="0" borderId="0" xfId="0" applyFont="1" applyFill="1" applyAlignment="1"/>
    <xf numFmtId="0" fontId="60" fillId="0" borderId="1" xfId="0" applyFont="1" applyBorder="1" applyAlignment="1">
      <alignment vertical="center"/>
    </xf>
    <xf numFmtId="0" fontId="40" fillId="11" borderId="5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vertical="center"/>
    </xf>
    <xf numFmtId="0" fontId="40" fillId="14" borderId="5" xfId="0" applyFont="1" applyFill="1" applyBorder="1" applyAlignment="1">
      <alignment horizontal="center" vertical="center"/>
    </xf>
    <xf numFmtId="0" fontId="42" fillId="14" borderId="5" xfId="0" applyFont="1" applyFill="1" applyBorder="1" applyAlignment="1">
      <alignment horizontal="center" vertical="center"/>
    </xf>
    <xf numFmtId="0" fontId="0" fillId="14" borderId="1" xfId="0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1" fillId="0" borderId="6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3" fillId="0" borderId="43" xfId="0" applyFont="1" applyBorder="1" applyAlignment="1">
      <alignment horizontal="left" vertical="center"/>
    </xf>
    <xf numFmtId="0" fontId="11" fillId="0" borderId="45" xfId="0" applyFont="1" applyBorder="1" applyAlignment="1">
      <alignment horizontal="left" vertical="center"/>
    </xf>
    <xf numFmtId="0" fontId="11" fillId="0" borderId="46" xfId="0" applyFont="1" applyBorder="1" applyAlignment="1">
      <alignment horizontal="left" vertical="center"/>
    </xf>
    <xf numFmtId="0" fontId="3" fillId="0" borderId="43" xfId="0" applyFont="1" applyBorder="1" applyAlignment="1">
      <alignment horizontal="center" vertical="center" wrapText="1"/>
    </xf>
    <xf numFmtId="0" fontId="11" fillId="0" borderId="46" xfId="0" applyFont="1" applyBorder="1" applyAlignment="1">
      <alignment horizontal="center" vertical="center" wrapText="1"/>
    </xf>
    <xf numFmtId="0" fontId="11" fillId="0" borderId="44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 wrapText="1"/>
    </xf>
    <xf numFmtId="0" fontId="11" fillId="0" borderId="48" xfId="0" applyFont="1" applyBorder="1" applyAlignment="1">
      <alignment horizontal="center" vertical="center" wrapText="1"/>
    </xf>
    <xf numFmtId="0" fontId="11" fillId="16" borderId="6" xfId="0" applyFont="1" applyFill="1" applyBorder="1" applyAlignment="1">
      <alignment horizontal="center" vertical="center"/>
    </xf>
    <xf numFmtId="0" fontId="11" fillId="16" borderId="9" xfId="0" applyFont="1" applyFill="1" applyBorder="1" applyAlignment="1">
      <alignment horizontal="center" vertical="center"/>
    </xf>
    <xf numFmtId="0" fontId="11" fillId="0" borderId="43" xfId="0" applyFont="1" applyFill="1" applyBorder="1" applyAlignment="1">
      <alignment horizontal="left" vertical="center"/>
    </xf>
    <xf numFmtId="0" fontId="11" fillId="0" borderId="45" xfId="0" applyFont="1" applyFill="1" applyBorder="1" applyAlignment="1">
      <alignment horizontal="left" vertical="center"/>
    </xf>
    <xf numFmtId="0" fontId="11" fillId="0" borderId="46" xfId="0" applyFont="1" applyFill="1" applyBorder="1" applyAlignment="1">
      <alignment horizontal="left" vertical="center"/>
    </xf>
    <xf numFmtId="0" fontId="3" fillId="0" borderId="1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3" fillId="10" borderId="43" xfId="0" applyFont="1" applyFill="1" applyBorder="1" applyAlignment="1">
      <alignment horizontal="left" vertical="center"/>
    </xf>
    <xf numFmtId="0" fontId="11" fillId="10" borderId="45" xfId="0" applyFont="1" applyFill="1" applyBorder="1" applyAlignment="1">
      <alignment horizontal="left" vertical="center"/>
    </xf>
    <xf numFmtId="0" fontId="11" fillId="10" borderId="46" xfId="0" applyFont="1" applyFill="1" applyBorder="1" applyAlignment="1">
      <alignment horizontal="left" vertical="center"/>
    </xf>
    <xf numFmtId="0" fontId="3" fillId="10" borderId="43" xfId="0" applyFont="1" applyFill="1" applyBorder="1" applyAlignment="1">
      <alignment horizontal="center" vertical="center" wrapText="1"/>
    </xf>
    <xf numFmtId="0" fontId="11" fillId="10" borderId="46" xfId="0" applyFont="1" applyFill="1" applyBorder="1" applyAlignment="1">
      <alignment horizontal="center" vertical="center" wrapText="1"/>
    </xf>
    <xf numFmtId="0" fontId="11" fillId="10" borderId="44" xfId="0" applyFont="1" applyFill="1" applyBorder="1" applyAlignment="1">
      <alignment horizontal="center" vertical="center"/>
    </xf>
    <xf numFmtId="0" fontId="11" fillId="10" borderId="47" xfId="0" applyFont="1" applyFill="1" applyBorder="1" applyAlignment="1">
      <alignment horizontal="center" vertical="center"/>
    </xf>
    <xf numFmtId="0" fontId="11" fillId="10" borderId="48" xfId="0" applyFont="1" applyFill="1" applyBorder="1" applyAlignment="1">
      <alignment horizontal="center" vertical="center"/>
    </xf>
    <xf numFmtId="0" fontId="11" fillId="10" borderId="44" xfId="0" applyFont="1" applyFill="1" applyBorder="1" applyAlignment="1">
      <alignment horizontal="center" vertical="center" wrapText="1"/>
    </xf>
    <xf numFmtId="0" fontId="11" fillId="10" borderId="48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11" fillId="0" borderId="12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 wrapText="1"/>
    </xf>
    <xf numFmtId="0" fontId="3" fillId="16" borderId="11" xfId="0" applyFont="1" applyFill="1" applyBorder="1" applyAlignment="1">
      <alignment horizontal="left" vertical="center"/>
    </xf>
    <xf numFmtId="0" fontId="11" fillId="16" borderId="11" xfId="0" applyFont="1" applyFill="1" applyBorder="1" applyAlignment="1">
      <alignment horizontal="left" vertical="center"/>
    </xf>
    <xf numFmtId="0" fontId="11" fillId="16" borderId="11" xfId="0" applyFont="1" applyFill="1" applyBorder="1" applyAlignment="1">
      <alignment horizontal="center" vertical="center"/>
    </xf>
    <xf numFmtId="0" fontId="11" fillId="16" borderId="12" xfId="0" applyFont="1" applyFill="1" applyBorder="1" applyAlignment="1">
      <alignment horizontal="center" vertical="center"/>
    </xf>
    <xf numFmtId="0" fontId="11" fillId="16" borderId="12" xfId="0" applyFont="1" applyFill="1" applyBorder="1" applyAlignment="1">
      <alignment horizontal="center" vertical="center" wrapText="1"/>
    </xf>
    <xf numFmtId="0" fontId="3" fillId="16" borderId="43" xfId="0" applyFont="1" applyFill="1" applyBorder="1" applyAlignment="1">
      <alignment horizontal="left" vertical="center"/>
    </xf>
    <xf numFmtId="0" fontId="11" fillId="16" borderId="45" xfId="0" applyFont="1" applyFill="1" applyBorder="1" applyAlignment="1">
      <alignment horizontal="left" vertical="center"/>
    </xf>
    <xf numFmtId="0" fontId="11" fillId="16" borderId="46" xfId="0" applyFont="1" applyFill="1" applyBorder="1" applyAlignment="1">
      <alignment horizontal="left" vertical="center"/>
    </xf>
    <xf numFmtId="0" fontId="3" fillId="16" borderId="43" xfId="0" applyFont="1" applyFill="1" applyBorder="1" applyAlignment="1">
      <alignment horizontal="center" vertical="center" wrapText="1"/>
    </xf>
    <xf numFmtId="0" fontId="11" fillId="16" borderId="46" xfId="0" applyFont="1" applyFill="1" applyBorder="1" applyAlignment="1">
      <alignment horizontal="center" vertical="center" wrapText="1"/>
    </xf>
    <xf numFmtId="0" fontId="11" fillId="16" borderId="44" xfId="0" applyFont="1" applyFill="1" applyBorder="1" applyAlignment="1">
      <alignment horizontal="center" vertical="center"/>
    </xf>
    <xf numFmtId="0" fontId="11" fillId="16" borderId="47" xfId="0" applyFont="1" applyFill="1" applyBorder="1" applyAlignment="1">
      <alignment horizontal="center" vertical="center"/>
    </xf>
    <xf numFmtId="0" fontId="11" fillId="16" borderId="48" xfId="0" applyFont="1" applyFill="1" applyBorder="1" applyAlignment="1">
      <alignment horizontal="center" vertical="center"/>
    </xf>
    <xf numFmtId="0" fontId="11" fillId="16" borderId="44" xfId="0" applyFont="1" applyFill="1" applyBorder="1" applyAlignment="1">
      <alignment horizontal="center" vertical="center" wrapText="1"/>
    </xf>
    <xf numFmtId="0" fontId="11" fillId="16" borderId="48" xfId="0" applyFont="1" applyFill="1" applyBorder="1" applyAlignment="1">
      <alignment horizontal="center" vertical="center" wrapText="1"/>
    </xf>
    <xf numFmtId="0" fontId="11" fillId="10" borderId="43" xfId="0" applyFont="1" applyFill="1" applyBorder="1" applyAlignment="1">
      <alignment horizontal="left" vertical="center"/>
    </xf>
    <xf numFmtId="0" fontId="11" fillId="10" borderId="43" xfId="0" applyFont="1" applyFill="1" applyBorder="1" applyAlignment="1">
      <alignment horizontal="center" vertical="center" wrapText="1"/>
    </xf>
    <xf numFmtId="166" fontId="2" fillId="0" borderId="0" xfId="0" applyNumberFormat="1" applyFont="1" applyFill="1" applyBorder="1" applyAlignment="1">
      <alignment horizontal="center" vertical="center"/>
    </xf>
    <xf numFmtId="166" fontId="54" fillId="0" borderId="1" xfId="0" applyNumberFormat="1" applyFont="1" applyFill="1" applyBorder="1" applyAlignment="1">
      <alignment horizontal="center" vertical="center"/>
    </xf>
    <xf numFmtId="166" fontId="2" fillId="4" borderId="4" xfId="0" applyNumberFormat="1" applyFont="1" applyFill="1" applyBorder="1" applyAlignment="1">
      <alignment horizontal="center" vertical="center"/>
    </xf>
    <xf numFmtId="166" fontId="2" fillId="4" borderId="51" xfId="0" applyNumberFormat="1" applyFont="1" applyFill="1" applyBorder="1" applyAlignment="1">
      <alignment horizontal="center" vertical="center"/>
    </xf>
    <xf numFmtId="166" fontId="2" fillId="4" borderId="5" xfId="0" applyNumberFormat="1" applyFont="1" applyFill="1" applyBorder="1" applyAlignment="1">
      <alignment horizontal="center" vertical="center"/>
    </xf>
    <xf numFmtId="0" fontId="11" fillId="10" borderId="47" xfId="0" applyFont="1" applyFill="1" applyBorder="1" applyAlignment="1">
      <alignment horizontal="center" vertical="center" wrapText="1"/>
    </xf>
    <xf numFmtId="0" fontId="11" fillId="13" borderId="43" xfId="0" applyFont="1" applyFill="1" applyBorder="1" applyAlignment="1">
      <alignment horizontal="center" vertical="center" wrapText="1"/>
    </xf>
    <xf numFmtId="0" fontId="11" fillId="13" borderId="46" xfId="0" applyFont="1" applyFill="1" applyBorder="1" applyAlignment="1">
      <alignment horizontal="center" vertical="center" wrapText="1"/>
    </xf>
    <xf numFmtId="0" fontId="11" fillId="16" borderId="43" xfId="0" applyFont="1" applyFill="1" applyBorder="1" applyAlignment="1">
      <alignment horizontal="center" vertical="center"/>
    </xf>
    <xf numFmtId="0" fontId="11" fillId="16" borderId="46" xfId="0" applyFont="1" applyFill="1" applyBorder="1" applyAlignment="1">
      <alignment horizontal="center" vertical="center"/>
    </xf>
    <xf numFmtId="0" fontId="11" fillId="13" borderId="44" xfId="0" applyFont="1" applyFill="1" applyBorder="1" applyAlignment="1">
      <alignment horizontal="center" vertical="center" wrapText="1"/>
    </xf>
    <xf numFmtId="0" fontId="11" fillId="13" borderId="48" xfId="0" applyFont="1" applyFill="1" applyBorder="1" applyAlignment="1">
      <alignment horizontal="center" vertical="center" wrapText="1"/>
    </xf>
    <xf numFmtId="0" fontId="11" fillId="10" borderId="44" xfId="0" applyFont="1" applyFill="1" applyBorder="1" applyAlignment="1">
      <alignment horizontal="left" vertical="center"/>
    </xf>
    <xf numFmtId="0" fontId="11" fillId="10" borderId="47" xfId="0" applyFont="1" applyFill="1" applyBorder="1" applyAlignment="1">
      <alignment horizontal="left" vertical="center"/>
    </xf>
    <xf numFmtId="0" fontId="11" fillId="10" borderId="48" xfId="0" applyFont="1" applyFill="1" applyBorder="1" applyAlignment="1">
      <alignment horizontal="left" vertical="center"/>
    </xf>
    <xf numFmtId="166" fontId="54" fillId="0" borderId="50" xfId="0" applyNumberFormat="1" applyFont="1" applyFill="1" applyBorder="1" applyAlignment="1">
      <alignment horizontal="center" vertical="center"/>
    </xf>
    <xf numFmtId="166" fontId="54" fillId="0" borderId="52" xfId="0" applyNumberFormat="1" applyFont="1" applyFill="1" applyBorder="1" applyAlignment="1">
      <alignment horizontal="center" vertical="center"/>
    </xf>
    <xf numFmtId="166" fontId="54" fillId="0" borderId="49" xfId="0" applyNumberFormat="1" applyFont="1" applyFill="1" applyBorder="1" applyAlignment="1">
      <alignment horizontal="center" vertical="center"/>
    </xf>
    <xf numFmtId="166" fontId="54" fillId="0" borderId="53" xfId="0" applyNumberFormat="1" applyFont="1" applyFill="1" applyBorder="1" applyAlignment="1">
      <alignment horizontal="center" vertical="center"/>
    </xf>
    <xf numFmtId="166" fontId="54" fillId="0" borderId="3" xfId="0" applyNumberFormat="1" applyFont="1" applyFill="1" applyBorder="1" applyAlignment="1">
      <alignment horizontal="center" vertical="center"/>
    </xf>
    <xf numFmtId="166" fontId="54" fillId="0" borderId="54" xfId="0" applyNumberFormat="1" applyFont="1" applyFill="1" applyBorder="1" applyAlignment="1">
      <alignment horizontal="center" vertical="center"/>
    </xf>
    <xf numFmtId="0" fontId="11" fillId="16" borderId="43" xfId="0" applyFont="1" applyFill="1" applyBorder="1" applyAlignment="1">
      <alignment horizontal="center" vertical="center" wrapText="1"/>
    </xf>
    <xf numFmtId="0" fontId="11" fillId="16" borderId="43" xfId="0" applyFont="1" applyFill="1" applyBorder="1" applyAlignment="1">
      <alignment horizontal="left" vertical="center"/>
    </xf>
    <xf numFmtId="0" fontId="11" fillId="17" borderId="44" xfId="0" applyFont="1" applyFill="1" applyBorder="1" applyAlignment="1">
      <alignment horizontal="center" vertical="center" wrapText="1"/>
    </xf>
    <xf numFmtId="0" fontId="11" fillId="17" borderId="48" xfId="0" applyFont="1" applyFill="1" applyBorder="1" applyAlignment="1">
      <alignment horizontal="center" vertical="center" wrapText="1"/>
    </xf>
    <xf numFmtId="0" fontId="11" fillId="17" borderId="43" xfId="0" applyFont="1" applyFill="1" applyBorder="1" applyAlignment="1">
      <alignment horizontal="center" vertical="center"/>
    </xf>
    <xf numFmtId="0" fontId="11" fillId="17" borderId="46" xfId="0" applyFont="1" applyFill="1" applyBorder="1" applyAlignment="1">
      <alignment horizontal="center" vertical="center"/>
    </xf>
    <xf numFmtId="0" fontId="11" fillId="16" borderId="44" xfId="0" applyFont="1" applyFill="1" applyBorder="1" applyAlignment="1">
      <alignment horizontal="left" vertical="center"/>
    </xf>
    <xf numFmtId="0" fontId="11" fillId="16" borderId="47" xfId="0" applyFont="1" applyFill="1" applyBorder="1" applyAlignment="1">
      <alignment horizontal="left" vertical="center"/>
    </xf>
    <xf numFmtId="0" fontId="11" fillId="16" borderId="48" xfId="0" applyFont="1" applyFill="1" applyBorder="1" applyAlignment="1">
      <alignment horizontal="left" vertical="center"/>
    </xf>
    <xf numFmtId="0" fontId="11" fillId="10" borderId="43" xfId="0" applyFont="1" applyFill="1" applyBorder="1" applyAlignment="1">
      <alignment horizontal="center" vertical="center"/>
    </xf>
    <xf numFmtId="0" fontId="11" fillId="10" borderId="46" xfId="0" applyFont="1" applyFill="1" applyBorder="1" applyAlignment="1">
      <alignment horizontal="center" vertical="center"/>
    </xf>
    <xf numFmtId="0" fontId="32" fillId="4" borderId="1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24" fillId="14" borderId="13" xfId="0" applyFont="1" applyFill="1" applyBorder="1" applyAlignment="1">
      <alignment horizontal="center" vertical="center"/>
    </xf>
    <xf numFmtId="0" fontId="24" fillId="14" borderId="14" xfId="0" applyFont="1" applyFill="1" applyBorder="1" applyAlignment="1">
      <alignment horizontal="center" vertical="center"/>
    </xf>
    <xf numFmtId="0" fontId="3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 wrapText="1"/>
    </xf>
    <xf numFmtId="2" fontId="15" fillId="11" borderId="13" xfId="0" applyNumberFormat="1" applyFont="1" applyFill="1" applyBorder="1" applyAlignment="1">
      <alignment horizontal="center" vertical="center"/>
    </xf>
    <xf numFmtId="2" fontId="15" fillId="11" borderId="14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10" borderId="43" xfId="0" applyFont="1" applyFill="1" applyBorder="1" applyAlignment="1">
      <alignment horizontal="left" vertical="center" wrapText="1"/>
    </xf>
    <xf numFmtId="0" fontId="11" fillId="10" borderId="45" xfId="0" applyFont="1" applyFill="1" applyBorder="1" applyAlignment="1">
      <alignment horizontal="left" vertical="center" wrapText="1"/>
    </xf>
    <xf numFmtId="0" fontId="11" fillId="10" borderId="46" xfId="0" applyFont="1" applyFill="1" applyBorder="1" applyAlignment="1">
      <alignment horizontal="left" vertical="center" wrapText="1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3" fontId="7" fillId="5" borderId="3" xfId="1" applyNumberFormat="1" applyFont="1" applyFill="1" applyBorder="1" applyAlignment="1">
      <alignment horizontal="center" vertical="center"/>
    </xf>
    <xf numFmtId="0" fontId="44" fillId="8" borderId="1" xfId="0" applyFont="1" applyFill="1" applyBorder="1" applyAlignment="1">
      <alignment horizontal="center" vertical="center"/>
    </xf>
    <xf numFmtId="0" fontId="44" fillId="6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166" fontId="43" fillId="15" borderId="0" xfId="0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4" fontId="15" fillId="11" borderId="13" xfId="0" applyNumberFormat="1" applyFont="1" applyFill="1" applyBorder="1" applyAlignment="1">
      <alignment horizontal="center" vertical="center"/>
    </xf>
    <xf numFmtId="4" fontId="15" fillId="11" borderId="14" xfId="0" applyNumberFormat="1" applyFont="1" applyFill="1" applyBorder="1" applyAlignment="1">
      <alignment horizontal="center" vertical="center"/>
    </xf>
    <xf numFmtId="0" fontId="15" fillId="11" borderId="13" xfId="0" applyFont="1" applyFill="1" applyBorder="1" applyAlignment="1">
      <alignment horizontal="center" vertical="center"/>
    </xf>
    <xf numFmtId="0" fontId="15" fillId="11" borderId="14" xfId="0" applyFont="1" applyFill="1" applyBorder="1" applyAlignment="1">
      <alignment horizontal="center" vertical="center"/>
    </xf>
    <xf numFmtId="0" fontId="11" fillId="17" borderId="44" xfId="0" applyFont="1" applyFill="1" applyBorder="1" applyAlignment="1">
      <alignment horizontal="left" vertical="center"/>
    </xf>
    <xf numFmtId="0" fontId="11" fillId="17" borderId="47" xfId="0" applyFont="1" applyFill="1" applyBorder="1" applyAlignment="1">
      <alignment horizontal="left" vertical="center"/>
    </xf>
    <xf numFmtId="0" fontId="11" fillId="17" borderId="48" xfId="0" applyFont="1" applyFill="1" applyBorder="1" applyAlignment="1">
      <alignment horizontal="left" vertical="center"/>
    </xf>
    <xf numFmtId="0" fontId="11" fillId="13" borderId="11" xfId="0" applyFont="1" applyFill="1" applyBorder="1" applyAlignment="1">
      <alignment horizontal="center" vertical="center"/>
    </xf>
    <xf numFmtId="0" fontId="11" fillId="13" borderId="12" xfId="0" applyFont="1" applyFill="1" applyBorder="1" applyAlignment="1">
      <alignment horizontal="center" vertical="center"/>
    </xf>
    <xf numFmtId="0" fontId="11" fillId="13" borderId="43" xfId="0" applyFont="1" applyFill="1" applyBorder="1" applyAlignment="1">
      <alignment horizontal="left" vertical="center"/>
    </xf>
    <xf numFmtId="0" fontId="11" fillId="13" borderId="45" xfId="0" applyFont="1" applyFill="1" applyBorder="1" applyAlignment="1">
      <alignment horizontal="left" vertical="center"/>
    </xf>
    <xf numFmtId="0" fontId="11" fillId="13" borderId="46" xfId="0" applyFont="1" applyFill="1" applyBorder="1" applyAlignment="1">
      <alignment horizontal="left" vertical="center"/>
    </xf>
    <xf numFmtId="0" fontId="11" fillId="17" borderId="43" xfId="0" applyFont="1" applyFill="1" applyBorder="1" applyAlignment="1">
      <alignment horizontal="left" vertical="center"/>
    </xf>
    <xf numFmtId="0" fontId="11" fillId="17" borderId="45" xfId="0" applyFont="1" applyFill="1" applyBorder="1" applyAlignment="1">
      <alignment horizontal="left" vertical="center"/>
    </xf>
    <xf numFmtId="0" fontId="11" fillId="17" borderId="46" xfId="0" applyFont="1" applyFill="1" applyBorder="1" applyAlignment="1">
      <alignment horizontal="left" vertical="center"/>
    </xf>
    <xf numFmtId="0" fontId="0" fillId="0" borderId="0" xfId="0" applyFont="1" applyFill="1" applyAlignment="1">
      <alignment horizontal="center" vertical="center"/>
    </xf>
    <xf numFmtId="0" fontId="3" fillId="16" borderId="43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35" fillId="0" borderId="50" xfId="0" applyFont="1" applyFill="1" applyBorder="1" applyAlignment="1">
      <alignment horizontal="center" vertical="center"/>
    </xf>
    <xf numFmtId="0" fontId="35" fillId="0" borderId="52" xfId="0" applyFont="1" applyFill="1" applyBorder="1" applyAlignment="1">
      <alignment horizontal="center" vertical="center"/>
    </xf>
    <xf numFmtId="0" fontId="35" fillId="0" borderId="49" xfId="0" applyFont="1" applyFill="1" applyBorder="1" applyAlignment="1">
      <alignment horizontal="center" vertical="center"/>
    </xf>
    <xf numFmtId="0" fontId="35" fillId="0" borderId="53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5" fillId="0" borderId="54" xfId="0" applyFont="1" applyFill="1" applyBorder="1" applyAlignment="1">
      <alignment horizontal="center" vertical="center"/>
    </xf>
    <xf numFmtId="0" fontId="35" fillId="0" borderId="50" xfId="0" applyFont="1" applyFill="1" applyBorder="1" applyAlignment="1">
      <alignment horizontal="center" vertical="center" wrapText="1"/>
    </xf>
    <xf numFmtId="0" fontId="35" fillId="0" borderId="52" xfId="0" applyFont="1" applyFill="1" applyBorder="1" applyAlignment="1">
      <alignment horizontal="center" vertical="center" wrapText="1"/>
    </xf>
    <xf numFmtId="0" fontId="35" fillId="0" borderId="49" xfId="0" applyFont="1" applyFill="1" applyBorder="1" applyAlignment="1">
      <alignment horizontal="center" vertical="center" wrapText="1"/>
    </xf>
    <xf numFmtId="0" fontId="35" fillId="0" borderId="53" xfId="0" applyFont="1" applyFill="1" applyBorder="1" applyAlignment="1">
      <alignment horizontal="center" vertical="center" wrapText="1"/>
    </xf>
    <xf numFmtId="0" fontId="35" fillId="0" borderId="3" xfId="0" applyFont="1" applyFill="1" applyBorder="1" applyAlignment="1">
      <alignment horizontal="center" vertical="center" wrapText="1"/>
    </xf>
    <xf numFmtId="0" fontId="35" fillId="0" borderId="54" xfId="0" applyFont="1" applyFill="1" applyBorder="1" applyAlignment="1">
      <alignment horizontal="center" vertical="center" wrapText="1"/>
    </xf>
    <xf numFmtId="0" fontId="35" fillId="0" borderId="50" xfId="0" applyFont="1" applyBorder="1" applyAlignment="1">
      <alignment horizontal="center" vertical="center"/>
    </xf>
    <xf numFmtId="0" fontId="35" fillId="0" borderId="52" xfId="0" applyFont="1" applyBorder="1" applyAlignment="1">
      <alignment horizontal="center" vertical="center"/>
    </xf>
    <xf numFmtId="0" fontId="35" fillId="0" borderId="49" xfId="0" applyFont="1" applyBorder="1" applyAlignment="1">
      <alignment horizontal="center" vertical="center"/>
    </xf>
    <xf numFmtId="0" fontId="35" fillId="0" borderId="53" xfId="0" applyFont="1" applyBorder="1" applyAlignment="1">
      <alignment horizontal="center" vertical="center"/>
    </xf>
    <xf numFmtId="0" fontId="35" fillId="0" borderId="3" xfId="0" applyFont="1" applyBorder="1" applyAlignment="1">
      <alignment horizontal="center" vertical="center"/>
    </xf>
    <xf numFmtId="0" fontId="35" fillId="0" borderId="54" xfId="0" applyFont="1" applyBorder="1" applyAlignment="1">
      <alignment horizontal="center" vertical="center"/>
    </xf>
    <xf numFmtId="0" fontId="11" fillId="0" borderId="50" xfId="0" applyFont="1" applyFill="1" applyBorder="1" applyAlignment="1">
      <alignment horizontal="center" vertical="center"/>
    </xf>
    <xf numFmtId="0" fontId="11" fillId="0" borderId="49" xfId="0" applyFont="1" applyFill="1" applyBorder="1" applyAlignment="1">
      <alignment horizontal="center" vertical="center"/>
    </xf>
    <xf numFmtId="0" fontId="11" fillId="0" borderId="53" xfId="0" applyFont="1" applyFill="1" applyBorder="1" applyAlignment="1">
      <alignment horizontal="center" vertical="center"/>
    </xf>
    <xf numFmtId="0" fontId="11" fillId="0" borderId="54" xfId="0" applyFont="1" applyFill="1" applyBorder="1" applyAlignment="1">
      <alignment horizontal="center" vertical="center"/>
    </xf>
    <xf numFmtId="3" fontId="7" fillId="5" borderId="0" xfId="1" applyNumberFormat="1" applyFont="1" applyFill="1" applyBorder="1" applyAlignment="1">
      <alignment horizontal="center" vertical="center"/>
    </xf>
    <xf numFmtId="0" fontId="6" fillId="6" borderId="28" xfId="0" applyFont="1" applyFill="1" applyBorder="1" applyAlignment="1">
      <alignment horizontal="center" vertical="center"/>
    </xf>
    <xf numFmtId="0" fontId="6" fillId="6" borderId="30" xfId="0" applyFont="1" applyFill="1" applyBorder="1" applyAlignment="1">
      <alignment horizontal="center" vertical="center"/>
    </xf>
    <xf numFmtId="0" fontId="6" fillId="6" borderId="19" xfId="0" applyFont="1" applyFill="1" applyBorder="1" applyAlignment="1">
      <alignment horizontal="center" vertical="center"/>
    </xf>
    <xf numFmtId="0" fontId="6" fillId="6" borderId="22" xfId="0" applyFont="1" applyFill="1" applyBorder="1" applyAlignment="1">
      <alignment horizontal="center" vertical="center"/>
    </xf>
    <xf numFmtId="0" fontId="6" fillId="6" borderId="25" xfId="0" applyFont="1" applyFill="1" applyBorder="1" applyAlignment="1">
      <alignment horizontal="center" vertical="center"/>
    </xf>
    <xf numFmtId="166" fontId="28" fillId="4" borderId="15" xfId="0" applyNumberFormat="1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8" borderId="9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6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0" fillId="0" borderId="6" xfId="0" applyFont="1" applyFill="1" applyBorder="1" applyAlignment="1">
      <alignment horizontal="center" vertical="center"/>
    </xf>
    <xf numFmtId="0" fontId="40" fillId="0" borderId="9" xfId="0" applyFont="1" applyFill="1" applyBorder="1" applyAlignment="1">
      <alignment horizontal="center" vertical="center"/>
    </xf>
    <xf numFmtId="0" fontId="42" fillId="0" borderId="50" xfId="0" applyFont="1" applyFill="1" applyBorder="1" applyAlignment="1">
      <alignment horizontal="left" vertical="center" wrapText="1"/>
    </xf>
    <xf numFmtId="0" fontId="42" fillId="0" borderId="52" xfId="0" applyFont="1" applyFill="1" applyBorder="1" applyAlignment="1">
      <alignment horizontal="left" vertical="center" wrapText="1"/>
    </xf>
    <xf numFmtId="0" fontId="42" fillId="0" borderId="49" xfId="0" applyFont="1" applyFill="1" applyBorder="1" applyAlignment="1">
      <alignment horizontal="left" vertical="center" wrapText="1"/>
    </xf>
    <xf numFmtId="0" fontId="42" fillId="0" borderId="53" xfId="0" applyFont="1" applyFill="1" applyBorder="1" applyAlignment="1">
      <alignment horizontal="left" vertical="center" wrapText="1"/>
    </xf>
    <xf numFmtId="0" fontId="42" fillId="0" borderId="3" xfId="0" applyFont="1" applyFill="1" applyBorder="1" applyAlignment="1">
      <alignment horizontal="left" vertical="center" wrapText="1"/>
    </xf>
    <xf numFmtId="0" fontId="42" fillId="0" borderId="54" xfId="0" applyFont="1" applyFill="1" applyBorder="1" applyAlignment="1">
      <alignment horizontal="left" vertical="center" wrapText="1"/>
    </xf>
    <xf numFmtId="166" fontId="42" fillId="4" borderId="4" xfId="0" applyNumberFormat="1" applyFont="1" applyFill="1" applyBorder="1" applyAlignment="1">
      <alignment horizontal="center" vertical="center"/>
    </xf>
    <xf numFmtId="166" fontId="42" fillId="4" borderId="51" xfId="0" applyNumberFormat="1" applyFont="1" applyFill="1" applyBorder="1" applyAlignment="1">
      <alignment horizontal="center" vertical="center"/>
    </xf>
    <xf numFmtId="166" fontId="42" fillId="4" borderId="5" xfId="0" applyNumberFormat="1" applyFont="1" applyFill="1" applyBorder="1" applyAlignment="1">
      <alignment horizontal="center" vertical="center"/>
    </xf>
    <xf numFmtId="0" fontId="42" fillId="0" borderId="6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2" fillId="0" borderId="1" xfId="0" applyFont="1" applyFill="1" applyBorder="1" applyAlignment="1">
      <alignment horizontal="left" vertical="center" wrapText="1"/>
    </xf>
    <xf numFmtId="0" fontId="39" fillId="0" borderId="55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41" fillId="0" borderId="6" xfId="0" applyFont="1" applyFill="1" applyBorder="1" applyAlignment="1">
      <alignment horizontal="center" vertical="center"/>
    </xf>
    <xf numFmtId="0" fontId="41" fillId="0" borderId="9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0" fontId="41" fillId="24" borderId="6" xfId="0" applyFont="1" applyFill="1" applyBorder="1" applyAlignment="1">
      <alignment horizontal="center" vertical="center"/>
    </xf>
    <xf numFmtId="0" fontId="41" fillId="24" borderId="9" xfId="0" applyFont="1" applyFill="1" applyBorder="1" applyAlignment="1">
      <alignment horizontal="center" vertical="center"/>
    </xf>
    <xf numFmtId="0" fontId="41" fillId="13" borderId="6" xfId="0" applyFont="1" applyFill="1" applyBorder="1" applyAlignment="1">
      <alignment horizontal="center" vertical="center"/>
    </xf>
    <xf numFmtId="0" fontId="41" fillId="13" borderId="9" xfId="0" applyFont="1" applyFill="1" applyBorder="1" applyAlignment="1">
      <alignment horizontal="center" vertical="center"/>
    </xf>
    <xf numFmtId="0" fontId="42" fillId="13" borderId="1" xfId="0" applyFont="1" applyFill="1" applyBorder="1" applyAlignment="1">
      <alignment horizontal="left" vertical="center" wrapText="1"/>
    </xf>
    <xf numFmtId="0" fontId="40" fillId="13" borderId="6" xfId="0" applyFont="1" applyFill="1" applyBorder="1" applyAlignment="1">
      <alignment horizontal="center" vertical="center"/>
    </xf>
    <xf numFmtId="0" fontId="40" fillId="13" borderId="9" xfId="0" applyFont="1" applyFill="1" applyBorder="1" applyAlignment="1">
      <alignment horizontal="center" vertical="center"/>
    </xf>
    <xf numFmtId="0" fontId="41" fillId="4" borderId="6" xfId="0" applyFont="1" applyFill="1" applyBorder="1" applyAlignment="1">
      <alignment horizontal="center" vertical="center"/>
    </xf>
    <xf numFmtId="0" fontId="41" fillId="4" borderId="9" xfId="0" applyFont="1" applyFill="1" applyBorder="1" applyAlignment="1">
      <alignment horizontal="center" vertical="center"/>
    </xf>
    <xf numFmtId="0" fontId="41" fillId="25" borderId="6" xfId="0" applyFont="1" applyFill="1" applyBorder="1" applyAlignment="1">
      <alignment horizontal="center" vertical="center"/>
    </xf>
    <xf numFmtId="0" fontId="41" fillId="25" borderId="9" xfId="0" applyFont="1" applyFill="1" applyBorder="1" applyAlignment="1">
      <alignment horizontal="center" vertical="center"/>
    </xf>
    <xf numFmtId="0" fontId="40" fillId="14" borderId="6" xfId="0" applyFont="1" applyFill="1" applyBorder="1" applyAlignment="1">
      <alignment horizontal="center" vertical="center"/>
    </xf>
    <xf numFmtId="0" fontId="40" fillId="14" borderId="9" xfId="0" applyFont="1" applyFill="1" applyBorder="1" applyAlignment="1">
      <alignment horizontal="center" vertical="center"/>
    </xf>
    <xf numFmtId="0" fontId="42" fillId="14" borderId="1" xfId="0" applyFont="1" applyFill="1" applyBorder="1" applyAlignment="1">
      <alignment horizontal="left" vertical="center" wrapText="1"/>
    </xf>
    <xf numFmtId="0" fontId="41" fillId="14" borderId="6" xfId="0" applyFont="1" applyFill="1" applyBorder="1" applyAlignment="1">
      <alignment horizontal="center" vertical="center"/>
    </xf>
    <xf numFmtId="0" fontId="41" fillId="14" borderId="9" xfId="0" applyFont="1" applyFill="1" applyBorder="1" applyAlignment="1">
      <alignment horizontal="center" vertical="center"/>
    </xf>
    <xf numFmtId="0" fontId="41" fillId="11" borderId="6" xfId="0" applyFont="1" applyFill="1" applyBorder="1" applyAlignment="1">
      <alignment horizontal="center" vertical="center"/>
    </xf>
    <xf numFmtId="0" fontId="41" fillId="11" borderId="9" xfId="0" applyFont="1" applyFill="1" applyBorder="1" applyAlignment="1">
      <alignment horizontal="center" vertical="center"/>
    </xf>
    <xf numFmtId="0" fontId="40" fillId="11" borderId="6" xfId="0" applyFont="1" applyFill="1" applyBorder="1" applyAlignment="1">
      <alignment horizontal="center" vertical="center"/>
    </xf>
    <xf numFmtId="0" fontId="40" fillId="11" borderId="9" xfId="0" applyFont="1" applyFill="1" applyBorder="1" applyAlignment="1">
      <alignment horizontal="center" vertical="center"/>
    </xf>
    <xf numFmtId="0" fontId="42" fillId="11" borderId="1" xfId="0" applyFont="1" applyFill="1" applyBorder="1" applyAlignment="1">
      <alignment horizontal="left" vertical="center" wrapText="1"/>
    </xf>
    <xf numFmtId="0" fontId="42" fillId="0" borderId="50" xfId="0" applyFont="1" applyFill="1" applyBorder="1" applyAlignment="1">
      <alignment horizontal="center" vertical="center" wrapText="1"/>
    </xf>
    <xf numFmtId="0" fontId="42" fillId="0" borderId="52" xfId="0" applyFont="1" applyFill="1" applyBorder="1" applyAlignment="1">
      <alignment horizontal="center" vertical="center" wrapText="1"/>
    </xf>
    <xf numFmtId="0" fontId="42" fillId="0" borderId="49" xfId="0" applyFont="1" applyFill="1" applyBorder="1" applyAlignment="1">
      <alignment horizontal="center" vertical="center" wrapText="1"/>
    </xf>
    <xf numFmtId="0" fontId="42" fillId="0" borderId="53" xfId="0" applyFont="1" applyFill="1" applyBorder="1" applyAlignment="1">
      <alignment horizontal="center" vertical="center" wrapText="1"/>
    </xf>
    <xf numFmtId="0" fontId="42" fillId="0" borderId="3" xfId="0" applyFont="1" applyFill="1" applyBorder="1" applyAlignment="1">
      <alignment horizontal="center" vertical="center" wrapText="1"/>
    </xf>
    <xf numFmtId="0" fontId="42" fillId="0" borderId="54" xfId="0" applyFont="1" applyFill="1" applyBorder="1" applyAlignment="1">
      <alignment horizontal="center" vertical="center" wrapText="1"/>
    </xf>
    <xf numFmtId="0" fontId="46" fillId="16" borderId="6" xfId="0" applyFont="1" applyFill="1" applyBorder="1" applyAlignment="1">
      <alignment horizontal="center" vertical="center"/>
    </xf>
    <xf numFmtId="0" fontId="46" fillId="16" borderId="9" xfId="0" applyFont="1" applyFill="1" applyBorder="1" applyAlignment="1">
      <alignment horizontal="center" vertical="center"/>
    </xf>
    <xf numFmtId="0" fontId="46" fillId="14" borderId="1" xfId="0" applyFont="1" applyFill="1" applyBorder="1" applyAlignment="1">
      <alignment horizontal="center" vertical="center" wrapText="1"/>
    </xf>
    <xf numFmtId="0" fontId="46" fillId="16" borderId="8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CFF"/>
      <color rgb="FF8FAADC"/>
      <color rgb="FFDC143C"/>
      <color rgb="FFFFFFF0"/>
      <color rgb="FF0000CC"/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Progressive Result Katsu-Jin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'Progressive WG'!$C$5</c:f>
              <c:strCache>
                <c:ptCount val="1"/>
                <c:pt idx="0">
                  <c:v>Target Katsu-Jin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'Progressive WG'!$B$6:$B$21</c:f>
              <c:strCache>
                <c:ptCount val="15"/>
                <c:pt idx="0">
                  <c:v>ADM Planner</c:v>
                </c:pt>
                <c:pt idx="2">
                  <c:v>ADM Material</c:v>
                </c:pt>
                <c:pt idx="4">
                  <c:v>ADM Store</c:v>
                </c:pt>
                <c:pt idx="6">
                  <c:v>Production</c:v>
                </c:pt>
                <c:pt idx="8">
                  <c:v>Mold</c:v>
                </c:pt>
                <c:pt idx="10">
                  <c:v>Machine</c:v>
                </c:pt>
                <c:pt idx="12">
                  <c:v>New Model</c:v>
                </c:pt>
                <c:pt idx="14">
                  <c:v>QA</c:v>
                </c:pt>
              </c:strCache>
            </c:strRef>
          </c:cat>
          <c:val>
            <c:numRef>
              <c:f>'Progressive WG'!$C$6:$C$21</c:f>
              <c:numCache>
                <c:formatCode>General</c:formatCode>
                <c:ptCount val="16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1-4643-BAA6-63D94FC42D4F}"/>
            </c:ext>
          </c:extLst>
        </c:ser>
        <c:ser>
          <c:idx val="2"/>
          <c:order val="2"/>
          <c:tx>
            <c:strRef>
              <c:f>'Progressive WG'!$D$5</c:f>
              <c:strCache>
                <c:ptCount val="1"/>
                <c:pt idx="0">
                  <c:v>Plan Katsu Jin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6"/>
              <c:layout>
                <c:manualLayout>
                  <c:x val="-0.11552648492165808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CCA-4199-A0E9-2A906A0FBF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'Progressive WG'!$B$6:$B$21</c:f>
              <c:strCache>
                <c:ptCount val="15"/>
                <c:pt idx="0">
                  <c:v>ADM Planner</c:v>
                </c:pt>
                <c:pt idx="2">
                  <c:v>ADM Material</c:v>
                </c:pt>
                <c:pt idx="4">
                  <c:v>ADM Store</c:v>
                </c:pt>
                <c:pt idx="6">
                  <c:v>Production</c:v>
                </c:pt>
                <c:pt idx="8">
                  <c:v>Mold</c:v>
                </c:pt>
                <c:pt idx="10">
                  <c:v>Machine</c:v>
                </c:pt>
                <c:pt idx="12">
                  <c:v>New Model</c:v>
                </c:pt>
                <c:pt idx="14">
                  <c:v>QA</c:v>
                </c:pt>
              </c:strCache>
            </c:strRef>
          </c:cat>
          <c:val>
            <c:numRef>
              <c:f>'Progressive WG'!$D$6:$D$21</c:f>
              <c:numCache>
                <c:formatCode>General</c:formatCode>
                <c:ptCount val="16"/>
                <c:pt idx="0">
                  <c:v>0</c:v>
                </c:pt>
                <c:pt idx="2">
                  <c:v>0</c:v>
                </c:pt>
                <c:pt idx="4">
                  <c:v>0.47</c:v>
                </c:pt>
                <c:pt idx="6">
                  <c:v>0.62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1-4643-BAA6-63D94FC42D4F}"/>
            </c:ext>
          </c:extLst>
        </c:ser>
        <c:ser>
          <c:idx val="3"/>
          <c:order val="3"/>
          <c:tx>
            <c:strRef>
              <c:f>'Progressive WG'!$E$5</c:f>
              <c:strCache>
                <c:ptCount val="1"/>
                <c:pt idx="0">
                  <c:v>Accum. Katsu Jin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'Progressive WG'!$B$6:$B$21</c:f>
              <c:strCache>
                <c:ptCount val="15"/>
                <c:pt idx="0">
                  <c:v>ADM Planner</c:v>
                </c:pt>
                <c:pt idx="2">
                  <c:v>ADM Material</c:v>
                </c:pt>
                <c:pt idx="4">
                  <c:v>ADM Store</c:v>
                </c:pt>
                <c:pt idx="6">
                  <c:v>Production</c:v>
                </c:pt>
                <c:pt idx="8">
                  <c:v>Mold</c:v>
                </c:pt>
                <c:pt idx="10">
                  <c:v>Machine</c:v>
                </c:pt>
                <c:pt idx="12">
                  <c:v>New Model</c:v>
                </c:pt>
                <c:pt idx="14">
                  <c:v>QA</c:v>
                </c:pt>
              </c:strCache>
            </c:strRef>
          </c:cat>
          <c:val>
            <c:numRef>
              <c:f>'Progressive WG'!$E$6:$E$21</c:f>
              <c:numCache>
                <c:formatCode>General</c:formatCode>
                <c:ptCount val="16"/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B1-4643-BAA6-63D94FC4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67190032"/>
        <c:axId val="5671834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'Progressive WG'!$B$5</c15:sqref>
                        </c15:formulaRef>
                      </c:ext>
                    </c:extLst>
                    <c:strCache>
                      <c:ptCount val="1"/>
                      <c:pt idx="0">
                        <c:v>PIC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'Progressive WG'!$B$6:$B$21</c15:sqref>
                        </c15:formulaRef>
                      </c:ext>
                    </c:extLst>
                    <c:strCache>
                      <c:ptCount val="15"/>
                      <c:pt idx="0">
                        <c:v>ADM Planner</c:v>
                      </c:pt>
                      <c:pt idx="2">
                        <c:v>ADM Material</c:v>
                      </c:pt>
                      <c:pt idx="4">
                        <c:v>ADM Store</c:v>
                      </c:pt>
                      <c:pt idx="6">
                        <c:v>Production</c:v>
                      </c:pt>
                      <c:pt idx="8">
                        <c:v>Mold</c:v>
                      </c:pt>
                      <c:pt idx="10">
                        <c:v>Machine</c:v>
                      </c:pt>
                      <c:pt idx="12">
                        <c:v>New Model</c:v>
                      </c:pt>
                      <c:pt idx="14">
                        <c:v>QA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'Progressive WG'!$B$6:$B$21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0</c:v>
                      </c:pt>
                      <c:pt idx="2">
                        <c:v>0</c:v>
                      </c:pt>
                      <c:pt idx="4">
                        <c:v>0</c:v>
                      </c:pt>
                      <c:pt idx="6">
                        <c:v>0</c:v>
                      </c:pt>
                      <c:pt idx="8">
                        <c:v>0</c:v>
                      </c:pt>
                      <c:pt idx="10">
                        <c:v>0</c:v>
                      </c:pt>
                      <c:pt idx="12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9B1-4643-BAA6-63D94FC42D4F}"/>
                  </c:ext>
                </c:extLst>
              </c15:ser>
            </c15:filteredBarSeries>
          </c:ext>
        </c:extLst>
      </c:barChart>
      <c:catAx>
        <c:axId val="567190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83472"/>
        <c:crosses val="autoZero"/>
        <c:auto val="1"/>
        <c:lblAlgn val="ctr"/>
        <c:lblOffset val="100"/>
        <c:noMultiLvlLbl val="0"/>
      </c:catAx>
      <c:valAx>
        <c:axId val="56718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69147841281075"/>
          <c:y val="0.2658655557115478"/>
          <c:w val="0.1805648234462639"/>
          <c:h val="0.572304045604881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Monthly</a:t>
            </a:r>
            <a:r>
              <a:rPr lang="en-US" sz="1800" baseline="0">
                <a:solidFill>
                  <a:schemeClr val="tx1"/>
                </a:solidFill>
              </a:rPr>
              <a:t> Progressive</a:t>
            </a:r>
            <a:endParaRPr lang="en-US" sz="18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444367324710127E-2"/>
          <c:y val="0.16595905379823167"/>
          <c:w val="0.89420619569878601"/>
          <c:h val="0.73355074176312796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'Chie-Tech HT_mold'!$AE$43</c:f>
              <c:strCache>
                <c:ptCount val="1"/>
                <c:pt idx="0">
                  <c:v>Plan Project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66E6114C-367A-4B19-9F6E-15DC2BC2C20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FEF2-4A99-A808-B8481549B752}"/>
                </c:ext>
              </c:extLst>
            </c:dLbl>
            <c:dLbl>
              <c:idx val="1"/>
              <c:layout>
                <c:manualLayout>
                  <c:x val="-2.3692381739969581E-2"/>
                  <c:y val="-1.7410019671951361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A71FD156-9282-4B6F-BCEC-2F64C4138C7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FEF2-4A99-A808-B8481549B752}"/>
                </c:ext>
              </c:extLst>
            </c:dLbl>
            <c:dLbl>
              <c:idx val="2"/>
              <c:layout>
                <c:manualLayout>
                  <c:x val="-1.6923129814263988E-2"/>
                  <c:y val="-3.4820039343902827E-2"/>
                </c:manualLayout>
              </c:layout>
              <c:tx>
                <c:rich>
                  <a:bodyPr/>
                  <a:lstStyle/>
                  <a:p>
                    <a:fld id="{3C83CA0E-82DD-423C-8FE4-B6F183553EF6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EF2-4A99-A808-B8481549B752}"/>
                </c:ext>
              </c:extLst>
            </c:dLbl>
            <c:dLbl>
              <c:idx val="3"/>
              <c:layout>
                <c:manualLayout>
                  <c:x val="-6.7692519257055942E-3"/>
                  <c:y val="-1.0639333559703327E-16"/>
                </c:manualLayout>
              </c:layout>
              <c:tx>
                <c:rich>
                  <a:bodyPr/>
                  <a:lstStyle/>
                  <a:p>
                    <a:fld id="{342A3F58-26FF-41F7-B079-96D336A7300E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FEF2-4A99-A808-B8481549B752}"/>
                </c:ext>
              </c:extLst>
            </c:dLbl>
            <c:dLbl>
              <c:idx val="4"/>
              <c:layout>
                <c:manualLayout>
                  <c:x val="-1.2410295197126924E-2"/>
                  <c:y val="0"/>
                </c:manualLayout>
              </c:layout>
              <c:tx>
                <c:rich>
                  <a:bodyPr/>
                  <a:lstStyle/>
                  <a:p>
                    <a:fld id="{7AEFFD16-18D5-4222-BCE2-C714A7FAC32A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FEF2-4A99-A808-B8481549B752}"/>
                </c:ext>
              </c:extLst>
            </c:dLbl>
            <c:dLbl>
              <c:idx val="5"/>
              <c:layout>
                <c:manualLayout>
                  <c:x val="-1.3538503851411188E-2"/>
                  <c:y val="-5.8033398906504538E-3"/>
                </c:manualLayout>
              </c:layout>
              <c:tx>
                <c:rich>
                  <a:bodyPr/>
                  <a:lstStyle/>
                  <a:p>
                    <a:fld id="{83D02D12-752B-4BA9-94A2-6D2BD19BDC65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FEF2-4A99-A808-B8481549B75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A3605CC-AFDB-4F8A-A3DC-17B8B9F7507F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FEF2-4A99-A808-B8481549B75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09F4BAD-39B6-4BF0-994C-800765B8C408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FEF2-4A99-A808-B8481549B75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F838C57-6414-4618-8F3A-7F6DB8CDA290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FEF2-4A99-A808-B8481549B75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D00A131-C19F-4563-A9F8-712D13254F8B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FEF2-4A99-A808-B8481549B75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8B62263-94E3-4AD4-AB16-61D2723FD99D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FEF2-4A99-A808-B8481549B75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B6BFF15-D389-48EC-AF10-EA2577A0C32A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E-FEF2-4A99-A808-B8481549B752}"/>
                </c:ext>
              </c:extLst>
            </c:dLbl>
            <c:spPr>
              <a:solidFill>
                <a:srgbClr val="4472C4">
                  <a:lumMod val="40000"/>
                  <a:lumOff val="60000"/>
                </a:srgbClr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HT_mold'!$AE$44:$AE$55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42-4C44-86E1-33664AD28BFC}"/>
            </c:ext>
          </c:extLst>
        </c:ser>
        <c:ser>
          <c:idx val="3"/>
          <c:order val="3"/>
          <c:tx>
            <c:strRef>
              <c:f>'Chie-Tech HT_mold'!$AF$43</c:f>
              <c:strCache>
                <c:ptCount val="1"/>
                <c:pt idx="0">
                  <c:v>Actual Project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HT_mold'!$AF$44:$AF$55</c:f>
              <c:numCache>
                <c:formatCode>General</c:formatCode>
                <c:ptCount val="12"/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42-4C44-86E1-33664AD28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9"/>
        <c:axId val="563634496"/>
        <c:axId val="5636276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'Chie-Tech HT_mold'!$AC$43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'Chie-Tech HT_mold'!$AC$44:$AC$55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B42-4C44-86E1-33664AD28BF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HT_mold'!$AD$43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HT_mold'!$AD$44:$AD$55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B42-4C44-86E1-33664AD28BF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'Chie-Tech HT_mold'!$AG$43</c:f>
              <c:strCache>
                <c:ptCount val="1"/>
                <c:pt idx="0">
                  <c:v>Acc Plan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HT_mold'!$AG$44:$AG$55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17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B42-4C44-86E1-33664AD28BFC}"/>
            </c:ext>
          </c:extLst>
        </c:ser>
        <c:ser>
          <c:idx val="5"/>
          <c:order val="5"/>
          <c:tx>
            <c:strRef>
              <c:f>'Chie-Tech HT_mold'!$AH$43</c:f>
              <c:strCache>
                <c:ptCount val="1"/>
                <c:pt idx="0">
                  <c:v>Acc Actual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6.6987166759810094E-3"/>
                  <c:y val="-6.08987408580259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EF2-4A99-A808-B8481549B752}"/>
                </c:ext>
              </c:extLst>
            </c:dLbl>
            <c:dLbl>
              <c:idx val="2"/>
              <c:layout>
                <c:manualLayout>
                  <c:x val="1.2339759947402379E-2"/>
                  <c:y val="-3.47837113500990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EF2-4A99-A808-B8481549B752}"/>
                </c:ext>
              </c:extLst>
            </c:dLbl>
            <c:dLbl>
              <c:idx val="3"/>
              <c:layout>
                <c:manualLayout>
                  <c:x val="-1.1987439040088096E-3"/>
                  <c:y val="-4.34887211860747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F2-4A99-A808-B8481549B752}"/>
                </c:ext>
              </c:extLst>
            </c:dLbl>
            <c:dLbl>
              <c:idx val="4"/>
              <c:layout>
                <c:manualLayout>
                  <c:x val="-6.5029882703235304E-3"/>
                  <c:y val="-6.4793634597266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B42-4C44-86E1-33664AD28BFC}"/>
                </c:ext>
              </c:extLst>
            </c:dLbl>
            <c:dLbl>
              <c:idx val="5"/>
              <c:layout>
                <c:manualLayout>
                  <c:x val="-1.7445516609810183E-2"/>
                  <c:y val="-4.25714179299042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B42-4C44-86E1-33664AD2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HT_mold'!$AH$44:$AH$55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42-4C44-86E1-33664AD28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634496"/>
        <c:axId val="563627608"/>
      </c:lineChart>
      <c:dateAx>
        <c:axId val="56363449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627608"/>
        <c:crosses val="autoZero"/>
        <c:auto val="1"/>
        <c:lblOffset val="100"/>
        <c:baseTimeUnit val="months"/>
      </c:dateAx>
      <c:valAx>
        <c:axId val="56362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63449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000180125813029"/>
          <c:y val="9.5843982448147236E-2"/>
          <c:w val="0.47433605142783691"/>
          <c:h val="6.6358891233301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Progressive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376918623940619E-2"/>
          <c:y val="0.30352986450779462"/>
          <c:w val="0.89941737010200673"/>
          <c:h val="0.578873673654198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'Chie-Tech HT_mold'!$AC$30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'Chie-Tech HT_mold'!$AB$31:$AB$35</c:f>
              <c:strCache>
                <c:ptCount val="5"/>
                <c:pt idx="0">
                  <c:v>Phongsakon</c:v>
                </c:pt>
                <c:pt idx="1">
                  <c:v>Sujittra</c:v>
                </c:pt>
                <c:pt idx="2">
                  <c:v>Thanaseth</c:v>
                </c:pt>
                <c:pt idx="3">
                  <c:v>Sontaya</c:v>
                </c:pt>
                <c:pt idx="4">
                  <c:v>Phuripat</c:v>
                </c:pt>
              </c:strCache>
            </c:strRef>
          </c:cat>
          <c:val>
            <c:numRef>
              <c:f>'Chie-Tech HT_mold'!$AC$31:$AC$35</c:f>
              <c:numCache>
                <c:formatCode>General</c:formatCode>
                <c:ptCount val="5"/>
                <c:pt idx="0">
                  <c:v>9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C-4F4A-AE40-7D6705BA1659}"/>
            </c:ext>
          </c:extLst>
        </c:ser>
        <c:ser>
          <c:idx val="1"/>
          <c:order val="1"/>
          <c:tx>
            <c:strRef>
              <c:f>'Chie-Tech HT_mold'!$AD$30</c:f>
              <c:strCache>
                <c:ptCount val="1"/>
                <c:pt idx="0">
                  <c:v>Finished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'Chie-Tech HT_mold'!$AB$31:$AB$35</c:f>
              <c:strCache>
                <c:ptCount val="5"/>
                <c:pt idx="0">
                  <c:v>Phongsakon</c:v>
                </c:pt>
                <c:pt idx="1">
                  <c:v>Sujittra</c:v>
                </c:pt>
                <c:pt idx="2">
                  <c:v>Thanaseth</c:v>
                </c:pt>
                <c:pt idx="3">
                  <c:v>Sontaya</c:v>
                </c:pt>
                <c:pt idx="4">
                  <c:v>Phuripat</c:v>
                </c:pt>
              </c:strCache>
            </c:strRef>
          </c:cat>
          <c:val>
            <c:numRef>
              <c:f>'Chie-Tech HT_mold'!$AD$31:$AD$35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BC-4F4A-AE40-7D6705BA16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12589504"/>
        <c:axId val="412591800"/>
      </c:barChart>
      <c:catAx>
        <c:axId val="41258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91800"/>
        <c:crosses val="autoZero"/>
        <c:auto val="1"/>
        <c:lblAlgn val="ctr"/>
        <c:lblOffset val="100"/>
        <c:noMultiLvlLbl val="0"/>
      </c:catAx>
      <c:valAx>
        <c:axId val="41259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8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703776579253522"/>
          <c:y val="0.13384799468778563"/>
          <c:w val="0.37507963160215824"/>
          <c:h val="9.72722948214027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Monthly progressive by person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285570605631368E-2"/>
          <c:y val="0.17823507227619664"/>
          <c:w val="0.88567675158918813"/>
          <c:h val="0.73689514487381125"/>
        </c:manualLayout>
      </c:layout>
      <c:barChart>
        <c:barDir val="col"/>
        <c:grouping val="clustered"/>
        <c:varyColors val="0"/>
        <c:ser>
          <c:idx val="8"/>
          <c:order val="8"/>
          <c:tx>
            <c:strRef>
              <c:f>'Chie-Tech HT_mold'!$AM$43</c:f>
              <c:strCache>
                <c:ptCount val="1"/>
                <c:pt idx="0">
                  <c:v>Phongsakon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HT_mold'!$AM$44:$AM$55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AD-41CD-975F-3CA977F52B78}"/>
            </c:ext>
          </c:extLst>
        </c:ser>
        <c:ser>
          <c:idx val="9"/>
          <c:order val="9"/>
          <c:tx>
            <c:strRef>
              <c:f>'Chie-Tech HT_mold'!$AN$43</c:f>
              <c:strCache>
                <c:ptCount val="1"/>
                <c:pt idx="0">
                  <c:v>Sujittra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HT_mold'!$AN$44:$AN$55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AD-41CD-975F-3CA977F52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717112"/>
        <c:axId val="654717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'Chie-Tech HT_mold'!$AC$43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'Chie-Tech HT_mold'!$AC$44:$AC$55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FAD-41CD-975F-3CA977F52B7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HT_mold'!$AD$43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HT_mold'!$AD$44:$AD$55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AD-41CD-975F-3CA977F52B7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HT_mold'!$AE$43</c15:sqref>
                        </c15:formulaRef>
                      </c:ext>
                    </c:extLst>
                    <c:strCache>
                      <c:ptCount val="1"/>
                      <c:pt idx="0">
                        <c:v>Plan Project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HT_mold'!$AE$44:$AE$55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AD-41CD-975F-3CA977F52B7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HT_mold'!$AF$43</c15:sqref>
                        </c15:formulaRef>
                      </c:ext>
                    </c:extLst>
                    <c:strCache>
                      <c:ptCount val="1"/>
                      <c:pt idx="0">
                        <c:v>Actual Project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HT_mold'!$AF$44:$AF$55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>
                        <c:v>2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AD-41CD-975F-3CA977F52B7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HT_mold'!$AG$43</c15:sqref>
                        </c15:formulaRef>
                      </c:ext>
                    </c:extLst>
                    <c:strCache>
                      <c:ptCount val="1"/>
                      <c:pt idx="0">
                        <c:v>Acc Plan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HT_mold'!$AG$44:$AG$55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17</c:v>
                      </c:pt>
                      <c:pt idx="9">
                        <c:v>20</c:v>
                      </c:pt>
                      <c:pt idx="10">
                        <c:v>22</c:v>
                      </c:pt>
                      <c:pt idx="11">
                        <c:v>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AD-41CD-975F-3CA977F52B7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HT_mold'!$AH$43</c15:sqref>
                        </c15:formulaRef>
                      </c:ext>
                    </c:extLst>
                    <c:strCache>
                      <c:ptCount val="1"/>
                      <c:pt idx="0">
                        <c:v>Acc Actual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HT_mold'!$AH$44:$AH$55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11</c:v>
                      </c:pt>
                      <c:pt idx="11">
                        <c:v>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AD-41CD-975F-3CA977F52B7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HT_mold'!$AI$43</c15:sqref>
                        </c15:formulaRef>
                      </c:ext>
                    </c:extLst>
                    <c:strCache>
                      <c:ptCount val="1"/>
                      <c:pt idx="0">
                        <c:v>Plan Katsu-Jin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HT_mold'!$AI$44:$AI$55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0.2</c:v>
                      </c:pt>
                      <c:pt idx="2">
                        <c:v>0.30000000000000004</c:v>
                      </c:pt>
                      <c:pt idx="3">
                        <c:v>1</c:v>
                      </c:pt>
                      <c:pt idx="4">
                        <c:v>0.30100000000000005</c:v>
                      </c:pt>
                      <c:pt idx="5">
                        <c:v>0.24000000000000002</c:v>
                      </c:pt>
                      <c:pt idx="6">
                        <c:v>0.49</c:v>
                      </c:pt>
                      <c:pt idx="7">
                        <c:v>0</c:v>
                      </c:pt>
                      <c:pt idx="8">
                        <c:v>2.2999999999999998</c:v>
                      </c:pt>
                      <c:pt idx="9">
                        <c:v>0.79999999999999993</c:v>
                      </c:pt>
                      <c:pt idx="10">
                        <c:v>1.9000000000000001</c:v>
                      </c:pt>
                      <c:pt idx="11">
                        <c:v>0.60000000000000009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AD-41CD-975F-3CA977F52B7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HT_mold'!$AJ$43</c15:sqref>
                        </c15:formulaRef>
                      </c:ext>
                    </c:extLst>
                    <c:strCache>
                      <c:ptCount val="1"/>
                      <c:pt idx="0">
                        <c:v>Actual Katsu-Jin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HT_mold'!$AJ$44:$AJ$55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0.2</c:v>
                      </c:pt>
                      <c:pt idx="2">
                        <c:v>0.30000000000000004</c:v>
                      </c:pt>
                      <c:pt idx="3">
                        <c:v>1</c:v>
                      </c:pt>
                      <c:pt idx="4">
                        <c:v>0.21100000000000002</c:v>
                      </c:pt>
                      <c:pt idx="5">
                        <c:v>0.24000000000000002</c:v>
                      </c:pt>
                      <c:pt idx="6">
                        <c:v>0.04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FAD-41CD-975F-3CA977F52B78}"/>
                  </c:ext>
                </c:extLst>
              </c15:ser>
            </c15:filteredBarSeries>
          </c:ext>
        </c:extLst>
      </c:barChart>
      <c:dateAx>
        <c:axId val="65471711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7440"/>
        <c:crosses val="autoZero"/>
        <c:auto val="1"/>
        <c:lblOffset val="100"/>
        <c:baseTimeUnit val="months"/>
      </c:dateAx>
      <c:valAx>
        <c:axId val="65471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7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Progressive</a:t>
            </a:r>
            <a:r>
              <a:rPr lang="en-US" sz="2000" baseline="0">
                <a:solidFill>
                  <a:schemeClr val="tx1"/>
                </a:solidFill>
              </a:rPr>
              <a:t> Katsu-Jin</a:t>
            </a:r>
            <a:endParaRPr lang="en-US" sz="20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091353154769557E-2"/>
          <c:y val="0.21042372535209164"/>
          <c:w val="0.87244541119500729"/>
          <c:h val="0.69800864127548967"/>
        </c:manualLayout>
      </c:layout>
      <c:barChart>
        <c:barDir val="col"/>
        <c:grouping val="clustered"/>
        <c:varyColors val="0"/>
        <c:ser>
          <c:idx val="6"/>
          <c:order val="6"/>
          <c:tx>
            <c:strRef>
              <c:f>'Chie-Tech HT_mold'!$AI$43</c:f>
              <c:strCache>
                <c:ptCount val="1"/>
                <c:pt idx="0">
                  <c:v>Plan Katsu-Jin</c:v>
                </c:pt>
              </c:strCache>
            </c:strRef>
          </c:tx>
          <c:spPr>
            <a:solidFill>
              <a:srgbClr val="0000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HT_mold'!$AI$44:$AI$55</c:f>
              <c:numCache>
                <c:formatCode>General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0.30000000000000004</c:v>
                </c:pt>
                <c:pt idx="3">
                  <c:v>1</c:v>
                </c:pt>
                <c:pt idx="4">
                  <c:v>0.30100000000000005</c:v>
                </c:pt>
                <c:pt idx="5">
                  <c:v>0.24000000000000002</c:v>
                </c:pt>
                <c:pt idx="6">
                  <c:v>0.49</c:v>
                </c:pt>
                <c:pt idx="7">
                  <c:v>0</c:v>
                </c:pt>
                <c:pt idx="8">
                  <c:v>2.2999999999999998</c:v>
                </c:pt>
                <c:pt idx="9">
                  <c:v>0.79999999999999993</c:v>
                </c:pt>
                <c:pt idx="10">
                  <c:v>1.9000000000000001</c:v>
                </c:pt>
                <c:pt idx="11">
                  <c:v>0.60000000000000009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D4-4E86-A900-F8DC13455A47}"/>
            </c:ext>
          </c:extLst>
        </c:ser>
        <c:ser>
          <c:idx val="7"/>
          <c:order val="7"/>
          <c:tx>
            <c:strRef>
              <c:f>'Chie-Tech HT_mold'!$AJ$43</c:f>
              <c:strCache>
                <c:ptCount val="1"/>
                <c:pt idx="0">
                  <c:v>Actual Katsu-Jin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HT_mold'!$AJ$44:$AJ$55</c:f>
              <c:numCache>
                <c:formatCode>General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0.30000000000000004</c:v>
                </c:pt>
                <c:pt idx="3">
                  <c:v>1</c:v>
                </c:pt>
                <c:pt idx="4">
                  <c:v>0.21100000000000002</c:v>
                </c:pt>
                <c:pt idx="5">
                  <c:v>0.24000000000000002</c:v>
                </c:pt>
                <c:pt idx="6">
                  <c:v>0.04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D4-4E86-A900-F8DC13455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2639144"/>
        <c:axId val="4226361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'Chie-Tech HT_mold'!$AC$43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'Chie-Tech HT_mold'!$AC$44:$AC$55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DD4-4E86-A900-F8DC13455A4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HT_mold'!$AD$43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HT_mold'!$AD$44:$AD$55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DD4-4E86-A900-F8DC13455A4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HT_mold'!$AE$43</c15:sqref>
                        </c15:formulaRef>
                      </c:ext>
                    </c:extLst>
                    <c:strCache>
                      <c:ptCount val="1"/>
                      <c:pt idx="0">
                        <c:v>Plan Project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HT_mold'!$AE$44:$AE$55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DD4-4E86-A900-F8DC13455A4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HT_mold'!$AF$43</c15:sqref>
                        </c15:formulaRef>
                      </c:ext>
                    </c:extLst>
                    <c:strCache>
                      <c:ptCount val="1"/>
                      <c:pt idx="0">
                        <c:v>Actual Project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HT_mold'!$AF$44:$AF$55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>
                        <c:v>2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DD4-4E86-A900-F8DC13455A4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HT_mold'!$AG$43</c15:sqref>
                        </c15:formulaRef>
                      </c:ext>
                    </c:extLst>
                    <c:strCache>
                      <c:ptCount val="1"/>
                      <c:pt idx="0">
                        <c:v>Acc Plan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HT_mold'!$AG$44:$AG$55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17</c:v>
                      </c:pt>
                      <c:pt idx="9">
                        <c:v>20</c:v>
                      </c:pt>
                      <c:pt idx="10">
                        <c:v>22</c:v>
                      </c:pt>
                      <c:pt idx="11">
                        <c:v>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DD4-4E86-A900-F8DC13455A4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HT_mold'!$AH$43</c15:sqref>
                        </c15:formulaRef>
                      </c:ext>
                    </c:extLst>
                    <c:strCache>
                      <c:ptCount val="1"/>
                      <c:pt idx="0">
                        <c:v>Acc Actual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HT_mold'!$AH$44:$AH$55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11</c:v>
                      </c:pt>
                      <c:pt idx="11">
                        <c:v>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DD4-4E86-A900-F8DC13455A47}"/>
                  </c:ext>
                </c:extLst>
              </c15:ser>
            </c15:filteredBarSeries>
          </c:ext>
        </c:extLst>
      </c:barChart>
      <c:dateAx>
        <c:axId val="4226391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636192"/>
        <c:crosses val="autoZero"/>
        <c:auto val="1"/>
        <c:lblOffset val="100"/>
        <c:baseTimeUnit val="months"/>
      </c:dateAx>
      <c:valAx>
        <c:axId val="4226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63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Monthly Progressive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66584568368068E-2"/>
          <c:y val="0.18066988403469675"/>
          <c:w val="0.92182108755004744"/>
          <c:h val="0.70656838413503908"/>
        </c:manualLayout>
      </c:layout>
      <c:barChart>
        <c:barDir val="col"/>
        <c:grouping val="clustered"/>
        <c:varyColors val="0"/>
        <c:ser>
          <c:idx val="6"/>
          <c:order val="6"/>
          <c:tx>
            <c:strRef>
              <c:f>'Chie-Tech HT_mold'!$AI$43</c:f>
              <c:strCache>
                <c:ptCount val="1"/>
                <c:pt idx="0">
                  <c:v>Plan Katsu-Jin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-6.8643738456906772E-3"/>
                  <c:y val="-2.674893825671159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1D4-427D-A7B9-9C07009FCCCD}"/>
                </c:ext>
              </c:extLst>
            </c:dLbl>
            <c:dLbl>
              <c:idx val="1"/>
              <c:layout>
                <c:manualLayout>
                  <c:x val="-1.5606491931986441E-2"/>
                  <c:y val="-2.00789742873940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506-4DEA-BB04-A2D0CBAD2A3D}"/>
                </c:ext>
              </c:extLst>
            </c:dLbl>
            <c:dLbl>
              <c:idx val="2"/>
              <c:layout>
                <c:manualLayout>
                  <c:x val="-2.4710278892311827E-2"/>
                  <c:y val="-1.43421244909957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06-4DEA-BB04-A2D0CBAD2A3D}"/>
                </c:ext>
              </c:extLst>
            </c:dLbl>
            <c:dLbl>
              <c:idx val="3"/>
              <c:layout>
                <c:manualLayout>
                  <c:x val="-2.080865590931522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506-4DEA-BB04-A2D0CBAD2A3D}"/>
                </c:ext>
              </c:extLst>
            </c:dLbl>
            <c:dLbl>
              <c:idx val="4"/>
              <c:layout>
                <c:manualLayout>
                  <c:x val="-2.34097378979796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506-4DEA-BB04-A2D0CBAD2A3D}"/>
                </c:ext>
              </c:extLst>
            </c:dLbl>
            <c:dLbl>
              <c:idx val="5"/>
              <c:layout>
                <c:manualLayout>
                  <c:x val="-2.2109196903647422E-2"/>
                  <c:y val="-1.7210549389194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506-4DEA-BB04-A2D0CBAD2A3D}"/>
                </c:ext>
              </c:extLst>
            </c:dLbl>
            <c:dLbl>
              <c:idx val="6"/>
              <c:layout>
                <c:manualLayout>
                  <c:x val="-2.3409737897979722E-2"/>
                  <c:y val="-2.2947399185593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506-4DEA-BB04-A2D0CBAD2A3D}"/>
                </c:ext>
              </c:extLst>
            </c:dLbl>
            <c:dLbl>
              <c:idx val="7"/>
              <c:layout>
                <c:manualLayout>
                  <c:x val="-2.4710278892311921E-2"/>
                  <c:y val="-2.86842489819925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506-4DEA-BB04-A2D0CBAD2A3D}"/>
                </c:ext>
              </c:extLst>
            </c:dLbl>
            <c:dLbl>
              <c:idx val="8"/>
              <c:layout>
                <c:manualLayout>
                  <c:x val="-1.6907032926318618E-2"/>
                  <c:y val="-1.43421244909957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506-4DEA-BB04-A2D0CBAD2A3D}"/>
                </c:ext>
              </c:extLst>
            </c:dLbl>
            <c:dLbl>
              <c:idx val="9"/>
              <c:layout>
                <c:manualLayout>
                  <c:x val="-2.3409737897979625E-2"/>
                  <c:y val="-1.43421244909957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506-4DEA-BB04-A2D0CBAD2A3D}"/>
                </c:ext>
              </c:extLst>
            </c:dLbl>
            <c:dLbl>
              <c:idx val="10"/>
              <c:layout>
                <c:manualLayout>
                  <c:x val="-2.4710278892311827E-2"/>
                  <c:y val="8.60527469459734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506-4DEA-BB04-A2D0CBAD2A3D}"/>
                </c:ext>
              </c:extLst>
            </c:dLbl>
            <c:dLbl>
              <c:idx val="11"/>
              <c:layout>
                <c:manualLayout>
                  <c:x val="-2.6010819886644217E-2"/>
                  <c:y val="-2.868424898199043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506-4DEA-BB04-A2D0CBAD2A3D}"/>
                </c:ext>
              </c:extLst>
            </c:dLbl>
            <c:spPr>
              <a:solidFill>
                <a:srgbClr val="5B9BD5">
                  <a:lumMod val="60000"/>
                  <a:lumOff val="40000"/>
                </a:srgbClr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HT_mold'!$AI$44:$AI$55</c:f>
              <c:numCache>
                <c:formatCode>General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0.30000000000000004</c:v>
                </c:pt>
                <c:pt idx="3">
                  <c:v>1</c:v>
                </c:pt>
                <c:pt idx="4">
                  <c:v>0.30100000000000005</c:v>
                </c:pt>
                <c:pt idx="5">
                  <c:v>0.24000000000000002</c:v>
                </c:pt>
                <c:pt idx="6">
                  <c:v>0.49</c:v>
                </c:pt>
                <c:pt idx="7">
                  <c:v>0</c:v>
                </c:pt>
                <c:pt idx="8">
                  <c:v>2.2999999999999998</c:v>
                </c:pt>
                <c:pt idx="9">
                  <c:v>0.79999999999999993</c:v>
                </c:pt>
                <c:pt idx="10">
                  <c:v>1.9000000000000001</c:v>
                </c:pt>
                <c:pt idx="11">
                  <c:v>0.60000000000000009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06-4DEA-BB04-A2D0CBAD2A3D}"/>
            </c:ext>
          </c:extLst>
        </c:ser>
        <c:ser>
          <c:idx val="7"/>
          <c:order val="7"/>
          <c:tx>
            <c:strRef>
              <c:f>'Chie-Tech HT_mold'!$AJ$43</c:f>
              <c:strCache>
                <c:ptCount val="1"/>
                <c:pt idx="0">
                  <c:v>Actual Katsu-Jin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HT_mold'!$AJ$44:$AJ$55</c:f>
              <c:numCache>
                <c:formatCode>General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0.30000000000000004</c:v>
                </c:pt>
                <c:pt idx="3">
                  <c:v>1</c:v>
                </c:pt>
                <c:pt idx="4">
                  <c:v>0.21100000000000002</c:v>
                </c:pt>
                <c:pt idx="5">
                  <c:v>0.24000000000000002</c:v>
                </c:pt>
                <c:pt idx="6">
                  <c:v>0.04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06-4DEA-BB04-A2D0CBAD2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43276736"/>
        <c:axId val="443280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'Chie-Tech HT_mold'!$AC$43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'Chie-Tech HT_mold'!$AC$44:$AC$55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506-4DEA-BB04-A2D0CBAD2A3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HT_mold'!$AD$43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HT_mold'!$AD$44:$AD$55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506-4DEA-BB04-A2D0CBAD2A3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HT_mold'!$AE$43</c15:sqref>
                        </c15:formulaRef>
                      </c:ext>
                    </c:extLst>
                    <c:strCache>
                      <c:ptCount val="1"/>
                      <c:pt idx="0">
                        <c:v>Plan Project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HT_mold'!$AE$44:$AE$55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2</c:v>
                      </c:pt>
                      <c:pt idx="11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506-4DEA-BB04-A2D0CBAD2A3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HT_mold'!$AF$43</c15:sqref>
                        </c15:formulaRef>
                      </c:ext>
                    </c:extLst>
                    <c:strCache>
                      <c:ptCount val="1"/>
                      <c:pt idx="0">
                        <c:v>Actual Project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HT_mold'!$AF$44:$AF$55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>
                        <c:v>2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506-4DEA-BB04-A2D0CBAD2A3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HT_mold'!$AG$43</c15:sqref>
                        </c15:formulaRef>
                      </c:ext>
                    </c:extLst>
                    <c:strCache>
                      <c:ptCount val="1"/>
                      <c:pt idx="0">
                        <c:v>Acc Plan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HT_mold'!$AG$44:$AG$55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17</c:v>
                      </c:pt>
                      <c:pt idx="9">
                        <c:v>20</c:v>
                      </c:pt>
                      <c:pt idx="10">
                        <c:v>22</c:v>
                      </c:pt>
                      <c:pt idx="11">
                        <c:v>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506-4DEA-BB04-A2D0CBAD2A3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HT_mold'!$AH$43</c15:sqref>
                        </c15:formulaRef>
                      </c:ext>
                    </c:extLst>
                    <c:strCache>
                      <c:ptCount val="1"/>
                      <c:pt idx="0">
                        <c:v>Acc Actual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HT_mold'!$AB$44:$AB$55</c15:sqref>
                        </c15:formulaRef>
                      </c:ext>
                    </c:extLst>
                    <c:numCache>
                      <c:formatCode>[$-409]mmm\-yy;@</c:formatCode>
                      <c:ptCount val="12"/>
                      <c:pt idx="0">
                        <c:v>45658</c:v>
                      </c:pt>
                      <c:pt idx="1">
                        <c:v>45689</c:v>
                      </c:pt>
                      <c:pt idx="2">
                        <c:v>45717</c:v>
                      </c:pt>
                      <c:pt idx="3">
                        <c:v>45748</c:v>
                      </c:pt>
                      <c:pt idx="4">
                        <c:v>45778</c:v>
                      </c:pt>
                      <c:pt idx="5">
                        <c:v>45809</c:v>
                      </c:pt>
                      <c:pt idx="6">
                        <c:v>45839</c:v>
                      </c:pt>
                      <c:pt idx="7">
                        <c:v>45870</c:v>
                      </c:pt>
                      <c:pt idx="8">
                        <c:v>45901</c:v>
                      </c:pt>
                      <c:pt idx="9">
                        <c:v>45931</c:v>
                      </c:pt>
                      <c:pt idx="10">
                        <c:v>45962</c:v>
                      </c:pt>
                      <c:pt idx="11">
                        <c:v>45992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'Chie-Tech HT_mold'!$AH$44:$AH$55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11</c:v>
                      </c:pt>
                      <c:pt idx="11">
                        <c:v>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506-4DEA-BB04-A2D0CBAD2A3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8"/>
          <c:order val="8"/>
          <c:tx>
            <c:strRef>
              <c:f>'Chie-Tech HT_mold'!$AK$43</c:f>
              <c:strCache>
                <c:ptCount val="1"/>
                <c:pt idx="0">
                  <c:v>Acc.Plan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HT_mold'!$AK$44:$AK$55</c:f>
              <c:numCache>
                <c:formatCode>General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0.5</c:v>
                </c:pt>
                <c:pt idx="3">
                  <c:v>1.5</c:v>
                </c:pt>
                <c:pt idx="4">
                  <c:v>1.8010000000000002</c:v>
                </c:pt>
                <c:pt idx="5">
                  <c:v>2.0410000000000004</c:v>
                </c:pt>
                <c:pt idx="6">
                  <c:v>2.5310000000000006</c:v>
                </c:pt>
                <c:pt idx="7">
                  <c:v>2.5310000000000006</c:v>
                </c:pt>
                <c:pt idx="8">
                  <c:v>4.8310000000000004</c:v>
                </c:pt>
                <c:pt idx="9">
                  <c:v>5.6310000000000002</c:v>
                </c:pt>
                <c:pt idx="10">
                  <c:v>7.5310000000000006</c:v>
                </c:pt>
                <c:pt idx="11">
                  <c:v>8.1310000000000002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06-4DEA-BB04-A2D0CBAD2A3D}"/>
            </c:ext>
          </c:extLst>
        </c:ser>
        <c:ser>
          <c:idx val="9"/>
          <c:order val="9"/>
          <c:tx>
            <c:strRef>
              <c:f>'Chie-Tech HT_mold'!$AL$43</c:f>
              <c:strCache>
                <c:ptCount val="1"/>
                <c:pt idx="0">
                  <c:v>Acc. Actual</c:v>
                </c:pt>
              </c:strCache>
            </c:strRef>
          </c:tx>
          <c:spPr>
            <a:ln w="28575" cap="rnd">
              <a:solidFill>
                <a:srgbClr val="0000C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506-4DEA-BB04-A2D0CBAD2A3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506-4DEA-BB04-A2D0CBAD2A3D}"/>
                </c:ext>
              </c:extLst>
            </c:dLbl>
            <c:dLbl>
              <c:idx val="2"/>
              <c:layout>
                <c:manualLayout>
                  <c:x val="3.7129933364170834E-3"/>
                  <c:y val="-2.12550284956556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506-4DEA-BB04-A2D0CBAD2A3D}"/>
                </c:ext>
              </c:extLst>
            </c:dLbl>
            <c:dLbl>
              <c:idx val="3"/>
              <c:layout>
                <c:manualLayout>
                  <c:x val="-4.0902526295761724E-3"/>
                  <c:y val="-2.98603031902531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7506-4DEA-BB04-A2D0CBAD2A3D}"/>
                </c:ext>
              </c:extLst>
            </c:dLbl>
            <c:dLbl>
              <c:idx val="4"/>
              <c:layout>
                <c:manualLayout>
                  <c:x val="-5.3907936239083265E-3"/>
                  <c:y val="-2.98603031902531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7506-4DEA-BB04-A2D0CBAD2A3D}"/>
                </c:ext>
              </c:extLst>
            </c:dLbl>
            <c:dLbl>
              <c:idx val="5"/>
              <c:layout>
                <c:manualLayout>
                  <c:x val="-7.9918756125727294E-3"/>
                  <c:y val="-3.27287280884522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7506-4DEA-BB04-A2D0CBAD2A3D}"/>
                </c:ext>
              </c:extLst>
            </c:dLbl>
            <c:dLbl>
              <c:idx val="10"/>
              <c:layout>
                <c:manualLayout>
                  <c:x val="-9.684532475785065E-3"/>
                  <c:y val="-4.158111920927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D4-427D-A7B9-9C07009FCC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00CC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'Chie-Tech HT_mold'!$AB$44:$AB$55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'Chie-Tech HT_mold'!$AL$44:$AL$55</c:f>
              <c:numCache>
                <c:formatCode>General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0.5</c:v>
                </c:pt>
                <c:pt idx="3">
                  <c:v>1.5</c:v>
                </c:pt>
                <c:pt idx="4">
                  <c:v>1.7110000000000001</c:v>
                </c:pt>
                <c:pt idx="5">
                  <c:v>1.9510000000000001</c:v>
                </c:pt>
                <c:pt idx="6">
                  <c:v>1.9910000000000001</c:v>
                </c:pt>
                <c:pt idx="7">
                  <c:v>1.9910000000000001</c:v>
                </c:pt>
                <c:pt idx="8">
                  <c:v>1.9910000000000001</c:v>
                </c:pt>
                <c:pt idx="9">
                  <c:v>1.9910000000000001</c:v>
                </c:pt>
                <c:pt idx="10">
                  <c:v>1.9910000000000001</c:v>
                </c:pt>
                <c:pt idx="11">
                  <c:v>1.9910000000000001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06-4DEA-BB04-A2D0CBAD2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276736"/>
        <c:axId val="443280672"/>
      </c:lineChart>
      <c:dateAx>
        <c:axId val="44327673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80672"/>
        <c:crosses val="autoZero"/>
        <c:auto val="1"/>
        <c:lblOffset val="100"/>
        <c:baseTimeUnit val="months"/>
      </c:dateAx>
      <c:valAx>
        <c:axId val="44328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7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666960346075109"/>
          <c:y val="8.7520963121868259E-2"/>
          <c:w val="0.50293228542465895"/>
          <c:h val="5.99440781974372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r>
              <a:rPr lang="en-US" sz="2000" b="1"/>
              <a:t>CHIE-TECH ITEMS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Tahoma (Body)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127921248883564E-2"/>
          <c:y val="0.20225722644567373"/>
          <c:w val="0.83463681861193484"/>
          <c:h val="0.661478020004108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'Chie tech'!$C$3</c:f>
              <c:strCache>
                <c:ptCount val="1"/>
                <c:pt idx="0">
                  <c:v>Plan Item.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accent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FF00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 tech'!$E$2:$P$2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 tech'!$E$3:$P$3</c:f>
              <c:numCache>
                <c:formatCode>#,##0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F-4FF5-96D0-285D0DA54008}"/>
            </c:ext>
          </c:extLst>
        </c:ser>
        <c:ser>
          <c:idx val="1"/>
          <c:order val="1"/>
          <c:tx>
            <c:strRef>
              <c:f>'Chie tech'!$C$4</c:f>
              <c:strCache>
                <c:ptCount val="1"/>
                <c:pt idx="0">
                  <c:v>Actual Item.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33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 tech'!$E$2:$P$2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 tech'!$E$4:$P$4</c:f>
              <c:numCache>
                <c:formatCode>#,##0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1F-4FF5-96D0-285D0DA54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015640"/>
        <c:axId val="359017608"/>
      </c:barChart>
      <c:lineChart>
        <c:grouping val="standard"/>
        <c:varyColors val="0"/>
        <c:ser>
          <c:idx val="2"/>
          <c:order val="2"/>
          <c:tx>
            <c:strRef>
              <c:f>'Chie tech'!$C$5</c:f>
              <c:strCache>
                <c:ptCount val="1"/>
                <c:pt idx="0">
                  <c:v> Acc Plan Item.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Lbl>
              <c:idx val="4"/>
              <c:spPr>
                <a:noFill/>
                <a:ln>
                  <a:noFill/>
                  <a:prstDash val="sysDash"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Tahoma (Body)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4B1F-4FF5-96D0-285D0DA54008}"/>
                </c:ext>
              </c:extLst>
            </c:dLbl>
            <c:dLbl>
              <c:idx val="8"/>
              <c:layout>
                <c:manualLayout>
                  <c:x val="-1.9229943881973983E-2"/>
                  <c:y val="-7.42871311678651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4AA-4245-92C2-183D07F34B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 tech'!$E$2:$P$2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 tech'!$E$5:$P$5</c:f>
              <c:numCache>
                <c:formatCode>#,##0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11</c:v>
                </c:pt>
                <c:pt idx="6">
                  <c:v>14</c:v>
                </c:pt>
                <c:pt idx="7">
                  <c:v>14</c:v>
                </c:pt>
                <c:pt idx="8">
                  <c:v>18</c:v>
                </c:pt>
                <c:pt idx="9">
                  <c:v>21</c:v>
                </c:pt>
                <c:pt idx="10">
                  <c:v>23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1F-4FF5-96D0-285D0DA54008}"/>
            </c:ext>
          </c:extLst>
        </c:ser>
        <c:ser>
          <c:idx val="3"/>
          <c:order val="3"/>
          <c:tx>
            <c:strRef>
              <c:f>'Chie tech'!$C$6</c:f>
              <c:strCache>
                <c:ptCount val="1"/>
                <c:pt idx="0">
                  <c:v> Acc Act. Item.</c:v>
                </c:pt>
              </c:strCache>
            </c:strRef>
          </c:tx>
          <c:spPr>
            <a:ln w="22225" cap="rnd">
              <a:solidFill>
                <a:srgbClr val="0066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00"/>
              </a:solidFill>
              <a:ln w="9525">
                <a:solidFill>
                  <a:srgbClr val="006600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5.7681645234944874E-3"/>
                  <c:y val="-0.107460215874266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A1-48DC-9EE4-DD0E3AAEE9D1}"/>
                </c:ext>
              </c:extLst>
            </c:dLbl>
            <c:dLbl>
              <c:idx val="7"/>
              <c:layout>
                <c:manualLayout>
                  <c:x val="-4.3478265831139468E-3"/>
                  <c:y val="-4.51587133203981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815-4F1F-BA56-F369C6B68275}"/>
                </c:ext>
              </c:extLst>
            </c:dLbl>
            <c:dLbl>
              <c:idx val="8"/>
              <c:layout>
                <c:manualLayout>
                  <c:x val="-1.8730491529393396E-2"/>
                  <c:y val="-4.46317877510538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AA-4245-92C2-183D07F34B66}"/>
                </c:ext>
              </c:extLst>
            </c:dLbl>
            <c:dLbl>
              <c:idx val="9"/>
              <c:layout>
                <c:manualLayout>
                  <c:x val="-2.1739132915569202E-2"/>
                  <c:y val="-7.02468873872859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815-4F1F-BA56-F369C6B68275}"/>
                </c:ext>
              </c:extLst>
            </c:dLbl>
            <c:dLbl>
              <c:idx val="10"/>
              <c:layout>
                <c:manualLayout>
                  <c:x val="-2.1739132915569309E-2"/>
                  <c:y val="-7.02468873872859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815-4F1F-BA56-F369C6B68275}"/>
                </c:ext>
              </c:extLst>
            </c:dLbl>
            <c:dLbl>
              <c:idx val="11"/>
              <c:layout>
                <c:manualLayout>
                  <c:x val="-2.463768397097843E-2"/>
                  <c:y val="-6.52292525739083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15-4F1F-BA56-F369C6B682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33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 tech'!$E$2:$P$2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 tech'!$E$6:$P$6</c:f>
              <c:numCache>
                <c:formatCode>#,##0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1F-4FF5-96D0-285D0DA54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015640"/>
        <c:axId val="359017608"/>
      </c:lineChart>
      <c:dateAx>
        <c:axId val="35901564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endParaRPr lang="en-US"/>
          </a:p>
        </c:txPr>
        <c:crossAx val="359017608"/>
        <c:crosses val="autoZero"/>
        <c:auto val="1"/>
        <c:lblOffset val="100"/>
        <c:baseTimeUnit val="months"/>
      </c:dateAx>
      <c:valAx>
        <c:axId val="35901760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ahoma (Body)"/>
                    <a:ea typeface="+mn-ea"/>
                    <a:cs typeface="+mn-cs"/>
                  </a:defRPr>
                </a:pPr>
                <a:r>
                  <a:rPr lang="en-US"/>
                  <a:t>Item</a:t>
                </a:r>
              </a:p>
            </c:rich>
          </c:tx>
          <c:layout>
            <c:manualLayout>
              <c:xMode val="edge"/>
              <c:yMode val="edge"/>
              <c:x val="8.223104418837E-3"/>
              <c:y val="5.910469263116553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ahoma (Body)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endParaRPr lang="en-US"/>
          </a:p>
        </c:txPr>
        <c:crossAx val="359015640"/>
        <c:crosses val="autoZero"/>
        <c:crossBetween val="between"/>
      </c:valAx>
      <c:spPr>
        <a:noFill/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87231786614617624"/>
          <c:y val="0.35122747546994632"/>
          <c:w val="0.1135719621897924"/>
          <c:h val="0.41355890461563727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ahoma (Body)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Tahoma (Body)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r>
              <a:rPr lang="en-US" sz="2000" b="1"/>
              <a:t>KATSU JIN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Tahoma (Body)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127921248883564E-2"/>
          <c:y val="0.20225722644567373"/>
          <c:w val="0.83588421994101636"/>
          <c:h val="0.661478020004108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'Chie tech'!$C$7</c:f>
              <c:strCache>
                <c:ptCount val="1"/>
                <c:pt idx="0">
                  <c:v>Plan Per.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accent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 tech'!$E$2:$P$2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 tech'!$E$7:$P$7</c:f>
              <c:numCache>
                <c:formatCode>#,##0.0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0.30000000000000004</c:v>
                </c:pt>
                <c:pt idx="3">
                  <c:v>1</c:v>
                </c:pt>
                <c:pt idx="4">
                  <c:v>0.30100000000000005</c:v>
                </c:pt>
                <c:pt idx="5">
                  <c:v>0.24000000000000002</c:v>
                </c:pt>
                <c:pt idx="6">
                  <c:v>0.49</c:v>
                </c:pt>
                <c:pt idx="7">
                  <c:v>0</c:v>
                </c:pt>
                <c:pt idx="8">
                  <c:v>2.2999999999999998</c:v>
                </c:pt>
                <c:pt idx="9">
                  <c:v>0.79999999999999993</c:v>
                </c:pt>
                <c:pt idx="10">
                  <c:v>1.9000000000000001</c:v>
                </c:pt>
                <c:pt idx="11">
                  <c:v>0.60000000000000009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3-4B84-B877-700117B8699D}"/>
            </c:ext>
          </c:extLst>
        </c:ser>
        <c:ser>
          <c:idx val="1"/>
          <c:order val="1"/>
          <c:tx>
            <c:strRef>
              <c:f>'Chie tech'!$C$8</c:f>
              <c:strCache>
                <c:ptCount val="1"/>
                <c:pt idx="0">
                  <c:v>Actual Per.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 tech'!$E$2:$P$2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 tech'!$E$8:$P$8</c:f>
              <c:numCache>
                <c:formatCode>#,##0.0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0.30000000000000004</c:v>
                </c:pt>
                <c:pt idx="3">
                  <c:v>1</c:v>
                </c:pt>
                <c:pt idx="4">
                  <c:v>0.21100000000000002</c:v>
                </c:pt>
                <c:pt idx="5">
                  <c:v>0.24000000000000002</c:v>
                </c:pt>
                <c:pt idx="6">
                  <c:v>0.2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23-4B84-B877-700117B86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015640"/>
        <c:axId val="359017608"/>
      </c:barChart>
      <c:lineChart>
        <c:grouping val="standard"/>
        <c:varyColors val="0"/>
        <c:ser>
          <c:idx val="2"/>
          <c:order val="2"/>
          <c:tx>
            <c:strRef>
              <c:f>'Chie tech'!$C$9</c:f>
              <c:strCache>
                <c:ptCount val="1"/>
                <c:pt idx="0">
                  <c:v> Acc Plan Per.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3.1497811787743808E-2"/>
                  <c:y val="-0.1362913994904678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D06-4FB5-8F01-84A0C8364FAF}"/>
                </c:ext>
              </c:extLst>
            </c:dLbl>
            <c:dLbl>
              <c:idx val="3"/>
              <c:layout>
                <c:manualLayout>
                  <c:x val="-2.4940776553780276E-2"/>
                  <c:y val="-5.79430375745929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25-4218-A1D2-7A7F8A9DCD8A}"/>
                </c:ext>
              </c:extLst>
            </c:dLbl>
            <c:dLbl>
              <c:idx val="5"/>
              <c:layout>
                <c:manualLayout>
                  <c:x val="-2.5858727132115386E-2"/>
                  <c:y val="-8.07713095478911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423-4B84-B877-700117B8699D}"/>
                </c:ext>
              </c:extLst>
            </c:dLbl>
            <c:dLbl>
              <c:idx val="7"/>
              <c:layout>
                <c:manualLayout>
                  <c:x val="-2.6390052081484889E-2"/>
                  <c:y val="-6.94346111054920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25-4218-A1D2-7A7F8A9DCD8A}"/>
                </c:ext>
              </c:extLst>
            </c:dLbl>
            <c:dLbl>
              <c:idx val="8"/>
              <c:layout>
                <c:manualLayout>
                  <c:x val="-2.7839327609189501E-2"/>
                  <c:y val="-5.86711875442500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25-4218-A1D2-7A7F8A9DCD8A}"/>
                </c:ext>
              </c:extLst>
            </c:dLbl>
            <c:dLbl>
              <c:idx val="9"/>
              <c:layout>
                <c:manualLayout>
                  <c:x val="-2.9288603136894117E-2"/>
                  <c:y val="-5.86711875442500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925-4218-A1D2-7A7F8A9DCD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FF00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 tech'!$E$2:$P$2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 tech'!$E$9:$P$9</c:f>
              <c:numCache>
                <c:formatCode>#,##0.0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0.5</c:v>
                </c:pt>
                <c:pt idx="3">
                  <c:v>1.5</c:v>
                </c:pt>
                <c:pt idx="4">
                  <c:v>1.8010000000000002</c:v>
                </c:pt>
                <c:pt idx="5">
                  <c:v>2.0410000000000004</c:v>
                </c:pt>
                <c:pt idx="6">
                  <c:v>2.5310000000000006</c:v>
                </c:pt>
                <c:pt idx="7">
                  <c:v>2.5310000000000006</c:v>
                </c:pt>
                <c:pt idx="8">
                  <c:v>4.8310000000000004</c:v>
                </c:pt>
                <c:pt idx="9">
                  <c:v>5.6310000000000002</c:v>
                </c:pt>
                <c:pt idx="10">
                  <c:v>7.5310000000000006</c:v>
                </c:pt>
                <c:pt idx="11">
                  <c:v>8.1310000000000002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23-4B84-B877-700117B8699D}"/>
            </c:ext>
          </c:extLst>
        </c:ser>
        <c:ser>
          <c:idx val="3"/>
          <c:order val="3"/>
          <c:tx>
            <c:strRef>
              <c:f>'Chie tech'!$C$10</c:f>
              <c:strCache>
                <c:ptCount val="1"/>
                <c:pt idx="0">
                  <c:v> Acc Act. Per.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3474733850041173E-2"/>
                  <c:y val="-5.44439411692039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25-4218-A1D2-7A7F8A9DCD8A}"/>
                </c:ext>
              </c:extLst>
            </c:dLbl>
            <c:dLbl>
              <c:idx val="3"/>
              <c:layout>
                <c:manualLayout>
                  <c:x val="-5.3171881042034817E-2"/>
                  <c:y val="-1.21790528526346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25-4218-A1D2-7A7F8A9DCD8A}"/>
                </c:ext>
              </c:extLst>
            </c:dLbl>
            <c:dLbl>
              <c:idx val="4"/>
              <c:layout>
                <c:manualLayout>
                  <c:x val="-1.5173317820175674E-2"/>
                  <c:y val="-7.19263926818577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61-4DA8-B2B0-CA7E1C43BE41}"/>
                </c:ext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23-4B84-B877-700117B8699D}"/>
                </c:ext>
              </c:extLst>
            </c:dLbl>
            <c:dLbl>
              <c:idx val="6"/>
              <c:layout>
                <c:manualLayout>
                  <c:x val="-1.6216217278060292E-2"/>
                  <c:y val="-5.91981510853771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925-4218-A1D2-7A7F8A9DCD8A}"/>
                </c:ext>
              </c:extLst>
            </c:dLbl>
            <c:dLbl>
              <c:idx val="7"/>
              <c:layout>
                <c:manualLayout>
                  <c:x val="-1.8711019936223414E-2"/>
                  <c:y val="-7.53431013813890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925-4218-A1D2-7A7F8A9DCD8A}"/>
                </c:ext>
              </c:extLst>
            </c:dLbl>
            <c:dLbl>
              <c:idx val="8"/>
              <c:layout>
                <c:manualLayout>
                  <c:x val="-1.4968815948978732E-2"/>
                  <c:y val="-6.99614512827184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25-4218-A1D2-7A7F8A9DCD8A}"/>
                </c:ext>
              </c:extLst>
            </c:dLbl>
            <c:dLbl>
              <c:idx val="9"/>
              <c:layout>
                <c:manualLayout>
                  <c:x val="-1.7463618607141854E-2"/>
                  <c:y val="-5.3816500986706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925-4218-A1D2-7A7F8A9DCD8A}"/>
                </c:ext>
              </c:extLst>
            </c:dLbl>
            <c:dLbl>
              <c:idx val="10"/>
              <c:layout>
                <c:manualLayout>
                  <c:x val="-1.6216217278060292E-2"/>
                  <c:y val="5.3816500986706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925-4218-A1D2-7A7F8A9DCD8A}"/>
                </c:ext>
              </c:extLst>
            </c:dLbl>
            <c:dLbl>
              <c:idx val="11"/>
              <c:layout>
                <c:manualLayout>
                  <c:x val="-1.8711019936223323E-2"/>
                  <c:y val="5.3816500986706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925-4218-A1D2-7A7F8A9DCD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00206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'Chie tech'!$E$2:$P$2</c:f>
              <c:numCache>
                <c:formatCode>[$-409]mmm\-yy;@</c:formatCode>
                <c:ptCount val="12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</c:numCache>
            </c:numRef>
          </c:cat>
          <c:val>
            <c:numRef>
              <c:f>'Chie tech'!$E$10:$P$10</c:f>
              <c:numCache>
                <c:formatCode>#,##0.0</c:formatCode>
                <c:ptCount val="12"/>
                <c:pt idx="0">
                  <c:v>0</c:v>
                </c:pt>
                <c:pt idx="1">
                  <c:v>0.2</c:v>
                </c:pt>
                <c:pt idx="2">
                  <c:v>0.5</c:v>
                </c:pt>
                <c:pt idx="3">
                  <c:v>1.5</c:v>
                </c:pt>
                <c:pt idx="4">
                  <c:v>1.7110000000000001</c:v>
                </c:pt>
                <c:pt idx="5">
                  <c:v>1.9510000000000001</c:v>
                </c:pt>
                <c:pt idx="6">
                  <c:v>2.1510000000000002</c:v>
                </c:pt>
                <c:pt idx="7">
                  <c:v>2.1510000000000002</c:v>
                </c:pt>
                <c:pt idx="8">
                  <c:v>2.1510000000000002</c:v>
                </c:pt>
                <c:pt idx="9">
                  <c:v>2.1510000000000002</c:v>
                </c:pt>
                <c:pt idx="10">
                  <c:v>2.1510000000000002</c:v>
                </c:pt>
                <c:pt idx="11">
                  <c:v>2.1510000000000002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23-4B84-B877-700117B86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015640"/>
        <c:axId val="359017608"/>
      </c:lineChart>
      <c:dateAx>
        <c:axId val="35901564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endParaRPr lang="en-US"/>
          </a:p>
        </c:txPr>
        <c:crossAx val="359017608"/>
        <c:crosses val="autoZero"/>
        <c:auto val="1"/>
        <c:lblOffset val="100"/>
        <c:baseTimeUnit val="months"/>
      </c:dateAx>
      <c:valAx>
        <c:axId val="35901760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ahoma (Body)"/>
                    <a:ea typeface="+mn-ea"/>
                    <a:cs typeface="+mn-cs"/>
                  </a:defRPr>
                </a:pPr>
                <a:r>
                  <a:rPr lang="en-US"/>
                  <a:t>Person</a:t>
                </a:r>
              </a:p>
            </c:rich>
          </c:tx>
          <c:layout>
            <c:manualLayout>
              <c:xMode val="edge"/>
              <c:yMode val="edge"/>
              <c:x val="8.223104418837E-3"/>
              <c:y val="5.910469263116553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ahoma (Body)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endParaRPr lang="en-US"/>
          </a:p>
        </c:txPr>
        <c:crossAx val="359015640"/>
        <c:crosses val="autoZero"/>
        <c:crossBetween val="between"/>
      </c:valAx>
      <c:spPr>
        <a:noFill/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87356526747525776"/>
          <c:y val="0.35122747546994632"/>
          <c:w val="0.11048714852503141"/>
          <c:h val="0.41028601730383429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ahoma (Body)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Tahoma (Body)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r>
              <a:rPr lang="en-US" sz="1400" b="1"/>
              <a:t>FACTORY</a:t>
            </a:r>
            <a:r>
              <a:rPr lang="en-US" sz="1400" b="1" baseline="0"/>
              <a:t> AUTOMATION </a:t>
            </a:r>
            <a:r>
              <a:rPr lang="en-US" sz="1400" b="1"/>
              <a:t> ITEMS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ahoma (Body)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449657806364965E-2"/>
          <c:y val="0.18738009843983985"/>
          <c:w val="0.83338941728285343"/>
          <c:h val="0.661478020004108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Automation!$C$4</c:f>
              <c:strCache>
                <c:ptCount val="1"/>
                <c:pt idx="0">
                  <c:v>Plan revise_01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Automation!$E$2:$P$2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Automation!$E$4:$P$4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E-4CD4-91D0-3B30641E0B02}"/>
            </c:ext>
          </c:extLst>
        </c:ser>
        <c:ser>
          <c:idx val="1"/>
          <c:order val="1"/>
          <c:tx>
            <c:strRef>
              <c:f>Automation!$C$5</c:f>
              <c:strCache>
                <c:ptCount val="1"/>
                <c:pt idx="0">
                  <c:v>Actual Item.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rgbClr val="0033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Automation!$E$2:$P$2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Automation!$E$5:$P$5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5E-4CD4-91D0-3B30641E0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015640"/>
        <c:axId val="359017608"/>
      </c:barChart>
      <c:lineChart>
        <c:grouping val="standard"/>
        <c:varyColors val="0"/>
        <c:ser>
          <c:idx val="2"/>
          <c:order val="2"/>
          <c:tx>
            <c:strRef>
              <c:f>Automation!$C$6</c:f>
              <c:strCache>
                <c:ptCount val="1"/>
                <c:pt idx="0">
                  <c:v> Acc Plan Item.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Lbl>
              <c:idx val="4"/>
              <c:spPr>
                <a:noFill/>
                <a:ln>
                  <a:noFill/>
                  <a:prstDash val="sysDash"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1" i="0" u="none" strike="noStrike" kern="1200" baseline="0">
                      <a:solidFill>
                        <a:srgbClr val="FF0000"/>
                      </a:solidFill>
                      <a:latin typeface="Tahoma (Body)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E85E-4CD4-91D0-3B30641E0B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rgbClr val="FF00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Automation!$E$2:$P$2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Automation!$E$6:$P$6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5E-4CD4-91D0-3B30641E0B02}"/>
            </c:ext>
          </c:extLst>
        </c:ser>
        <c:ser>
          <c:idx val="3"/>
          <c:order val="3"/>
          <c:tx>
            <c:strRef>
              <c:f>Automation!$C$7</c:f>
              <c:strCache>
                <c:ptCount val="1"/>
                <c:pt idx="0">
                  <c:v> Acc Act. Item.</c:v>
                </c:pt>
              </c:strCache>
            </c:strRef>
          </c:tx>
          <c:spPr>
            <a:ln w="22225" cap="rnd">
              <a:solidFill>
                <a:srgbClr val="0066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00"/>
              </a:solidFill>
              <a:ln w="9525">
                <a:solidFill>
                  <a:srgbClr val="0066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rgbClr val="0033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Automation!$E$2:$P$2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Automation!$E$7:$P$7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5E-4CD4-91D0-3B30641E0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015640"/>
        <c:axId val="359017608"/>
      </c:lineChart>
      <c:catAx>
        <c:axId val="35901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endParaRPr lang="en-US"/>
          </a:p>
        </c:txPr>
        <c:crossAx val="359017608"/>
        <c:crosses val="autoZero"/>
        <c:auto val="1"/>
        <c:lblAlgn val="ctr"/>
        <c:lblOffset val="100"/>
        <c:noMultiLvlLbl val="0"/>
      </c:catAx>
      <c:valAx>
        <c:axId val="35901760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ahoma (Body)"/>
                    <a:ea typeface="+mn-ea"/>
                    <a:cs typeface="+mn-cs"/>
                  </a:defRPr>
                </a:pPr>
                <a:r>
                  <a:rPr lang="en-US"/>
                  <a:t>Item</a:t>
                </a:r>
              </a:p>
            </c:rich>
          </c:tx>
          <c:layout>
            <c:manualLayout>
              <c:xMode val="edge"/>
              <c:yMode val="edge"/>
              <c:x val="8.223104418837E-3"/>
              <c:y val="5.910469263116553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ahoma (Body)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endParaRPr lang="en-US"/>
          </a:p>
        </c:txPr>
        <c:crossAx val="359015640"/>
        <c:crosses val="autoZero"/>
        <c:crossBetween val="between"/>
      </c:valAx>
      <c:spPr>
        <a:noFill/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87231786614617624"/>
          <c:y val="0.35122747546994632"/>
          <c:w val="0.1135719621897924"/>
          <c:h val="0.41355890461563727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ahoma (Body)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Tahoma (Body)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r>
              <a:rPr lang="en-US" sz="1400" b="1"/>
              <a:t>SHO JIN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ahoma (Body)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127921248883564E-2"/>
          <c:y val="0.15709865227065842"/>
          <c:w val="0.83588421994101636"/>
          <c:h val="0.706636555578031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Automation!$C$9</c:f>
              <c:strCache>
                <c:ptCount val="1"/>
                <c:pt idx="0">
                  <c:v>Plan revise_01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Automation!$E$2:$P$2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Automation!$E$9:$P$9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4-45B4-AA85-DD0DB244AABC}"/>
            </c:ext>
          </c:extLst>
        </c:ser>
        <c:ser>
          <c:idx val="1"/>
          <c:order val="1"/>
          <c:tx>
            <c:strRef>
              <c:f>Automation!$C$10</c:f>
              <c:strCache>
                <c:ptCount val="1"/>
                <c:pt idx="0">
                  <c:v>Actual Per.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Automation!$E$2:$P$2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Automation!$E$10:$P$10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4-45B4-AA85-DD0DB244A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015640"/>
        <c:axId val="359017608"/>
      </c:barChart>
      <c:lineChart>
        <c:grouping val="standard"/>
        <c:varyColors val="0"/>
        <c:ser>
          <c:idx val="2"/>
          <c:order val="2"/>
          <c:tx>
            <c:strRef>
              <c:f>Automation!$C$11</c:f>
              <c:strCache>
                <c:ptCount val="1"/>
                <c:pt idx="0">
                  <c:v> Acc Plan Per.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94-45B4-AA85-DD0DB244AA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FF000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Automation!$E$2:$P$2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Automation!$E$11:$P$11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94-45B4-AA85-DD0DB244AABC}"/>
            </c:ext>
          </c:extLst>
        </c:ser>
        <c:ser>
          <c:idx val="3"/>
          <c:order val="3"/>
          <c:tx>
            <c:strRef>
              <c:f>Automation!$C$12</c:f>
              <c:strCache>
                <c:ptCount val="1"/>
                <c:pt idx="0">
                  <c:v> Acc Act. Per.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94-45B4-AA85-DD0DB244AA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2060"/>
                    </a:solidFill>
                    <a:latin typeface="Tahoma (Body)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Automation!$E$2:$P$2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Automation!$E$12:$P$12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94-45B4-AA85-DD0DB244A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015640"/>
        <c:axId val="359017608"/>
      </c:lineChart>
      <c:catAx>
        <c:axId val="35901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endParaRPr lang="en-US"/>
          </a:p>
        </c:txPr>
        <c:crossAx val="359017608"/>
        <c:crosses val="autoZero"/>
        <c:auto val="1"/>
        <c:lblAlgn val="ctr"/>
        <c:lblOffset val="100"/>
        <c:noMultiLvlLbl val="0"/>
      </c:catAx>
      <c:valAx>
        <c:axId val="35901760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ahoma (Body)"/>
                    <a:ea typeface="+mn-ea"/>
                    <a:cs typeface="+mn-cs"/>
                  </a:defRPr>
                </a:pPr>
                <a:r>
                  <a:rPr lang="en-US"/>
                  <a:t>Person</a:t>
                </a:r>
              </a:p>
            </c:rich>
          </c:tx>
          <c:layout>
            <c:manualLayout>
              <c:xMode val="edge"/>
              <c:yMode val="edge"/>
              <c:x val="8.223104418837E-3"/>
              <c:y val="5.910469263116553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ahoma (Body)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ahoma (Body)"/>
                <a:ea typeface="+mn-ea"/>
                <a:cs typeface="+mn-cs"/>
              </a:defRPr>
            </a:pPr>
            <a:endParaRPr lang="en-US"/>
          </a:p>
        </c:txPr>
        <c:crossAx val="359015640"/>
        <c:crosses val="autoZero"/>
        <c:crossBetween val="between"/>
      </c:valAx>
      <c:spPr>
        <a:noFill/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87481266880433928"/>
          <c:y val="0.35122747546994632"/>
          <c:w val="0.10923974719594985"/>
          <c:h val="0.41028601730383429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ahoma (Body)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Tahoma (Body)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jpeg"/><Relationship Id="rId7" Type="http://schemas.openxmlformats.org/officeDocument/2006/relationships/image" Target="../media/image10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9.png"/><Relationship Id="rId5" Type="http://schemas.microsoft.com/office/2007/relationships/hdphoto" Target="../media/hdphoto1.wdp"/><Relationship Id="rId4" Type="http://schemas.openxmlformats.org/officeDocument/2006/relationships/image" Target="../media/image8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251572</xdr:colOff>
      <xdr:row>39</xdr:row>
      <xdr:rowOff>85724</xdr:rowOff>
    </xdr:from>
    <xdr:to>
      <xdr:col>13</xdr:col>
      <xdr:colOff>419100</xdr:colOff>
      <xdr:row>39</xdr:row>
      <xdr:rowOff>219073</xdr:rowOff>
    </xdr:to>
    <xdr:sp macro="" textlink="">
      <xdr:nvSpPr>
        <xdr:cNvPr id="2" name="Isosceles Tri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 rot="10800000">
          <a:off x="6295020" y="8402034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241062</xdr:colOff>
      <xdr:row>41</xdr:row>
      <xdr:rowOff>101818</xdr:rowOff>
    </xdr:from>
    <xdr:to>
      <xdr:col>13</xdr:col>
      <xdr:colOff>408590</xdr:colOff>
      <xdr:row>41</xdr:row>
      <xdr:rowOff>235167</xdr:rowOff>
    </xdr:to>
    <xdr:sp macro="" textlink="">
      <xdr:nvSpPr>
        <xdr:cNvPr id="3" name="Isosceles Tri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 rot="10800000">
          <a:off x="6284510" y="9048749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321049</xdr:colOff>
      <xdr:row>43</xdr:row>
      <xdr:rowOff>66674</xdr:rowOff>
    </xdr:from>
    <xdr:to>
      <xdr:col>14</xdr:col>
      <xdr:colOff>488577</xdr:colOff>
      <xdr:row>43</xdr:row>
      <xdr:rowOff>200023</xdr:rowOff>
    </xdr:to>
    <xdr:sp macro="" textlink="">
      <xdr:nvSpPr>
        <xdr:cNvPr id="4" name="Isosceles Tri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 rot="10800000">
          <a:off x="8747873" y="9950262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340659</xdr:colOff>
      <xdr:row>45</xdr:row>
      <xdr:rowOff>104774</xdr:rowOff>
    </xdr:from>
    <xdr:to>
      <xdr:col>15</xdr:col>
      <xdr:colOff>508187</xdr:colOff>
      <xdr:row>45</xdr:row>
      <xdr:rowOff>238123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 rot="10800000">
          <a:off x="8767483" y="10201274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297192</xdr:colOff>
      <xdr:row>47</xdr:row>
      <xdr:rowOff>93568</xdr:rowOff>
    </xdr:from>
    <xdr:to>
      <xdr:col>17</xdr:col>
      <xdr:colOff>464720</xdr:colOff>
      <xdr:row>47</xdr:row>
      <xdr:rowOff>226917</xdr:rowOff>
    </xdr:to>
    <xdr:sp macro="" textlink="">
      <xdr:nvSpPr>
        <xdr:cNvPr id="6" name="Isosceles Tri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 rot="10800000">
          <a:off x="10420906" y="11196997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265179</xdr:colOff>
      <xdr:row>53</xdr:row>
      <xdr:rowOff>104774</xdr:rowOff>
    </xdr:from>
    <xdr:to>
      <xdr:col>17</xdr:col>
      <xdr:colOff>432707</xdr:colOff>
      <xdr:row>53</xdr:row>
      <xdr:rowOff>238123</xdr:rowOff>
    </xdr:to>
    <xdr:sp macro="" textlink="">
      <xdr:nvSpPr>
        <xdr:cNvPr id="7" name="Isosceles Tri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 rot="10800000">
          <a:off x="10388893" y="12187917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263151</xdr:colOff>
      <xdr:row>57</xdr:row>
      <xdr:rowOff>108829</xdr:rowOff>
    </xdr:from>
    <xdr:to>
      <xdr:col>22</xdr:col>
      <xdr:colOff>430679</xdr:colOff>
      <xdr:row>57</xdr:row>
      <xdr:rowOff>242178</xdr:rowOff>
    </xdr:to>
    <xdr:sp macro="" textlink="">
      <xdr:nvSpPr>
        <xdr:cNvPr id="9" name="Isosceles Tri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 rot="10800000">
          <a:off x="13464801" y="13415254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298637</xdr:colOff>
      <xdr:row>59</xdr:row>
      <xdr:rowOff>95249</xdr:rowOff>
    </xdr:from>
    <xdr:to>
      <xdr:col>21</xdr:col>
      <xdr:colOff>466165</xdr:colOff>
      <xdr:row>59</xdr:row>
      <xdr:rowOff>228598</xdr:rowOff>
    </xdr:to>
    <xdr:sp macro="" textlink="">
      <xdr:nvSpPr>
        <xdr:cNvPr id="10" name="Isosceles Tri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 rot="10800000">
          <a:off x="12916461" y="13956925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327931</xdr:colOff>
      <xdr:row>63</xdr:row>
      <xdr:rowOff>93756</xdr:rowOff>
    </xdr:from>
    <xdr:to>
      <xdr:col>23</xdr:col>
      <xdr:colOff>495459</xdr:colOff>
      <xdr:row>63</xdr:row>
      <xdr:rowOff>227105</xdr:rowOff>
    </xdr:to>
    <xdr:sp macro="" textlink="">
      <xdr:nvSpPr>
        <xdr:cNvPr id="12" name="Isosceles Tri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 rot="10800000">
          <a:off x="14786881" y="15175006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145852</xdr:colOff>
      <xdr:row>0</xdr:row>
      <xdr:rowOff>56029</xdr:rowOff>
    </xdr:from>
    <xdr:to>
      <xdr:col>29</xdr:col>
      <xdr:colOff>762000</xdr:colOff>
      <xdr:row>21</xdr:row>
      <xdr:rowOff>132915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251572</xdr:colOff>
      <xdr:row>40</xdr:row>
      <xdr:rowOff>85723</xdr:rowOff>
    </xdr:from>
    <xdr:to>
      <xdr:col>13</xdr:col>
      <xdr:colOff>419100</xdr:colOff>
      <xdr:row>40</xdr:row>
      <xdr:rowOff>219072</xdr:rowOff>
    </xdr:to>
    <xdr:sp macro="" textlink="">
      <xdr:nvSpPr>
        <xdr:cNvPr id="16" name="Isosceles Triangl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 rot="10800000">
          <a:off x="6295020" y="8717344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252885</xdr:colOff>
      <xdr:row>42</xdr:row>
      <xdr:rowOff>100175</xdr:rowOff>
    </xdr:from>
    <xdr:to>
      <xdr:col>13</xdr:col>
      <xdr:colOff>420413</xdr:colOff>
      <xdr:row>42</xdr:row>
      <xdr:rowOff>233524</xdr:rowOff>
    </xdr:to>
    <xdr:sp macro="" textlink="">
      <xdr:nvSpPr>
        <xdr:cNvPr id="17" name="Isosceles Tri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 rot="10800000">
          <a:off x="6296333" y="9362416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306560</xdr:colOff>
      <xdr:row>51</xdr:row>
      <xdr:rowOff>87246</xdr:rowOff>
    </xdr:from>
    <xdr:to>
      <xdr:col>16</xdr:col>
      <xdr:colOff>474088</xdr:colOff>
      <xdr:row>51</xdr:row>
      <xdr:rowOff>220595</xdr:rowOff>
    </xdr:to>
    <xdr:sp macro="" textlink="">
      <xdr:nvSpPr>
        <xdr:cNvPr id="19" name="Isosceles Triangl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 rot="10800000">
          <a:off x="9845167" y="11789389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255868</xdr:colOff>
      <xdr:row>67</xdr:row>
      <xdr:rowOff>88313</xdr:rowOff>
    </xdr:from>
    <xdr:to>
      <xdr:col>19</xdr:col>
      <xdr:colOff>423396</xdr:colOff>
      <xdr:row>67</xdr:row>
      <xdr:rowOff>221662</xdr:rowOff>
    </xdr:to>
    <xdr:sp macro="" textlink="">
      <xdr:nvSpPr>
        <xdr:cNvPr id="21" name="Isosceles Triangl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 rot="10800000">
          <a:off x="11663456" y="16460107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292955</xdr:colOff>
      <xdr:row>69</xdr:row>
      <xdr:rowOff>89647</xdr:rowOff>
    </xdr:from>
    <xdr:to>
      <xdr:col>16</xdr:col>
      <xdr:colOff>460483</xdr:colOff>
      <xdr:row>69</xdr:row>
      <xdr:rowOff>222996</xdr:rowOff>
    </xdr:to>
    <xdr:sp macro="" textlink="">
      <xdr:nvSpPr>
        <xdr:cNvPr id="22" name="Isosceles Triangl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 rot="10800000">
          <a:off x="9831562" y="17425147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333802</xdr:colOff>
      <xdr:row>71</xdr:row>
      <xdr:rowOff>63244</xdr:rowOff>
    </xdr:from>
    <xdr:to>
      <xdr:col>18</xdr:col>
      <xdr:colOff>495615</xdr:colOff>
      <xdr:row>71</xdr:row>
      <xdr:rowOff>200403</xdr:rowOff>
    </xdr:to>
    <xdr:sp macro="" textlink="">
      <xdr:nvSpPr>
        <xdr:cNvPr id="23" name="Isosceles Triangl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 rot="10800000">
          <a:off x="11483655" y="16502273"/>
          <a:ext cx="161813" cy="13715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326651</xdr:colOff>
      <xdr:row>2</xdr:row>
      <xdr:rowOff>15967</xdr:rowOff>
    </xdr:from>
    <xdr:to>
      <xdr:col>60</xdr:col>
      <xdr:colOff>34637</xdr:colOff>
      <xdr:row>23</xdr:row>
      <xdr:rowOff>135082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pSpPr/>
      </xdr:nvGrpSpPr>
      <xdr:grpSpPr>
        <a:xfrm>
          <a:off x="30536141" y="572227"/>
          <a:ext cx="11656146" cy="4445370"/>
          <a:chOff x="14075989" y="3440205"/>
          <a:chExt cx="11295211" cy="4191001"/>
        </a:xfrm>
      </xdr:grpSpPr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GraphicFramePr/>
        </xdr:nvGraphicFramePr>
        <xdr:xfrm>
          <a:off x="14109606" y="3440205"/>
          <a:ext cx="11261594" cy="41910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4075989" y="3552264"/>
            <a:ext cx="651332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>
                <a:solidFill>
                  <a:schemeClr val="tx1"/>
                </a:solidFill>
              </a:rPr>
              <a:t>Items</a:t>
            </a: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 txBox="1"/>
        </xdr:nvSpPr>
        <xdr:spPr>
          <a:xfrm>
            <a:off x="24613443" y="7066087"/>
            <a:ext cx="752642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>
                <a:solidFill>
                  <a:schemeClr val="tx1"/>
                </a:solidFill>
              </a:rPr>
              <a:t>Month</a:t>
            </a:r>
          </a:p>
        </xdr:txBody>
      </xdr:sp>
    </xdr:grpSp>
    <xdr:clientData/>
  </xdr:twoCellAnchor>
  <xdr:twoCellAnchor>
    <xdr:from>
      <xdr:col>15</xdr:col>
      <xdr:colOff>104855</xdr:colOff>
      <xdr:row>22</xdr:row>
      <xdr:rowOff>186018</xdr:rowOff>
    </xdr:from>
    <xdr:to>
      <xdr:col>25</xdr:col>
      <xdr:colOff>51955</xdr:colOff>
      <xdr:row>36</xdr:row>
      <xdr:rowOff>299356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9475550" y="4889463"/>
          <a:ext cx="6182165" cy="3085138"/>
          <a:chOff x="9058355" y="4771625"/>
          <a:chExt cx="4916181" cy="3079695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GraphicFramePr/>
        </xdr:nvGraphicFramePr>
        <xdr:xfrm>
          <a:off x="9087971" y="4771625"/>
          <a:ext cx="4886565" cy="30796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 txBox="1"/>
        </xdr:nvSpPr>
        <xdr:spPr>
          <a:xfrm>
            <a:off x="9058355" y="5321192"/>
            <a:ext cx="534698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200">
                <a:solidFill>
                  <a:schemeClr val="tx1"/>
                </a:solidFill>
              </a:rPr>
              <a:t>Items</a:t>
            </a:r>
          </a:p>
        </xdr:txBody>
      </xdr:sp>
    </xdr:grpSp>
    <xdr:clientData/>
  </xdr:twoCellAnchor>
  <xdr:twoCellAnchor>
    <xdr:from>
      <xdr:col>20</xdr:col>
      <xdr:colOff>324971</xdr:colOff>
      <xdr:row>73</xdr:row>
      <xdr:rowOff>93382</xdr:rowOff>
    </xdr:from>
    <xdr:to>
      <xdr:col>20</xdr:col>
      <xdr:colOff>492499</xdr:colOff>
      <xdr:row>73</xdr:row>
      <xdr:rowOff>226731</xdr:rowOff>
    </xdr:to>
    <xdr:sp macro="" textlink="">
      <xdr:nvSpPr>
        <xdr:cNvPr id="27" name="Isosceles Triangl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 rot="10800000">
          <a:off x="12337677" y="18347764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249730</xdr:colOff>
      <xdr:row>75</xdr:row>
      <xdr:rowOff>104588</xdr:rowOff>
    </xdr:from>
    <xdr:to>
      <xdr:col>21</xdr:col>
      <xdr:colOff>417258</xdr:colOff>
      <xdr:row>75</xdr:row>
      <xdr:rowOff>237937</xdr:rowOff>
    </xdr:to>
    <xdr:sp macro="" textlink="">
      <xdr:nvSpPr>
        <xdr:cNvPr id="28" name="Isosceles Triangl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 rot="10800000">
          <a:off x="12867554" y="18986500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273628</xdr:colOff>
      <xdr:row>63</xdr:row>
      <xdr:rowOff>279255</xdr:rowOff>
    </xdr:from>
    <xdr:to>
      <xdr:col>58</xdr:col>
      <xdr:colOff>188684</xdr:colOff>
      <xdr:row>78</xdr:row>
      <xdr:rowOff>270166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pSpPr/>
      </xdr:nvGrpSpPr>
      <xdr:grpSpPr>
        <a:xfrm>
          <a:off x="30488833" y="14770590"/>
          <a:ext cx="10600201" cy="3720901"/>
          <a:chOff x="15686810" y="19249591"/>
          <a:chExt cx="10202056" cy="4666820"/>
        </a:xfrm>
      </xdr:grpSpPr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GraphicFramePr/>
        </xdr:nvGraphicFramePr>
        <xdr:xfrm>
          <a:off x="15746120" y="19249591"/>
          <a:ext cx="10051044" cy="46668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SpPr txBox="1"/>
        </xdr:nvSpPr>
        <xdr:spPr>
          <a:xfrm>
            <a:off x="15686810" y="19566082"/>
            <a:ext cx="651332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/>
              <a:t>Items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 txBox="1"/>
        </xdr:nvSpPr>
        <xdr:spPr>
          <a:xfrm>
            <a:off x="25055946" y="23324128"/>
            <a:ext cx="83292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/>
              <a:t>Months</a:t>
            </a:r>
          </a:p>
        </xdr:txBody>
      </xdr:sp>
    </xdr:grpSp>
    <xdr:clientData/>
  </xdr:twoCellAnchor>
  <xdr:twoCellAnchor>
    <xdr:from>
      <xdr:col>41</xdr:col>
      <xdr:colOff>311728</xdr:colOff>
      <xdr:row>44</xdr:row>
      <xdr:rowOff>164644</xdr:rowOff>
    </xdr:from>
    <xdr:to>
      <xdr:col>58</xdr:col>
      <xdr:colOff>185221</xdr:colOff>
      <xdr:row>62</xdr:row>
      <xdr:rowOff>195943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pSpPr/>
      </xdr:nvGrpSpPr>
      <xdr:grpSpPr>
        <a:xfrm>
          <a:off x="30526933" y="9988729"/>
          <a:ext cx="10556733" cy="4487094"/>
          <a:chOff x="15724910" y="13835617"/>
          <a:chExt cx="10160493" cy="5018935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GraphicFramePr/>
        </xdr:nvGraphicFramePr>
        <xdr:xfrm>
          <a:off x="15756763" y="13835617"/>
          <a:ext cx="10055679" cy="501893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 txBox="1"/>
        </xdr:nvSpPr>
        <xdr:spPr>
          <a:xfrm>
            <a:off x="15724910" y="14374091"/>
            <a:ext cx="840871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/>
              <a:t>Persons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SpPr txBox="1"/>
        </xdr:nvSpPr>
        <xdr:spPr>
          <a:xfrm>
            <a:off x="25052483" y="18229118"/>
            <a:ext cx="83292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/>
              <a:t>Months</a:t>
            </a:r>
          </a:p>
        </xdr:txBody>
      </xdr:sp>
    </xdr:grpSp>
    <xdr:clientData/>
  </xdr:twoCellAnchor>
  <xdr:twoCellAnchor>
    <xdr:from>
      <xdr:col>22</xdr:col>
      <xdr:colOff>321290</xdr:colOff>
      <xdr:row>77</xdr:row>
      <xdr:rowOff>108912</xdr:rowOff>
    </xdr:from>
    <xdr:to>
      <xdr:col>22</xdr:col>
      <xdr:colOff>488818</xdr:colOff>
      <xdr:row>77</xdr:row>
      <xdr:rowOff>242261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10800000">
          <a:off x="13544231" y="20032971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278866</xdr:colOff>
      <xdr:row>79</xdr:row>
      <xdr:rowOff>99306</xdr:rowOff>
    </xdr:from>
    <xdr:to>
      <xdr:col>14</xdr:col>
      <xdr:colOff>446394</xdr:colOff>
      <xdr:row>79</xdr:row>
      <xdr:rowOff>232655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 rot="10800000">
          <a:off x="8647259" y="20319520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281609</xdr:colOff>
      <xdr:row>80</xdr:row>
      <xdr:rowOff>91109</xdr:rowOff>
    </xdr:from>
    <xdr:to>
      <xdr:col>14</xdr:col>
      <xdr:colOff>449137</xdr:colOff>
      <xdr:row>80</xdr:row>
      <xdr:rowOff>224458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 rot="10800000">
          <a:off x="8671892" y="20689957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398008</xdr:colOff>
      <xdr:row>24</xdr:row>
      <xdr:rowOff>102054</xdr:rowOff>
    </xdr:from>
    <xdr:to>
      <xdr:col>60</xdr:col>
      <xdr:colOff>67324</xdr:colOff>
      <xdr:row>43</xdr:row>
      <xdr:rowOff>266700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30615118" y="5156019"/>
          <a:ext cx="11607951" cy="4664256"/>
          <a:chOff x="27020383" y="5055054"/>
          <a:chExt cx="11432691" cy="4855709"/>
        </a:xfrm>
      </xdr:grpSpPr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GraphicFramePr/>
        </xdr:nvGraphicFramePr>
        <xdr:xfrm>
          <a:off x="27020383" y="5055054"/>
          <a:ext cx="11365367" cy="485570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 txBox="1"/>
        </xdr:nvSpPr>
        <xdr:spPr>
          <a:xfrm>
            <a:off x="27215726" y="5473792"/>
            <a:ext cx="769373" cy="3641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>
                <a:solidFill>
                  <a:schemeClr val="tx1"/>
                </a:solidFill>
              </a:rPr>
              <a:t>Pers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 txBox="1"/>
        </xdr:nvSpPr>
        <xdr:spPr>
          <a:xfrm>
            <a:off x="37683701" y="9212355"/>
            <a:ext cx="769373" cy="3498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>
                <a:solidFill>
                  <a:schemeClr val="tx1"/>
                </a:solidFill>
              </a:rPr>
              <a:t>Month</a:t>
            </a:r>
          </a:p>
        </xdr:txBody>
      </xdr:sp>
    </xdr:grpSp>
    <xdr:clientData/>
  </xdr:twoCellAnchor>
  <xdr:twoCellAnchor>
    <xdr:from>
      <xdr:col>14</xdr:col>
      <xdr:colOff>324158</xdr:colOff>
      <xdr:row>44</xdr:row>
      <xdr:rowOff>66016</xdr:rowOff>
    </xdr:from>
    <xdr:to>
      <xdr:col>14</xdr:col>
      <xdr:colOff>491686</xdr:colOff>
      <xdr:row>44</xdr:row>
      <xdr:rowOff>199365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 rot="10800000">
          <a:off x="8725208" y="9914866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333683</xdr:colOff>
      <xdr:row>46</xdr:row>
      <xdr:rowOff>85066</xdr:rowOff>
    </xdr:from>
    <xdr:to>
      <xdr:col>15</xdr:col>
      <xdr:colOff>501211</xdr:colOff>
      <xdr:row>46</xdr:row>
      <xdr:rowOff>218415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 rot="10800000">
          <a:off x="9325283" y="10562566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247243</xdr:colOff>
      <xdr:row>116</xdr:row>
      <xdr:rowOff>64075</xdr:rowOff>
    </xdr:from>
    <xdr:to>
      <xdr:col>11</xdr:col>
      <xdr:colOff>414771</xdr:colOff>
      <xdr:row>116</xdr:row>
      <xdr:rowOff>197424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 rot="10800000">
          <a:off x="6871448" y="26257825"/>
          <a:ext cx="167528" cy="133349"/>
        </a:xfrm>
        <a:prstGeom prst="triangle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252885</xdr:colOff>
      <xdr:row>118</xdr:row>
      <xdr:rowOff>61209</xdr:rowOff>
    </xdr:from>
    <xdr:to>
      <xdr:col>11</xdr:col>
      <xdr:colOff>420413</xdr:colOff>
      <xdr:row>118</xdr:row>
      <xdr:rowOff>194558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 rot="10800000">
          <a:off x="6877090" y="26748527"/>
          <a:ext cx="167528" cy="133349"/>
        </a:xfrm>
        <a:prstGeom prst="triangle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380188</xdr:colOff>
      <xdr:row>120</xdr:row>
      <xdr:rowOff>54810</xdr:rowOff>
    </xdr:from>
    <xdr:to>
      <xdr:col>12</xdr:col>
      <xdr:colOff>547716</xdr:colOff>
      <xdr:row>120</xdr:row>
      <xdr:rowOff>188159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 rot="10800000">
          <a:off x="7025276" y="27105810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333683</xdr:colOff>
      <xdr:row>122</xdr:row>
      <xdr:rowOff>62654</xdr:rowOff>
    </xdr:from>
    <xdr:to>
      <xdr:col>13</xdr:col>
      <xdr:colOff>501211</xdr:colOff>
      <xdr:row>122</xdr:row>
      <xdr:rowOff>196003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 rot="10800000">
          <a:off x="7572683" y="27606713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155760</xdr:colOff>
      <xdr:row>133</xdr:row>
      <xdr:rowOff>323849</xdr:rowOff>
    </xdr:from>
    <xdr:to>
      <xdr:col>14</xdr:col>
      <xdr:colOff>419099</xdr:colOff>
      <xdr:row>133</xdr:row>
      <xdr:rowOff>531716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 rot="10800000">
          <a:off x="7966260" y="3787139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273171</xdr:colOff>
      <xdr:row>126</xdr:row>
      <xdr:rowOff>46966</xdr:rowOff>
    </xdr:from>
    <xdr:to>
      <xdr:col>14</xdr:col>
      <xdr:colOff>440699</xdr:colOff>
      <xdr:row>126</xdr:row>
      <xdr:rowOff>180315</xdr:rowOff>
    </xdr:to>
    <xdr:sp macro="" textlink="">
      <xdr:nvSpPr>
        <xdr:cNvPr id="58" name="Isosceles Triangle 57">
          <a:extLst>
            <a:ext uri="{FF2B5EF4-FFF2-40B4-BE49-F238E27FC236}">
              <a16:creationId xmlns:a16="http://schemas.microsoft.com/office/drawing/2014/main" id="{94BA8CA4-1D7E-4482-BB65-9026EC70F7A8}"/>
            </a:ext>
          </a:extLst>
        </xdr:cNvPr>
        <xdr:cNvSpPr/>
      </xdr:nvSpPr>
      <xdr:spPr>
        <a:xfrm rot="10800000">
          <a:off x="8106083" y="28577142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216022</xdr:colOff>
      <xdr:row>132</xdr:row>
      <xdr:rowOff>55371</xdr:rowOff>
    </xdr:from>
    <xdr:to>
      <xdr:col>12</xdr:col>
      <xdr:colOff>383550</xdr:colOff>
      <xdr:row>132</xdr:row>
      <xdr:rowOff>188720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CF110002-3C44-4707-BC8C-074F07BB0B09}"/>
            </a:ext>
          </a:extLst>
        </xdr:cNvPr>
        <xdr:cNvSpPr/>
      </xdr:nvSpPr>
      <xdr:spPr>
        <a:xfrm rot="10800000">
          <a:off x="6861110" y="30064724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286879</xdr:colOff>
      <xdr:row>109</xdr:row>
      <xdr:rowOff>9525</xdr:rowOff>
    </xdr:from>
    <xdr:to>
      <xdr:col>3</xdr:col>
      <xdr:colOff>227806</xdr:colOff>
      <xdr:row>110</xdr:row>
      <xdr:rowOff>69341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FB284CF-90B1-2C33-D516-2ECAF12C1FE6}"/>
            </a:ext>
          </a:extLst>
        </xdr:cNvPr>
        <xdr:cNvGrpSpPr/>
      </xdr:nvGrpSpPr>
      <xdr:grpSpPr>
        <a:xfrm>
          <a:off x="378319" y="26729055"/>
          <a:ext cx="1849737" cy="370331"/>
          <a:chOff x="382129" y="24041100"/>
          <a:chExt cx="1693527" cy="374141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6B3AA567-EF4C-8A6B-4F2F-1C461DA7629A}"/>
              </a:ext>
            </a:extLst>
          </xdr:cNvPr>
          <xdr:cNvSpPr txBox="1"/>
        </xdr:nvSpPr>
        <xdr:spPr>
          <a:xfrm>
            <a:off x="457200" y="24041100"/>
            <a:ext cx="161845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Design concept</a:t>
            </a:r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411B4E0-D1CD-4FC3-B8AB-A68292191859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286879</xdr:colOff>
      <xdr:row>110</xdr:row>
      <xdr:rowOff>0</xdr:rowOff>
    </xdr:from>
    <xdr:to>
      <xdr:col>2</xdr:col>
      <xdr:colOff>762728</xdr:colOff>
      <xdr:row>111</xdr:row>
      <xdr:rowOff>59816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0562BF1-72CB-4C4B-AEA2-6F71E734943D}"/>
            </a:ext>
          </a:extLst>
        </xdr:cNvPr>
        <xdr:cNvGrpSpPr/>
      </xdr:nvGrpSpPr>
      <xdr:grpSpPr>
        <a:xfrm>
          <a:off x="378319" y="27031950"/>
          <a:ext cx="1489309" cy="370331"/>
          <a:chOff x="382129" y="24041100"/>
          <a:chExt cx="1456924" cy="374141"/>
        </a:xfrm>
      </xdr:grpSpPr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8E5A8B46-58FE-A2CB-1BB2-3C05B3DFAA66}"/>
              </a:ext>
            </a:extLst>
          </xdr:cNvPr>
          <xdr:cNvSpPr txBox="1"/>
        </xdr:nvSpPr>
        <xdr:spPr>
          <a:xfrm>
            <a:off x="457200" y="24041100"/>
            <a:ext cx="13818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Kaizen Sheet</a:t>
            </a:r>
          </a:p>
        </xdr:txBody>
      </xdr:sp>
      <xdr:sp macro="" textlink="">
        <xdr:nvSpPr>
          <xdr:cNvPr id="86" name="Isosceles Triangle 85">
            <a:extLst>
              <a:ext uri="{FF2B5EF4-FFF2-40B4-BE49-F238E27FC236}">
                <a16:creationId xmlns:a16="http://schemas.microsoft.com/office/drawing/2014/main" id="{E8C816D6-86E2-284A-4228-65F7D577621B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296404</xdr:colOff>
      <xdr:row>110</xdr:row>
      <xdr:rowOff>285750</xdr:rowOff>
    </xdr:from>
    <xdr:to>
      <xdr:col>2</xdr:col>
      <xdr:colOff>124960</xdr:colOff>
      <xdr:row>112</xdr:row>
      <xdr:rowOff>31241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85DF23BE-A38D-4011-AD07-E0A2E321980E}"/>
            </a:ext>
          </a:extLst>
        </xdr:cNvPr>
        <xdr:cNvGrpSpPr/>
      </xdr:nvGrpSpPr>
      <xdr:grpSpPr>
        <a:xfrm>
          <a:off x="389749" y="27313890"/>
          <a:ext cx="842016" cy="376046"/>
          <a:chOff x="382129" y="24041100"/>
          <a:chExt cx="809631" cy="374141"/>
        </a:xfrm>
      </xdr:grpSpPr>
      <xdr:sp macro="" textlink="">
        <xdr:nvSpPr>
          <xdr:cNvPr id="104" name="TextBox 103">
            <a:extLst>
              <a:ext uri="{FF2B5EF4-FFF2-40B4-BE49-F238E27FC236}">
                <a16:creationId xmlns:a16="http://schemas.microsoft.com/office/drawing/2014/main" id="{FF0C94FD-91B1-4D44-53D3-B80B3156EACD}"/>
              </a:ext>
            </a:extLst>
          </xdr:cNvPr>
          <xdr:cNvSpPr txBox="1"/>
        </xdr:nvSpPr>
        <xdr:spPr>
          <a:xfrm>
            <a:off x="457200" y="24041100"/>
            <a:ext cx="73456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Order</a:t>
            </a:r>
          </a:p>
        </xdr:txBody>
      </xdr:sp>
      <xdr:sp macro="" textlink="">
        <xdr:nvSpPr>
          <xdr:cNvPr id="105" name="Isosceles Triangle 104">
            <a:extLst>
              <a:ext uri="{FF2B5EF4-FFF2-40B4-BE49-F238E27FC236}">
                <a16:creationId xmlns:a16="http://schemas.microsoft.com/office/drawing/2014/main" id="{8DCA0515-A475-D36C-20A6-D0F53A9354CD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286879</xdr:colOff>
      <xdr:row>109</xdr:row>
      <xdr:rowOff>47625</xdr:rowOff>
    </xdr:from>
    <xdr:to>
      <xdr:col>5</xdr:col>
      <xdr:colOff>23184</xdr:colOff>
      <xdr:row>110</xdr:row>
      <xdr:rowOff>107441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8F1D9293-CAD1-8B17-71C2-A5F0281D56DB}"/>
            </a:ext>
          </a:extLst>
        </xdr:cNvPr>
        <xdr:cNvGrpSpPr/>
      </xdr:nvGrpSpPr>
      <xdr:grpSpPr>
        <a:xfrm>
          <a:off x="2283319" y="26767155"/>
          <a:ext cx="993605" cy="370331"/>
          <a:chOff x="382129" y="24041100"/>
          <a:chExt cx="955505" cy="374141"/>
        </a:xfrm>
      </xdr:grpSpPr>
      <xdr:sp macro="" textlink="">
        <xdr:nvSpPr>
          <xdr:cNvPr id="107" name="TextBox 106">
            <a:extLst>
              <a:ext uri="{FF2B5EF4-FFF2-40B4-BE49-F238E27FC236}">
                <a16:creationId xmlns:a16="http://schemas.microsoft.com/office/drawing/2014/main" id="{7BC04F48-FC7B-ADA2-D2CE-456DA390CCD8}"/>
              </a:ext>
            </a:extLst>
          </xdr:cNvPr>
          <xdr:cNvSpPr txBox="1"/>
        </xdr:nvSpPr>
        <xdr:spPr>
          <a:xfrm>
            <a:off x="457200" y="24041100"/>
            <a:ext cx="880434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Making</a:t>
            </a:r>
          </a:p>
        </xdr:txBody>
      </xdr:sp>
      <xdr:sp macro="" textlink="">
        <xdr:nvSpPr>
          <xdr:cNvPr id="108" name="Isosceles Triangle 107">
            <a:extLst>
              <a:ext uri="{FF2B5EF4-FFF2-40B4-BE49-F238E27FC236}">
                <a16:creationId xmlns:a16="http://schemas.microsoft.com/office/drawing/2014/main" id="{2780A97B-AF30-CDC0-FA3C-C38793ABC983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286879</xdr:colOff>
      <xdr:row>110</xdr:row>
      <xdr:rowOff>38100</xdr:rowOff>
    </xdr:from>
    <xdr:to>
      <xdr:col>4</xdr:col>
      <xdr:colOff>346423</xdr:colOff>
      <xdr:row>111</xdr:row>
      <xdr:rowOff>97916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0E82DE06-A126-F276-91CA-A7974624AE2B}"/>
            </a:ext>
          </a:extLst>
        </xdr:cNvPr>
        <xdr:cNvGrpSpPr/>
      </xdr:nvGrpSpPr>
      <xdr:grpSpPr>
        <a:xfrm>
          <a:off x="2283319" y="27070050"/>
          <a:ext cx="692004" cy="370331"/>
          <a:chOff x="382129" y="24041100"/>
          <a:chExt cx="669144" cy="374141"/>
        </a:xfrm>
      </xdr:grpSpPr>
      <xdr:sp macro="" textlink="">
        <xdr:nvSpPr>
          <xdr:cNvPr id="110" name="TextBox 109">
            <a:extLst>
              <a:ext uri="{FF2B5EF4-FFF2-40B4-BE49-F238E27FC236}">
                <a16:creationId xmlns:a16="http://schemas.microsoft.com/office/drawing/2014/main" id="{6A06B52B-784D-C4A5-662D-837FD049D439}"/>
              </a:ext>
            </a:extLst>
          </xdr:cNvPr>
          <xdr:cNvSpPr txBox="1"/>
        </xdr:nvSpPr>
        <xdr:spPr>
          <a:xfrm>
            <a:off x="457200" y="24041100"/>
            <a:ext cx="59407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Trial</a:t>
            </a:r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E6E26CBF-8A2F-FB9A-FC9A-D19311A14FD3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296404</xdr:colOff>
      <xdr:row>111</xdr:row>
      <xdr:rowOff>19050</xdr:rowOff>
    </xdr:from>
    <xdr:to>
      <xdr:col>5</xdr:col>
      <xdr:colOff>167233</xdr:colOff>
      <xdr:row>112</xdr:row>
      <xdr:rowOff>78866</xdr:rowOff>
    </xdr:to>
    <xdr:grpSp>
      <xdr:nvGrpSpPr>
        <xdr:cNvPr id="112" name="Group 111">
          <a:extLst>
            <a:ext uri="{FF2B5EF4-FFF2-40B4-BE49-F238E27FC236}">
              <a16:creationId xmlns:a16="http://schemas.microsoft.com/office/drawing/2014/main" id="{FC402D91-C073-43F5-A70A-E6148B03F0A3}"/>
            </a:ext>
          </a:extLst>
        </xdr:cNvPr>
        <xdr:cNvGrpSpPr/>
      </xdr:nvGrpSpPr>
      <xdr:grpSpPr>
        <a:xfrm>
          <a:off x="2294749" y="27361515"/>
          <a:ext cx="1133844" cy="377951"/>
          <a:chOff x="382129" y="24041100"/>
          <a:chExt cx="1090029" cy="374141"/>
        </a:xfrm>
      </xdr:grpSpPr>
      <xdr:sp macro="" textlink="">
        <xdr:nvSpPr>
          <xdr:cNvPr id="113" name="TextBox 112">
            <a:extLst>
              <a:ext uri="{FF2B5EF4-FFF2-40B4-BE49-F238E27FC236}">
                <a16:creationId xmlns:a16="http://schemas.microsoft.com/office/drawing/2014/main" id="{73C0DBC9-1816-71CB-79DF-7D649051BC8A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6F42BA-EC01-6811-398F-654B26917025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277354</xdr:colOff>
      <xdr:row>115</xdr:row>
      <xdr:rowOff>581025</xdr:rowOff>
    </xdr:from>
    <xdr:to>
      <xdr:col>13</xdr:col>
      <xdr:colOff>186283</xdr:colOff>
      <xdr:row>116</xdr:row>
      <xdr:rowOff>326516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0E774A65-105F-47C8-A218-369E0D7D9207}"/>
            </a:ext>
          </a:extLst>
        </xdr:cNvPr>
        <xdr:cNvGrpSpPr/>
      </xdr:nvGrpSpPr>
      <xdr:grpSpPr>
        <a:xfrm>
          <a:off x="7213459" y="29500830"/>
          <a:ext cx="1124319" cy="368426"/>
          <a:chOff x="382129" y="24041100"/>
          <a:chExt cx="1090029" cy="374141"/>
        </a:xfrm>
      </xdr:grpSpPr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id="{AC15CE16-C2CA-C48E-9E48-24BC738E541E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117" name="Isosceles Triangle 116">
            <a:extLst>
              <a:ext uri="{FF2B5EF4-FFF2-40B4-BE49-F238E27FC236}">
                <a16:creationId xmlns:a16="http://schemas.microsoft.com/office/drawing/2014/main" id="{198AF77F-3381-B3A8-7DF2-A4A9E719BF04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286879</xdr:colOff>
      <xdr:row>117</xdr:row>
      <xdr:rowOff>571500</xdr:rowOff>
    </xdr:from>
    <xdr:to>
      <xdr:col>13</xdr:col>
      <xdr:colOff>195808</xdr:colOff>
      <xdr:row>118</xdr:row>
      <xdr:rowOff>316991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760628E7-3CBD-EA56-74F8-CA11E6D5B088}"/>
            </a:ext>
          </a:extLst>
        </xdr:cNvPr>
        <xdr:cNvGrpSpPr/>
      </xdr:nvGrpSpPr>
      <xdr:grpSpPr>
        <a:xfrm>
          <a:off x="7217269" y="30746700"/>
          <a:ext cx="1133844" cy="377951"/>
          <a:chOff x="382129" y="24041100"/>
          <a:chExt cx="1090029" cy="374141"/>
        </a:xfrm>
      </xdr:grpSpPr>
      <xdr:sp macro="" textlink="">
        <xdr:nvSpPr>
          <xdr:cNvPr id="119" name="TextBox 118">
            <a:extLst>
              <a:ext uri="{FF2B5EF4-FFF2-40B4-BE49-F238E27FC236}">
                <a16:creationId xmlns:a16="http://schemas.microsoft.com/office/drawing/2014/main" id="{6E718C50-7ACF-50F0-7974-27F820BE6D73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120" name="Isosceles Triangle 119">
            <a:extLst>
              <a:ext uri="{FF2B5EF4-FFF2-40B4-BE49-F238E27FC236}">
                <a16:creationId xmlns:a16="http://schemas.microsoft.com/office/drawing/2014/main" id="{7451EBB0-53FF-6AF2-ED35-26B371ECA926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410704</xdr:colOff>
      <xdr:row>119</xdr:row>
      <xdr:rowOff>561975</xdr:rowOff>
    </xdr:from>
    <xdr:to>
      <xdr:col>14</xdr:col>
      <xdr:colOff>319633</xdr:colOff>
      <xdr:row>120</xdr:row>
      <xdr:rowOff>307466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9D2497EC-D9EA-5F3E-498A-A01A59369751}"/>
            </a:ext>
          </a:extLst>
        </xdr:cNvPr>
        <xdr:cNvGrpSpPr/>
      </xdr:nvGrpSpPr>
      <xdr:grpSpPr>
        <a:xfrm>
          <a:off x="7952599" y="31992570"/>
          <a:ext cx="1133844" cy="376046"/>
          <a:chOff x="382129" y="24041100"/>
          <a:chExt cx="1090029" cy="374141"/>
        </a:xfrm>
      </xdr:grpSpPr>
      <xdr:sp macro="" textlink="">
        <xdr:nvSpPr>
          <xdr:cNvPr id="122" name="TextBox 121">
            <a:extLst>
              <a:ext uri="{FF2B5EF4-FFF2-40B4-BE49-F238E27FC236}">
                <a16:creationId xmlns:a16="http://schemas.microsoft.com/office/drawing/2014/main" id="{2F5200A0-347C-3874-1AD1-32CE08A8D13C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123" name="Isosceles Triangle 122">
            <a:extLst>
              <a:ext uri="{FF2B5EF4-FFF2-40B4-BE49-F238E27FC236}">
                <a16:creationId xmlns:a16="http://schemas.microsoft.com/office/drawing/2014/main" id="{B2F7F1E1-9A36-857A-7AAF-3443B1C55C6F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363079</xdr:colOff>
      <xdr:row>121</xdr:row>
      <xdr:rowOff>571500</xdr:rowOff>
    </xdr:from>
    <xdr:to>
      <xdr:col>15</xdr:col>
      <xdr:colOff>272008</xdr:colOff>
      <xdr:row>122</xdr:row>
      <xdr:rowOff>316991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3DA434D9-C2D6-F84B-FB05-9091ACE36DC5}"/>
            </a:ext>
          </a:extLst>
        </xdr:cNvPr>
        <xdr:cNvGrpSpPr/>
      </xdr:nvGrpSpPr>
      <xdr:grpSpPr>
        <a:xfrm>
          <a:off x="8512669" y="33261300"/>
          <a:ext cx="1133844" cy="377951"/>
          <a:chOff x="382129" y="24041100"/>
          <a:chExt cx="1090029" cy="374141"/>
        </a:xfrm>
      </xdr:grpSpPr>
      <xdr:sp macro="" textlink="">
        <xdr:nvSpPr>
          <xdr:cNvPr id="125" name="TextBox 124">
            <a:extLst>
              <a:ext uri="{FF2B5EF4-FFF2-40B4-BE49-F238E27FC236}">
                <a16:creationId xmlns:a16="http://schemas.microsoft.com/office/drawing/2014/main" id="{3243118E-0C3D-9C5C-A294-BC4D8E8E2582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E5B71E33-070F-6A59-FE27-383E85F4C80E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oneCellAnchor>
    <xdr:from>
      <xdr:col>14</xdr:col>
      <xdr:colOff>409575</xdr:colOff>
      <xdr:row>125</xdr:row>
      <xdr:rowOff>552450</xdr:rowOff>
    </xdr:from>
    <xdr:ext cx="999697" cy="37414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3833B582-542C-4FAD-6AFA-231DF05B1B8B}"/>
            </a:ext>
          </a:extLst>
        </xdr:cNvPr>
        <xdr:cNvSpPr txBox="1"/>
      </xdr:nvSpPr>
      <xdr:spPr>
        <a:xfrm>
          <a:off x="8220075" y="33070800"/>
          <a:ext cx="99969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Wait MP</a:t>
          </a:r>
        </a:p>
      </xdr:txBody>
    </xdr:sp>
    <xdr:clientData/>
  </xdr:oneCellAnchor>
  <xdr:twoCellAnchor>
    <xdr:from>
      <xdr:col>12</xdr:col>
      <xdr:colOff>248779</xdr:colOff>
      <xdr:row>131</xdr:row>
      <xdr:rowOff>561975</xdr:rowOff>
    </xdr:from>
    <xdr:to>
      <xdr:col>14</xdr:col>
      <xdr:colOff>157708</xdr:colOff>
      <xdr:row>132</xdr:row>
      <xdr:rowOff>307466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EB3FAF5D-6559-8AE8-4243-D1923A248B28}"/>
            </a:ext>
          </a:extLst>
        </xdr:cNvPr>
        <xdr:cNvGrpSpPr/>
      </xdr:nvGrpSpPr>
      <xdr:grpSpPr>
        <a:xfrm>
          <a:off x="7788769" y="39536370"/>
          <a:ext cx="1133844" cy="376046"/>
          <a:chOff x="382129" y="24041100"/>
          <a:chExt cx="1090029" cy="374141"/>
        </a:xfrm>
      </xdr:grpSpPr>
      <xdr:sp macro="" textlink="">
        <xdr:nvSpPr>
          <xdr:cNvPr id="129" name="TextBox 128">
            <a:extLst>
              <a:ext uri="{FF2B5EF4-FFF2-40B4-BE49-F238E27FC236}">
                <a16:creationId xmlns:a16="http://schemas.microsoft.com/office/drawing/2014/main" id="{95541C72-8514-A3B9-A8E6-FC36A91EDF2A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5601802E-F739-68A6-ADDE-1AC990958AC6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39229</xdr:colOff>
      <xdr:row>133</xdr:row>
      <xdr:rowOff>542925</xdr:rowOff>
    </xdr:from>
    <xdr:to>
      <xdr:col>15</xdr:col>
      <xdr:colOff>404184</xdr:colOff>
      <xdr:row>134</xdr:row>
      <xdr:rowOff>288416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57C5A1C3-E428-A8F7-8FDD-FF01960A1CC1}"/>
            </a:ext>
          </a:extLst>
        </xdr:cNvPr>
        <xdr:cNvGrpSpPr/>
      </xdr:nvGrpSpPr>
      <xdr:grpSpPr>
        <a:xfrm>
          <a:off x="8802229" y="40778430"/>
          <a:ext cx="970745" cy="368426"/>
          <a:chOff x="382129" y="24041100"/>
          <a:chExt cx="955505" cy="374141"/>
        </a:xfrm>
      </xdr:grpSpPr>
      <xdr:sp macro="" textlink="">
        <xdr:nvSpPr>
          <xdr:cNvPr id="132" name="TextBox 131">
            <a:extLst>
              <a:ext uri="{FF2B5EF4-FFF2-40B4-BE49-F238E27FC236}">
                <a16:creationId xmlns:a16="http://schemas.microsoft.com/office/drawing/2014/main" id="{FBFF6ACF-C9AD-813D-E856-98995DA96C13}"/>
              </a:ext>
            </a:extLst>
          </xdr:cNvPr>
          <xdr:cNvSpPr txBox="1"/>
        </xdr:nvSpPr>
        <xdr:spPr>
          <a:xfrm>
            <a:off x="457200" y="24041100"/>
            <a:ext cx="880434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Making</a:t>
            </a:r>
          </a:p>
        </xdr:txBody>
      </xdr:sp>
      <xdr:sp macro="" textlink="">
        <xdr:nvSpPr>
          <xdr:cNvPr id="133" name="Isosceles Triangle 132">
            <a:extLst>
              <a:ext uri="{FF2B5EF4-FFF2-40B4-BE49-F238E27FC236}">
                <a16:creationId xmlns:a16="http://schemas.microsoft.com/office/drawing/2014/main" id="{6E62AF80-1637-9DA1-4DFF-B37D64F435B4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267829</xdr:colOff>
      <xdr:row>134</xdr:row>
      <xdr:rowOff>133350</xdr:rowOff>
    </xdr:from>
    <xdr:to>
      <xdr:col>15</xdr:col>
      <xdr:colOff>346423</xdr:colOff>
      <xdr:row>134</xdr:row>
      <xdr:rowOff>507491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85C7739A-036A-981A-24F7-8D251BAB732D}"/>
            </a:ext>
          </a:extLst>
        </xdr:cNvPr>
        <xdr:cNvGrpSpPr/>
      </xdr:nvGrpSpPr>
      <xdr:grpSpPr>
        <a:xfrm>
          <a:off x="9030829" y="40991790"/>
          <a:ext cx="688194" cy="381761"/>
          <a:chOff x="382129" y="24041100"/>
          <a:chExt cx="669144" cy="374141"/>
        </a:xfrm>
      </xdr:grpSpPr>
      <xdr:sp macro="" textlink="">
        <xdr:nvSpPr>
          <xdr:cNvPr id="135" name="TextBox 134">
            <a:extLst>
              <a:ext uri="{FF2B5EF4-FFF2-40B4-BE49-F238E27FC236}">
                <a16:creationId xmlns:a16="http://schemas.microsoft.com/office/drawing/2014/main" id="{84690D6E-68D5-2740-520A-BF0AC3A4BA38}"/>
              </a:ext>
            </a:extLst>
          </xdr:cNvPr>
          <xdr:cNvSpPr txBox="1"/>
        </xdr:nvSpPr>
        <xdr:spPr>
          <a:xfrm>
            <a:off x="457200" y="24041100"/>
            <a:ext cx="59407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Trial</a:t>
            </a:r>
          </a:p>
        </xdr:txBody>
      </xdr:sp>
      <xdr:sp macro="" textlink="">
        <xdr:nvSpPr>
          <xdr:cNvPr id="136" name="Isosceles Triangle 135">
            <a:extLst>
              <a:ext uri="{FF2B5EF4-FFF2-40B4-BE49-F238E27FC236}">
                <a16:creationId xmlns:a16="http://schemas.microsoft.com/office/drawing/2014/main" id="{31289D62-44C0-34E1-5665-974A471DD2DA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477379</xdr:colOff>
      <xdr:row>134</xdr:row>
      <xdr:rowOff>352425</xdr:rowOff>
    </xdr:from>
    <xdr:to>
      <xdr:col>16</xdr:col>
      <xdr:colOff>386308</xdr:colOff>
      <xdr:row>135</xdr:row>
      <xdr:rowOff>97916</xdr:rowOff>
    </xdr:to>
    <xdr:grpSp>
      <xdr:nvGrpSpPr>
        <xdr:cNvPr id="137" name="Group 136">
          <a:extLst>
            <a:ext uri="{FF2B5EF4-FFF2-40B4-BE49-F238E27FC236}">
              <a16:creationId xmlns:a16="http://schemas.microsoft.com/office/drawing/2014/main" id="{4ECC956B-835F-0FA3-7208-F12FC2255C34}"/>
            </a:ext>
          </a:extLst>
        </xdr:cNvPr>
        <xdr:cNvGrpSpPr/>
      </xdr:nvGrpSpPr>
      <xdr:grpSpPr>
        <a:xfrm>
          <a:off x="9236569" y="41216580"/>
          <a:ext cx="1133844" cy="368426"/>
          <a:chOff x="382129" y="24041100"/>
          <a:chExt cx="1090029" cy="374141"/>
        </a:xfrm>
      </xdr:grpSpPr>
      <xdr:sp macro="" textlink="">
        <xdr:nvSpPr>
          <xdr:cNvPr id="138" name="TextBox 137">
            <a:extLst>
              <a:ext uri="{FF2B5EF4-FFF2-40B4-BE49-F238E27FC236}">
                <a16:creationId xmlns:a16="http://schemas.microsoft.com/office/drawing/2014/main" id="{C1A75E2B-5652-3A2F-8D8C-9F00E407FFBD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139" name="Isosceles Triangle 138">
            <a:extLst>
              <a:ext uri="{FF2B5EF4-FFF2-40B4-BE49-F238E27FC236}">
                <a16:creationId xmlns:a16="http://schemas.microsoft.com/office/drawing/2014/main" id="{32DE4DB2-45BC-0307-0EED-F148FFD01091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oneCellAnchor>
    <xdr:from>
      <xdr:col>13</xdr:col>
      <xdr:colOff>514350</xdr:colOff>
      <xdr:row>132</xdr:row>
      <xdr:rowOff>609600</xdr:rowOff>
    </xdr:from>
    <xdr:ext cx="738920" cy="405432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BFF3CCD1-D4A7-A3C3-7C30-E331E6D80922}"/>
            </a:ext>
          </a:extLst>
        </xdr:cNvPr>
        <xdr:cNvSpPr txBox="1"/>
      </xdr:nvSpPr>
      <xdr:spPr>
        <a:xfrm>
          <a:off x="7734300" y="3752850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12</xdr:col>
      <xdr:colOff>231960</xdr:colOff>
      <xdr:row>131</xdr:row>
      <xdr:rowOff>342899</xdr:rowOff>
    </xdr:from>
    <xdr:to>
      <xdr:col>12</xdr:col>
      <xdr:colOff>495299</xdr:colOff>
      <xdr:row>131</xdr:row>
      <xdr:rowOff>550766</xdr:rowOff>
    </xdr:to>
    <xdr:sp macro="" textlink="">
      <xdr:nvSpPr>
        <xdr:cNvPr id="141" name="Isosceles Triangle 140">
          <a:extLst>
            <a:ext uri="{FF2B5EF4-FFF2-40B4-BE49-F238E27FC236}">
              <a16:creationId xmlns:a16="http://schemas.microsoft.com/office/drawing/2014/main" id="{B6288891-9232-4D8B-AEAD-5975ECB871C1}"/>
            </a:ext>
          </a:extLst>
        </xdr:cNvPr>
        <xdr:cNvSpPr/>
      </xdr:nvSpPr>
      <xdr:spPr>
        <a:xfrm rot="10800000">
          <a:off x="6861360" y="366331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12</xdr:col>
      <xdr:colOff>0</xdr:colOff>
      <xdr:row>131</xdr:row>
      <xdr:rowOff>0</xdr:rowOff>
    </xdr:from>
    <xdr:ext cx="738920" cy="405432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F59AF62-FEB1-4580-A02C-7F82608978D8}"/>
            </a:ext>
          </a:extLst>
        </xdr:cNvPr>
        <xdr:cNvSpPr txBox="1"/>
      </xdr:nvSpPr>
      <xdr:spPr>
        <a:xfrm>
          <a:off x="6629400" y="3629025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17</xdr:col>
      <xdr:colOff>231960</xdr:colOff>
      <xdr:row>129</xdr:row>
      <xdr:rowOff>342899</xdr:rowOff>
    </xdr:from>
    <xdr:to>
      <xdr:col>17</xdr:col>
      <xdr:colOff>495299</xdr:colOff>
      <xdr:row>129</xdr:row>
      <xdr:rowOff>550766</xdr:rowOff>
    </xdr:to>
    <xdr:sp macro="" textlink="">
      <xdr:nvSpPr>
        <xdr:cNvPr id="143" name="Isosceles Triangle 142">
          <a:extLst>
            <a:ext uri="{FF2B5EF4-FFF2-40B4-BE49-F238E27FC236}">
              <a16:creationId xmlns:a16="http://schemas.microsoft.com/office/drawing/2014/main" id="{86296C22-2560-4D30-B769-EB55A04C30C3}"/>
            </a:ext>
          </a:extLst>
        </xdr:cNvPr>
        <xdr:cNvSpPr/>
      </xdr:nvSpPr>
      <xdr:spPr>
        <a:xfrm rot="10800000">
          <a:off x="9814110" y="353758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17</xdr:col>
      <xdr:colOff>0</xdr:colOff>
      <xdr:row>129</xdr:row>
      <xdr:rowOff>0</xdr:rowOff>
    </xdr:from>
    <xdr:ext cx="738920" cy="405432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88B2377D-7E9A-4706-B0C5-29A0921F80E0}"/>
            </a:ext>
          </a:extLst>
        </xdr:cNvPr>
        <xdr:cNvSpPr txBox="1"/>
      </xdr:nvSpPr>
      <xdr:spPr>
        <a:xfrm>
          <a:off x="9582150" y="3503295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15</xdr:col>
      <xdr:colOff>231960</xdr:colOff>
      <xdr:row>127</xdr:row>
      <xdr:rowOff>342899</xdr:rowOff>
    </xdr:from>
    <xdr:to>
      <xdr:col>15</xdr:col>
      <xdr:colOff>495299</xdr:colOff>
      <xdr:row>127</xdr:row>
      <xdr:rowOff>550766</xdr:rowOff>
    </xdr:to>
    <xdr:sp macro="" textlink="">
      <xdr:nvSpPr>
        <xdr:cNvPr id="145" name="Isosceles Triangle 144">
          <a:extLst>
            <a:ext uri="{FF2B5EF4-FFF2-40B4-BE49-F238E27FC236}">
              <a16:creationId xmlns:a16="http://schemas.microsoft.com/office/drawing/2014/main" id="{276A6EF8-749A-45C7-AB2C-72DD3CF4D3A8}"/>
            </a:ext>
          </a:extLst>
        </xdr:cNvPr>
        <xdr:cNvSpPr/>
      </xdr:nvSpPr>
      <xdr:spPr>
        <a:xfrm rot="10800000">
          <a:off x="8633010" y="341185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127</xdr:row>
      <xdr:rowOff>0</xdr:rowOff>
    </xdr:from>
    <xdr:ext cx="738920" cy="405432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8931C02F-8FDD-4278-85ED-382C845F4263}"/>
            </a:ext>
          </a:extLst>
        </xdr:cNvPr>
        <xdr:cNvSpPr txBox="1"/>
      </xdr:nvSpPr>
      <xdr:spPr>
        <a:xfrm>
          <a:off x="8401050" y="3377565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14</xdr:col>
      <xdr:colOff>231960</xdr:colOff>
      <xdr:row>125</xdr:row>
      <xdr:rowOff>342899</xdr:rowOff>
    </xdr:from>
    <xdr:to>
      <xdr:col>14</xdr:col>
      <xdr:colOff>495299</xdr:colOff>
      <xdr:row>125</xdr:row>
      <xdr:rowOff>550766</xdr:rowOff>
    </xdr:to>
    <xdr:sp macro="" textlink="">
      <xdr:nvSpPr>
        <xdr:cNvPr id="147" name="Isosceles Triangle 146">
          <a:extLst>
            <a:ext uri="{FF2B5EF4-FFF2-40B4-BE49-F238E27FC236}">
              <a16:creationId xmlns:a16="http://schemas.microsoft.com/office/drawing/2014/main" id="{8A01AF06-1543-4C63-AF2D-84B518C8565E}"/>
            </a:ext>
          </a:extLst>
        </xdr:cNvPr>
        <xdr:cNvSpPr/>
      </xdr:nvSpPr>
      <xdr:spPr>
        <a:xfrm rot="10800000">
          <a:off x="8042460" y="328612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0</xdr:colOff>
      <xdr:row>125</xdr:row>
      <xdr:rowOff>0</xdr:rowOff>
    </xdr:from>
    <xdr:ext cx="738920" cy="405432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8909812F-01B2-4FE6-990A-62FABFC1A140}"/>
            </a:ext>
          </a:extLst>
        </xdr:cNvPr>
        <xdr:cNvSpPr txBox="1"/>
      </xdr:nvSpPr>
      <xdr:spPr>
        <a:xfrm>
          <a:off x="7810500" y="3251835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15</xdr:col>
      <xdr:colOff>231960</xdr:colOff>
      <xdr:row>123</xdr:row>
      <xdr:rowOff>342899</xdr:rowOff>
    </xdr:from>
    <xdr:to>
      <xdr:col>15</xdr:col>
      <xdr:colOff>495299</xdr:colOff>
      <xdr:row>123</xdr:row>
      <xdr:rowOff>550766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DEA4AE04-3BD0-4844-8942-3A08456121CC}"/>
            </a:ext>
          </a:extLst>
        </xdr:cNvPr>
        <xdr:cNvSpPr/>
      </xdr:nvSpPr>
      <xdr:spPr>
        <a:xfrm rot="10800000">
          <a:off x="8633010" y="316039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123</xdr:row>
      <xdr:rowOff>0</xdr:rowOff>
    </xdr:from>
    <xdr:ext cx="738920" cy="405432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693ABDB5-5573-4F34-B4CF-74F1E32E1D08}"/>
            </a:ext>
          </a:extLst>
        </xdr:cNvPr>
        <xdr:cNvSpPr txBox="1"/>
      </xdr:nvSpPr>
      <xdr:spPr>
        <a:xfrm>
          <a:off x="8401050" y="3126105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13</xdr:col>
      <xdr:colOff>231960</xdr:colOff>
      <xdr:row>121</xdr:row>
      <xdr:rowOff>342899</xdr:rowOff>
    </xdr:from>
    <xdr:to>
      <xdr:col>13</xdr:col>
      <xdr:colOff>495299</xdr:colOff>
      <xdr:row>121</xdr:row>
      <xdr:rowOff>550766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A96C2B7C-DD20-4997-BA32-4293F8FC5D27}"/>
            </a:ext>
          </a:extLst>
        </xdr:cNvPr>
        <xdr:cNvSpPr/>
      </xdr:nvSpPr>
      <xdr:spPr>
        <a:xfrm rot="10800000">
          <a:off x="7451910" y="303466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13</xdr:col>
      <xdr:colOff>0</xdr:colOff>
      <xdr:row>121</xdr:row>
      <xdr:rowOff>0</xdr:rowOff>
    </xdr:from>
    <xdr:ext cx="738920" cy="405432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268127C0-5F58-4FF3-80B0-7CACC04F3CEB}"/>
            </a:ext>
          </a:extLst>
        </xdr:cNvPr>
        <xdr:cNvSpPr txBox="1"/>
      </xdr:nvSpPr>
      <xdr:spPr>
        <a:xfrm>
          <a:off x="7219950" y="3000375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12</xdr:col>
      <xdr:colOff>231960</xdr:colOff>
      <xdr:row>119</xdr:row>
      <xdr:rowOff>342899</xdr:rowOff>
    </xdr:from>
    <xdr:to>
      <xdr:col>12</xdr:col>
      <xdr:colOff>495299</xdr:colOff>
      <xdr:row>119</xdr:row>
      <xdr:rowOff>550766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9E4ACB5B-2061-4EC7-8865-B4C90FC91F2F}"/>
            </a:ext>
          </a:extLst>
        </xdr:cNvPr>
        <xdr:cNvSpPr/>
      </xdr:nvSpPr>
      <xdr:spPr>
        <a:xfrm rot="10800000">
          <a:off x="6861360" y="290893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12</xdr:col>
      <xdr:colOff>0</xdr:colOff>
      <xdr:row>119</xdr:row>
      <xdr:rowOff>0</xdr:rowOff>
    </xdr:from>
    <xdr:ext cx="738920" cy="405432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25F91F8E-8962-41C7-889F-306DDEC3723E}"/>
            </a:ext>
          </a:extLst>
        </xdr:cNvPr>
        <xdr:cNvSpPr txBox="1"/>
      </xdr:nvSpPr>
      <xdr:spPr>
        <a:xfrm>
          <a:off x="6629400" y="2874645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11</xdr:col>
      <xdr:colOff>231960</xdr:colOff>
      <xdr:row>117</xdr:row>
      <xdr:rowOff>342899</xdr:rowOff>
    </xdr:from>
    <xdr:to>
      <xdr:col>11</xdr:col>
      <xdr:colOff>495299</xdr:colOff>
      <xdr:row>117</xdr:row>
      <xdr:rowOff>550766</xdr:rowOff>
    </xdr:to>
    <xdr:sp macro="" textlink="">
      <xdr:nvSpPr>
        <xdr:cNvPr id="155" name="Isosceles Triangle 154">
          <a:extLst>
            <a:ext uri="{FF2B5EF4-FFF2-40B4-BE49-F238E27FC236}">
              <a16:creationId xmlns:a16="http://schemas.microsoft.com/office/drawing/2014/main" id="{626F1E18-2099-40FA-A1CB-6EE1CEA74903}"/>
            </a:ext>
          </a:extLst>
        </xdr:cNvPr>
        <xdr:cNvSpPr/>
      </xdr:nvSpPr>
      <xdr:spPr>
        <a:xfrm rot="10800000">
          <a:off x="6270810" y="278320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0</xdr:colOff>
      <xdr:row>117</xdr:row>
      <xdr:rowOff>0</xdr:rowOff>
    </xdr:from>
    <xdr:ext cx="738920" cy="405432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485C61CE-47A9-4DCE-83B4-F49B8D49CF09}"/>
            </a:ext>
          </a:extLst>
        </xdr:cNvPr>
        <xdr:cNvSpPr txBox="1"/>
      </xdr:nvSpPr>
      <xdr:spPr>
        <a:xfrm>
          <a:off x="6038850" y="2748915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11</xdr:col>
      <xdr:colOff>231960</xdr:colOff>
      <xdr:row>115</xdr:row>
      <xdr:rowOff>342899</xdr:rowOff>
    </xdr:from>
    <xdr:to>
      <xdr:col>11</xdr:col>
      <xdr:colOff>495299</xdr:colOff>
      <xdr:row>115</xdr:row>
      <xdr:rowOff>550766</xdr:rowOff>
    </xdr:to>
    <xdr:sp macro="" textlink="">
      <xdr:nvSpPr>
        <xdr:cNvPr id="157" name="Isosceles Triangle 156">
          <a:extLst>
            <a:ext uri="{FF2B5EF4-FFF2-40B4-BE49-F238E27FC236}">
              <a16:creationId xmlns:a16="http://schemas.microsoft.com/office/drawing/2014/main" id="{B0013DB5-830D-4B81-AFD0-5C90319D4C78}"/>
            </a:ext>
          </a:extLst>
        </xdr:cNvPr>
        <xdr:cNvSpPr/>
      </xdr:nvSpPr>
      <xdr:spPr>
        <a:xfrm rot="10800000">
          <a:off x="6270810" y="265747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0</xdr:colOff>
      <xdr:row>115</xdr:row>
      <xdr:rowOff>0</xdr:rowOff>
    </xdr:from>
    <xdr:ext cx="738920" cy="405432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B3319B73-21DD-4A98-9B2C-B4C781FD3D07}"/>
            </a:ext>
          </a:extLst>
        </xdr:cNvPr>
        <xdr:cNvSpPr txBox="1"/>
      </xdr:nvSpPr>
      <xdr:spPr>
        <a:xfrm>
          <a:off x="6038850" y="2623185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21</xdr:col>
      <xdr:colOff>226517</xdr:colOff>
      <xdr:row>135</xdr:row>
      <xdr:rowOff>340178</xdr:rowOff>
    </xdr:from>
    <xdr:to>
      <xdr:col>21</xdr:col>
      <xdr:colOff>489856</xdr:colOff>
      <xdr:row>135</xdr:row>
      <xdr:rowOff>548045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46BCE967-E0BC-4935-A9AC-4CCE644ADEBD}"/>
            </a:ext>
          </a:extLst>
        </xdr:cNvPr>
        <xdr:cNvSpPr/>
      </xdr:nvSpPr>
      <xdr:spPr>
        <a:xfrm rot="10800000">
          <a:off x="12187196" y="38984464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0</xdr:colOff>
      <xdr:row>135</xdr:row>
      <xdr:rowOff>0</xdr:rowOff>
    </xdr:from>
    <xdr:ext cx="738920" cy="405432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637CDD89-E418-487A-85B8-391221C2FFA5}"/>
            </a:ext>
          </a:extLst>
        </xdr:cNvPr>
        <xdr:cNvSpPr txBox="1"/>
      </xdr:nvSpPr>
      <xdr:spPr>
        <a:xfrm>
          <a:off x="11960679" y="38644286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20</xdr:col>
      <xdr:colOff>226517</xdr:colOff>
      <xdr:row>137</xdr:row>
      <xdr:rowOff>340178</xdr:rowOff>
    </xdr:from>
    <xdr:to>
      <xdr:col>20</xdr:col>
      <xdr:colOff>489856</xdr:colOff>
      <xdr:row>137</xdr:row>
      <xdr:rowOff>548045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DB21CEA3-440A-40E1-8FB1-3517F4F58803}"/>
            </a:ext>
          </a:extLst>
        </xdr:cNvPr>
        <xdr:cNvSpPr/>
      </xdr:nvSpPr>
      <xdr:spPr>
        <a:xfrm rot="10800000">
          <a:off x="11574874" y="40236321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20</xdr:col>
      <xdr:colOff>0</xdr:colOff>
      <xdr:row>137</xdr:row>
      <xdr:rowOff>0</xdr:rowOff>
    </xdr:from>
    <xdr:ext cx="738920" cy="405432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AEE8BA19-F1F8-4EEA-A56A-6375BB96584D}"/>
            </a:ext>
          </a:extLst>
        </xdr:cNvPr>
        <xdr:cNvSpPr txBox="1"/>
      </xdr:nvSpPr>
      <xdr:spPr>
        <a:xfrm>
          <a:off x="11348357" y="39896143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17</xdr:col>
      <xdr:colOff>226517</xdr:colOff>
      <xdr:row>139</xdr:row>
      <xdr:rowOff>340178</xdr:rowOff>
    </xdr:from>
    <xdr:to>
      <xdr:col>17</xdr:col>
      <xdr:colOff>489856</xdr:colOff>
      <xdr:row>139</xdr:row>
      <xdr:rowOff>548045</xdr:rowOff>
    </xdr:to>
    <xdr:sp macro="" textlink="">
      <xdr:nvSpPr>
        <xdr:cNvPr id="165" name="Isosceles Triangle 164">
          <a:extLst>
            <a:ext uri="{FF2B5EF4-FFF2-40B4-BE49-F238E27FC236}">
              <a16:creationId xmlns:a16="http://schemas.microsoft.com/office/drawing/2014/main" id="{F5520A80-A8CF-4055-8DEB-A50E67FF099E}"/>
            </a:ext>
          </a:extLst>
        </xdr:cNvPr>
        <xdr:cNvSpPr/>
      </xdr:nvSpPr>
      <xdr:spPr>
        <a:xfrm rot="10800000">
          <a:off x="9765124" y="41488178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17</xdr:col>
      <xdr:colOff>0</xdr:colOff>
      <xdr:row>139</xdr:row>
      <xdr:rowOff>0</xdr:rowOff>
    </xdr:from>
    <xdr:ext cx="738920" cy="405432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178ECE13-66BF-42E8-A6BD-46FE53AFCD94}"/>
            </a:ext>
          </a:extLst>
        </xdr:cNvPr>
        <xdr:cNvSpPr txBox="1"/>
      </xdr:nvSpPr>
      <xdr:spPr>
        <a:xfrm>
          <a:off x="9538607" y="41148000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19</xdr:col>
      <xdr:colOff>226517</xdr:colOff>
      <xdr:row>141</xdr:row>
      <xdr:rowOff>340178</xdr:rowOff>
    </xdr:from>
    <xdr:to>
      <xdr:col>19</xdr:col>
      <xdr:colOff>489856</xdr:colOff>
      <xdr:row>141</xdr:row>
      <xdr:rowOff>548045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1A84AB48-8456-4E1B-BD36-CDB0D25440C7}"/>
            </a:ext>
          </a:extLst>
        </xdr:cNvPr>
        <xdr:cNvSpPr/>
      </xdr:nvSpPr>
      <xdr:spPr>
        <a:xfrm rot="10800000">
          <a:off x="10962553" y="42740035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0</xdr:colOff>
      <xdr:row>141</xdr:row>
      <xdr:rowOff>0</xdr:rowOff>
    </xdr:from>
    <xdr:ext cx="738920" cy="40543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68C6ED95-544B-4D7D-BA18-20A1717F7E7A}"/>
            </a:ext>
          </a:extLst>
        </xdr:cNvPr>
        <xdr:cNvSpPr txBox="1"/>
      </xdr:nvSpPr>
      <xdr:spPr>
        <a:xfrm>
          <a:off x="10736036" y="42399857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16</xdr:col>
      <xdr:colOff>226517</xdr:colOff>
      <xdr:row>143</xdr:row>
      <xdr:rowOff>340178</xdr:rowOff>
    </xdr:from>
    <xdr:to>
      <xdr:col>16</xdr:col>
      <xdr:colOff>489856</xdr:colOff>
      <xdr:row>143</xdr:row>
      <xdr:rowOff>548045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44EE5C82-B6E1-4D61-ACC3-1BF5C38788BE}"/>
            </a:ext>
          </a:extLst>
        </xdr:cNvPr>
        <xdr:cNvSpPr/>
      </xdr:nvSpPr>
      <xdr:spPr>
        <a:xfrm rot="10800000">
          <a:off x="9180017" y="43991892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0</xdr:colOff>
      <xdr:row>143</xdr:row>
      <xdr:rowOff>0</xdr:rowOff>
    </xdr:from>
    <xdr:ext cx="738920" cy="405432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DF4D560-CEF6-431A-9A7C-A6D79F838D18}"/>
            </a:ext>
          </a:extLst>
        </xdr:cNvPr>
        <xdr:cNvSpPr txBox="1"/>
      </xdr:nvSpPr>
      <xdr:spPr>
        <a:xfrm>
          <a:off x="8953500" y="43651714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18</xdr:col>
      <xdr:colOff>226517</xdr:colOff>
      <xdr:row>145</xdr:row>
      <xdr:rowOff>340178</xdr:rowOff>
    </xdr:from>
    <xdr:to>
      <xdr:col>18</xdr:col>
      <xdr:colOff>489856</xdr:colOff>
      <xdr:row>145</xdr:row>
      <xdr:rowOff>548045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3FB20807-1E2B-49B9-A77C-D12F9B7CCE5D}"/>
            </a:ext>
          </a:extLst>
        </xdr:cNvPr>
        <xdr:cNvSpPr/>
      </xdr:nvSpPr>
      <xdr:spPr>
        <a:xfrm rot="10800000">
          <a:off x="10350231" y="45243749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18</xdr:col>
      <xdr:colOff>0</xdr:colOff>
      <xdr:row>145</xdr:row>
      <xdr:rowOff>0</xdr:rowOff>
    </xdr:from>
    <xdr:ext cx="738920" cy="405432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4273968F-DB56-43EE-AC5B-5616ABD327BC}"/>
            </a:ext>
          </a:extLst>
        </xdr:cNvPr>
        <xdr:cNvSpPr txBox="1"/>
      </xdr:nvSpPr>
      <xdr:spPr>
        <a:xfrm>
          <a:off x="10123714" y="44903571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19</xdr:col>
      <xdr:colOff>226517</xdr:colOff>
      <xdr:row>147</xdr:row>
      <xdr:rowOff>340178</xdr:rowOff>
    </xdr:from>
    <xdr:to>
      <xdr:col>19</xdr:col>
      <xdr:colOff>489856</xdr:colOff>
      <xdr:row>147</xdr:row>
      <xdr:rowOff>548045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91F07807-5FFC-4183-9229-D798FCF119E9}"/>
            </a:ext>
          </a:extLst>
        </xdr:cNvPr>
        <xdr:cNvSpPr/>
      </xdr:nvSpPr>
      <xdr:spPr>
        <a:xfrm rot="10800000">
          <a:off x="10962553" y="46495607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0</xdr:colOff>
      <xdr:row>147</xdr:row>
      <xdr:rowOff>0</xdr:rowOff>
    </xdr:from>
    <xdr:ext cx="738920" cy="40543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44430128-8019-4DAF-A02E-5F775E22D955}"/>
            </a:ext>
          </a:extLst>
        </xdr:cNvPr>
        <xdr:cNvSpPr txBox="1"/>
      </xdr:nvSpPr>
      <xdr:spPr>
        <a:xfrm>
          <a:off x="10736036" y="46155429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20</xdr:col>
      <xdr:colOff>226517</xdr:colOff>
      <xdr:row>149</xdr:row>
      <xdr:rowOff>340178</xdr:rowOff>
    </xdr:from>
    <xdr:to>
      <xdr:col>20</xdr:col>
      <xdr:colOff>489856</xdr:colOff>
      <xdr:row>149</xdr:row>
      <xdr:rowOff>548045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8D5EBF0-7E67-43E2-AA00-5F23E23531CB}"/>
            </a:ext>
          </a:extLst>
        </xdr:cNvPr>
        <xdr:cNvSpPr/>
      </xdr:nvSpPr>
      <xdr:spPr>
        <a:xfrm rot="10800000">
          <a:off x="11574874" y="47747464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20</xdr:col>
      <xdr:colOff>0</xdr:colOff>
      <xdr:row>149</xdr:row>
      <xdr:rowOff>0</xdr:rowOff>
    </xdr:from>
    <xdr:ext cx="738920" cy="405432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FECA8A91-4D4F-4D28-956D-50E8F6723BD1}"/>
            </a:ext>
          </a:extLst>
        </xdr:cNvPr>
        <xdr:cNvSpPr txBox="1"/>
      </xdr:nvSpPr>
      <xdr:spPr>
        <a:xfrm>
          <a:off x="11348357" y="47407286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16</xdr:col>
      <xdr:colOff>226517</xdr:colOff>
      <xdr:row>151</xdr:row>
      <xdr:rowOff>340178</xdr:rowOff>
    </xdr:from>
    <xdr:to>
      <xdr:col>16</xdr:col>
      <xdr:colOff>489856</xdr:colOff>
      <xdr:row>151</xdr:row>
      <xdr:rowOff>548045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48CEACA4-5E2D-4F88-932D-CA0D1DE9A9F7}"/>
            </a:ext>
          </a:extLst>
        </xdr:cNvPr>
        <xdr:cNvSpPr/>
      </xdr:nvSpPr>
      <xdr:spPr>
        <a:xfrm rot="10800000">
          <a:off x="9180017" y="48999321"/>
          <a:ext cx="263339" cy="207867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0</xdr:colOff>
      <xdr:row>151</xdr:row>
      <xdr:rowOff>0</xdr:rowOff>
    </xdr:from>
    <xdr:ext cx="738920" cy="405432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8A9FAC33-A145-42EF-8879-5E9E75BEC544}"/>
            </a:ext>
          </a:extLst>
        </xdr:cNvPr>
        <xdr:cNvSpPr txBox="1"/>
      </xdr:nvSpPr>
      <xdr:spPr>
        <a:xfrm>
          <a:off x="8953500" y="48659143"/>
          <a:ext cx="73892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PLAN</a:t>
          </a:r>
        </a:p>
      </xdr:txBody>
    </xdr:sp>
    <xdr:clientData/>
  </xdr:oneCellAnchor>
  <xdr:twoCellAnchor>
    <xdr:from>
      <xdr:col>13</xdr:col>
      <xdr:colOff>108625</xdr:colOff>
      <xdr:row>123</xdr:row>
      <xdr:rowOff>560614</xdr:rowOff>
    </xdr:from>
    <xdr:to>
      <xdr:col>14</xdr:col>
      <xdr:colOff>331788</xdr:colOff>
      <xdr:row>124</xdr:row>
      <xdr:rowOff>306105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C93C3C2C-28C5-43A2-8E4D-55C0B1759A6E}"/>
            </a:ext>
          </a:extLst>
        </xdr:cNvPr>
        <xdr:cNvGrpSpPr/>
      </xdr:nvGrpSpPr>
      <xdr:grpSpPr>
        <a:xfrm>
          <a:off x="8260120" y="34505809"/>
          <a:ext cx="832763" cy="376046"/>
          <a:chOff x="382129" y="24041100"/>
          <a:chExt cx="809631" cy="374141"/>
        </a:xfrm>
      </xdr:grpSpPr>
      <xdr:sp macro="" textlink="">
        <xdr:nvSpPr>
          <xdr:cNvPr id="183" name="TextBox 182">
            <a:extLst>
              <a:ext uri="{FF2B5EF4-FFF2-40B4-BE49-F238E27FC236}">
                <a16:creationId xmlns:a16="http://schemas.microsoft.com/office/drawing/2014/main" id="{5E1CFD9D-4E04-A6F5-ABB1-95150BCDC2E1}"/>
              </a:ext>
            </a:extLst>
          </xdr:cNvPr>
          <xdr:cNvSpPr txBox="1"/>
        </xdr:nvSpPr>
        <xdr:spPr>
          <a:xfrm>
            <a:off x="457200" y="24041100"/>
            <a:ext cx="73456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Order</a:t>
            </a:r>
          </a:p>
        </xdr:txBody>
      </xdr:sp>
      <xdr:sp macro="" textlink="">
        <xdr:nvSpPr>
          <xdr:cNvPr id="184" name="Isosceles Triangle 183">
            <a:extLst>
              <a:ext uri="{FF2B5EF4-FFF2-40B4-BE49-F238E27FC236}">
                <a16:creationId xmlns:a16="http://schemas.microsoft.com/office/drawing/2014/main" id="{03FFFF14-DFB1-4DAC-33D5-6E53158DAF40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41950</xdr:colOff>
      <xdr:row>124</xdr:row>
      <xdr:rowOff>129268</xdr:rowOff>
    </xdr:from>
    <xdr:to>
      <xdr:col>15</xdr:col>
      <xdr:colOff>417791</xdr:colOff>
      <xdr:row>124</xdr:row>
      <xdr:rowOff>502049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9470FFF6-2293-C81C-1A50-C18F3D26DF6F}"/>
            </a:ext>
          </a:extLst>
        </xdr:cNvPr>
        <xdr:cNvGrpSpPr/>
      </xdr:nvGrpSpPr>
      <xdr:grpSpPr>
        <a:xfrm>
          <a:off x="8806855" y="34708828"/>
          <a:ext cx="983536" cy="370876"/>
          <a:chOff x="382129" y="24041100"/>
          <a:chExt cx="955505" cy="374141"/>
        </a:xfrm>
      </xdr:grpSpPr>
      <xdr:sp macro="" textlink="">
        <xdr:nvSpPr>
          <xdr:cNvPr id="186" name="TextBox 185">
            <a:extLst>
              <a:ext uri="{FF2B5EF4-FFF2-40B4-BE49-F238E27FC236}">
                <a16:creationId xmlns:a16="http://schemas.microsoft.com/office/drawing/2014/main" id="{89141DE3-087B-BD32-FF45-2722A831D0D2}"/>
              </a:ext>
            </a:extLst>
          </xdr:cNvPr>
          <xdr:cNvSpPr txBox="1"/>
        </xdr:nvSpPr>
        <xdr:spPr>
          <a:xfrm>
            <a:off x="457200" y="24041100"/>
            <a:ext cx="880434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Making</a:t>
            </a:r>
          </a:p>
        </xdr:txBody>
      </xdr:sp>
      <xdr:sp macro="" textlink="">
        <xdr:nvSpPr>
          <xdr:cNvPr id="187" name="Isosceles Triangle 186">
            <a:extLst>
              <a:ext uri="{FF2B5EF4-FFF2-40B4-BE49-F238E27FC236}">
                <a16:creationId xmlns:a16="http://schemas.microsoft.com/office/drawing/2014/main" id="{87A9AE75-7F5E-EC7B-7BA1-6F1AED7435E4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446082</xdr:colOff>
      <xdr:row>124</xdr:row>
      <xdr:rowOff>318407</xdr:rowOff>
    </xdr:from>
    <xdr:to>
      <xdr:col>17</xdr:col>
      <xdr:colOff>371340</xdr:colOff>
      <xdr:row>125</xdr:row>
      <xdr:rowOff>65258</xdr:rowOff>
    </xdr:to>
    <xdr:grpSp>
      <xdr:nvGrpSpPr>
        <xdr:cNvPr id="188" name="Group 187">
          <a:extLst>
            <a:ext uri="{FF2B5EF4-FFF2-40B4-BE49-F238E27FC236}">
              <a16:creationId xmlns:a16="http://schemas.microsoft.com/office/drawing/2014/main" id="{16264CEB-CE44-CDD1-299A-438347BEECC5}"/>
            </a:ext>
          </a:extLst>
        </xdr:cNvPr>
        <xdr:cNvGrpSpPr/>
      </xdr:nvGrpSpPr>
      <xdr:grpSpPr>
        <a:xfrm>
          <a:off x="9816777" y="34897967"/>
          <a:ext cx="1144458" cy="369786"/>
          <a:chOff x="382129" y="24041100"/>
          <a:chExt cx="1090029" cy="374141"/>
        </a:xfrm>
      </xdr:grpSpPr>
      <xdr:sp macro="" textlink="">
        <xdr:nvSpPr>
          <xdr:cNvPr id="189" name="TextBox 188">
            <a:extLst>
              <a:ext uri="{FF2B5EF4-FFF2-40B4-BE49-F238E27FC236}">
                <a16:creationId xmlns:a16="http://schemas.microsoft.com/office/drawing/2014/main" id="{7E7FC236-C9DD-871B-5D54-7B2E7DC3E835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190" name="Isosceles Triangle 189">
            <a:extLst>
              <a:ext uri="{FF2B5EF4-FFF2-40B4-BE49-F238E27FC236}">
                <a16:creationId xmlns:a16="http://schemas.microsoft.com/office/drawing/2014/main" id="{8C305548-B10C-2F2D-8AA3-0D0913E0C510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97739</xdr:colOff>
      <xdr:row>127</xdr:row>
      <xdr:rowOff>549729</xdr:rowOff>
    </xdr:from>
    <xdr:to>
      <xdr:col>14</xdr:col>
      <xdr:colOff>320902</xdr:colOff>
      <xdr:row>128</xdr:row>
      <xdr:rowOff>295219</xdr:rowOff>
    </xdr:to>
    <xdr:grpSp>
      <xdr:nvGrpSpPr>
        <xdr:cNvPr id="191" name="Group 190">
          <a:extLst>
            <a:ext uri="{FF2B5EF4-FFF2-40B4-BE49-F238E27FC236}">
              <a16:creationId xmlns:a16="http://schemas.microsoft.com/office/drawing/2014/main" id="{2E56DC70-2455-45AA-947C-71A138146757}"/>
            </a:ext>
          </a:extLst>
        </xdr:cNvPr>
        <xdr:cNvGrpSpPr/>
      </xdr:nvGrpSpPr>
      <xdr:grpSpPr>
        <a:xfrm>
          <a:off x="8247329" y="37015239"/>
          <a:ext cx="840383" cy="368425"/>
          <a:chOff x="382129" y="24041100"/>
          <a:chExt cx="809631" cy="374141"/>
        </a:xfrm>
      </xdr:grpSpPr>
      <xdr:sp macro="" textlink="">
        <xdr:nvSpPr>
          <xdr:cNvPr id="192" name="TextBox 191">
            <a:extLst>
              <a:ext uri="{FF2B5EF4-FFF2-40B4-BE49-F238E27FC236}">
                <a16:creationId xmlns:a16="http://schemas.microsoft.com/office/drawing/2014/main" id="{D88C30C1-01BF-948A-82FE-AA78523704A8}"/>
              </a:ext>
            </a:extLst>
          </xdr:cNvPr>
          <xdr:cNvSpPr txBox="1"/>
        </xdr:nvSpPr>
        <xdr:spPr>
          <a:xfrm>
            <a:off x="457200" y="24041100"/>
            <a:ext cx="73456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Order</a:t>
            </a:r>
          </a:p>
        </xdr:txBody>
      </xdr:sp>
      <xdr:sp macro="" textlink="">
        <xdr:nvSpPr>
          <xdr:cNvPr id="193" name="Isosceles Triangle 192">
            <a:extLst>
              <a:ext uri="{FF2B5EF4-FFF2-40B4-BE49-F238E27FC236}">
                <a16:creationId xmlns:a16="http://schemas.microsoft.com/office/drawing/2014/main" id="{A13AD782-5612-C8B8-47C9-ECC488E04AA9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31064</xdr:colOff>
      <xdr:row>128</xdr:row>
      <xdr:rowOff>118382</xdr:rowOff>
    </xdr:from>
    <xdr:to>
      <xdr:col>15</xdr:col>
      <xdr:colOff>406905</xdr:colOff>
      <xdr:row>128</xdr:row>
      <xdr:rowOff>491163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757F89FA-7A68-4164-B19D-07CE1A0894C3}"/>
            </a:ext>
          </a:extLst>
        </xdr:cNvPr>
        <xdr:cNvGrpSpPr/>
      </xdr:nvGrpSpPr>
      <xdr:grpSpPr>
        <a:xfrm>
          <a:off x="8792159" y="37210637"/>
          <a:ext cx="983536" cy="368971"/>
          <a:chOff x="382129" y="24041100"/>
          <a:chExt cx="955505" cy="374141"/>
        </a:xfrm>
      </xdr:grpSpPr>
      <xdr:sp macro="" textlink="">
        <xdr:nvSpPr>
          <xdr:cNvPr id="195" name="TextBox 194">
            <a:extLst>
              <a:ext uri="{FF2B5EF4-FFF2-40B4-BE49-F238E27FC236}">
                <a16:creationId xmlns:a16="http://schemas.microsoft.com/office/drawing/2014/main" id="{7D8DC3ED-EFF3-FF7D-3770-C41937B9195A}"/>
              </a:ext>
            </a:extLst>
          </xdr:cNvPr>
          <xdr:cNvSpPr txBox="1"/>
        </xdr:nvSpPr>
        <xdr:spPr>
          <a:xfrm>
            <a:off x="457200" y="24041100"/>
            <a:ext cx="880434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Making</a:t>
            </a:r>
          </a:p>
        </xdr:txBody>
      </xdr:sp>
      <xdr:sp macro="" textlink="">
        <xdr:nvSpPr>
          <xdr:cNvPr id="196" name="Isosceles Triangle 195">
            <a:extLst>
              <a:ext uri="{FF2B5EF4-FFF2-40B4-BE49-F238E27FC236}">
                <a16:creationId xmlns:a16="http://schemas.microsoft.com/office/drawing/2014/main" id="{079A794D-5E17-A8D6-E400-E2877CD74950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435196</xdr:colOff>
      <xdr:row>128</xdr:row>
      <xdr:rowOff>307521</xdr:rowOff>
    </xdr:from>
    <xdr:to>
      <xdr:col>17</xdr:col>
      <xdr:colOff>360454</xdr:colOff>
      <xdr:row>129</xdr:row>
      <xdr:rowOff>54373</xdr:rowOff>
    </xdr:to>
    <xdr:grpSp>
      <xdr:nvGrpSpPr>
        <xdr:cNvPr id="197" name="Group 196">
          <a:extLst>
            <a:ext uri="{FF2B5EF4-FFF2-40B4-BE49-F238E27FC236}">
              <a16:creationId xmlns:a16="http://schemas.microsoft.com/office/drawing/2014/main" id="{E4D1F4BE-2048-47EC-BA85-B8B421F962CB}"/>
            </a:ext>
          </a:extLst>
        </xdr:cNvPr>
        <xdr:cNvGrpSpPr/>
      </xdr:nvGrpSpPr>
      <xdr:grpSpPr>
        <a:xfrm>
          <a:off x="9811606" y="37397871"/>
          <a:ext cx="1144458" cy="379312"/>
          <a:chOff x="382129" y="24041100"/>
          <a:chExt cx="1090029" cy="374141"/>
        </a:xfrm>
      </xdr:grpSpPr>
      <xdr:sp macro="" textlink="">
        <xdr:nvSpPr>
          <xdr:cNvPr id="198" name="TextBox 197">
            <a:extLst>
              <a:ext uri="{FF2B5EF4-FFF2-40B4-BE49-F238E27FC236}">
                <a16:creationId xmlns:a16="http://schemas.microsoft.com/office/drawing/2014/main" id="{11C11ECB-3F71-623C-47D9-485E0FFBA05A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199" name="Isosceles Triangle 198">
            <a:extLst>
              <a:ext uri="{FF2B5EF4-FFF2-40B4-BE49-F238E27FC236}">
                <a16:creationId xmlns:a16="http://schemas.microsoft.com/office/drawing/2014/main" id="{3BEF9419-2598-341F-0126-6288FE6E877F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329060</xdr:colOff>
      <xdr:row>130</xdr:row>
      <xdr:rowOff>310243</xdr:rowOff>
    </xdr:from>
    <xdr:to>
      <xdr:col>19</xdr:col>
      <xdr:colOff>227103</xdr:colOff>
      <xdr:row>131</xdr:row>
      <xdr:rowOff>57095</xdr:rowOff>
    </xdr:to>
    <xdr:grpSp>
      <xdr:nvGrpSpPr>
        <xdr:cNvPr id="200" name="Group 199">
          <a:extLst>
            <a:ext uri="{FF2B5EF4-FFF2-40B4-BE49-F238E27FC236}">
              <a16:creationId xmlns:a16="http://schemas.microsoft.com/office/drawing/2014/main" id="{0C601930-0EF1-42FE-A30F-E759B7414561}"/>
            </a:ext>
          </a:extLst>
        </xdr:cNvPr>
        <xdr:cNvGrpSpPr/>
      </xdr:nvGrpSpPr>
      <xdr:grpSpPr>
        <a:xfrm>
          <a:off x="10917050" y="38659798"/>
          <a:ext cx="1140103" cy="377407"/>
          <a:chOff x="382129" y="24041100"/>
          <a:chExt cx="1090029" cy="374141"/>
        </a:xfrm>
      </xdr:grpSpPr>
      <xdr:sp macro="" textlink="">
        <xdr:nvSpPr>
          <xdr:cNvPr id="201" name="TextBox 200">
            <a:extLst>
              <a:ext uri="{FF2B5EF4-FFF2-40B4-BE49-F238E27FC236}">
                <a16:creationId xmlns:a16="http://schemas.microsoft.com/office/drawing/2014/main" id="{A8BBD803-1BBF-E541-ADBB-00CC2AEF31C9}"/>
              </a:ext>
            </a:extLst>
          </xdr:cNvPr>
          <xdr:cNvSpPr txBox="1"/>
        </xdr:nvSpPr>
        <xdr:spPr>
          <a:xfrm>
            <a:off x="457200" y="24041100"/>
            <a:ext cx="101495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Start use</a:t>
            </a:r>
          </a:p>
        </xdr:txBody>
      </xdr:sp>
      <xdr:sp macro="" textlink="">
        <xdr:nvSpPr>
          <xdr:cNvPr id="202" name="Isosceles Triangle 201">
            <a:extLst>
              <a:ext uri="{FF2B5EF4-FFF2-40B4-BE49-F238E27FC236}">
                <a16:creationId xmlns:a16="http://schemas.microsoft.com/office/drawing/2014/main" id="{F9FD8A24-C735-B881-5CE5-E4953148F315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6571</xdr:colOff>
      <xdr:row>130</xdr:row>
      <xdr:rowOff>93889</xdr:rowOff>
    </xdr:from>
    <xdr:to>
      <xdr:col>18</xdr:col>
      <xdr:colOff>382412</xdr:colOff>
      <xdr:row>130</xdr:row>
      <xdr:rowOff>466670</xdr:rowOff>
    </xdr:to>
    <xdr:grpSp>
      <xdr:nvGrpSpPr>
        <xdr:cNvPr id="203" name="Group 202">
          <a:extLst>
            <a:ext uri="{FF2B5EF4-FFF2-40B4-BE49-F238E27FC236}">
              <a16:creationId xmlns:a16="http://schemas.microsoft.com/office/drawing/2014/main" id="{063C9313-747C-4A24-8929-68E821A81128}"/>
            </a:ext>
          </a:extLst>
        </xdr:cNvPr>
        <xdr:cNvGrpSpPr/>
      </xdr:nvGrpSpPr>
      <xdr:grpSpPr>
        <a:xfrm>
          <a:off x="10600276" y="38445349"/>
          <a:ext cx="983536" cy="370876"/>
          <a:chOff x="382129" y="24041100"/>
          <a:chExt cx="955505" cy="374141"/>
        </a:xfrm>
      </xdr:grpSpPr>
      <xdr:sp macro="" textlink="">
        <xdr:nvSpPr>
          <xdr:cNvPr id="204" name="TextBox 203">
            <a:extLst>
              <a:ext uri="{FF2B5EF4-FFF2-40B4-BE49-F238E27FC236}">
                <a16:creationId xmlns:a16="http://schemas.microsoft.com/office/drawing/2014/main" id="{7DB88273-AD9D-4EFB-5683-42835FAB09EB}"/>
              </a:ext>
            </a:extLst>
          </xdr:cNvPr>
          <xdr:cNvSpPr txBox="1"/>
        </xdr:nvSpPr>
        <xdr:spPr>
          <a:xfrm>
            <a:off x="457200" y="24041100"/>
            <a:ext cx="880434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Making</a:t>
            </a:r>
          </a:p>
        </xdr:txBody>
      </xdr:sp>
      <xdr:sp macro="" textlink="">
        <xdr:nvSpPr>
          <xdr:cNvPr id="205" name="Isosceles Triangle 204">
            <a:extLst>
              <a:ext uri="{FF2B5EF4-FFF2-40B4-BE49-F238E27FC236}">
                <a16:creationId xmlns:a16="http://schemas.microsoft.com/office/drawing/2014/main" id="{C9ECDA56-2488-2412-CA17-ED3AFF115606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397097</xdr:colOff>
      <xdr:row>130</xdr:row>
      <xdr:rowOff>250371</xdr:rowOff>
    </xdr:from>
    <xdr:to>
      <xdr:col>17</xdr:col>
      <xdr:colOff>35153</xdr:colOff>
      <xdr:row>130</xdr:row>
      <xdr:rowOff>621790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E3B6F12E-0D85-671C-4315-E7DF9DFFE758}"/>
            </a:ext>
          </a:extLst>
        </xdr:cNvPr>
        <xdr:cNvGrpSpPr/>
      </xdr:nvGrpSpPr>
      <xdr:grpSpPr>
        <a:xfrm>
          <a:off x="9773507" y="38594211"/>
          <a:ext cx="853446" cy="379039"/>
          <a:chOff x="382129" y="24041100"/>
          <a:chExt cx="809631" cy="374141"/>
        </a:xfrm>
      </xdr:grpSpPr>
      <xdr:sp macro="" textlink="">
        <xdr:nvSpPr>
          <xdr:cNvPr id="207" name="TextBox 206">
            <a:extLst>
              <a:ext uri="{FF2B5EF4-FFF2-40B4-BE49-F238E27FC236}">
                <a16:creationId xmlns:a16="http://schemas.microsoft.com/office/drawing/2014/main" id="{46E12C74-5415-6C5E-2AA7-3DBD74BDA264}"/>
              </a:ext>
            </a:extLst>
          </xdr:cNvPr>
          <xdr:cNvSpPr txBox="1"/>
        </xdr:nvSpPr>
        <xdr:spPr>
          <a:xfrm>
            <a:off x="457200" y="24041100"/>
            <a:ext cx="73456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Order</a:t>
            </a:r>
          </a:p>
        </xdr:txBody>
      </xdr:sp>
      <xdr:sp macro="" textlink="">
        <xdr:nvSpPr>
          <xdr:cNvPr id="208" name="Isosceles Triangle 207">
            <a:extLst>
              <a:ext uri="{FF2B5EF4-FFF2-40B4-BE49-F238E27FC236}">
                <a16:creationId xmlns:a16="http://schemas.microsoft.com/office/drawing/2014/main" id="{ADFF46C3-4C5A-92D6-5CD7-4597FAF713A4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28343</xdr:colOff>
      <xdr:row>130</xdr:row>
      <xdr:rowOff>0</xdr:rowOff>
    </xdr:from>
    <xdr:to>
      <xdr:col>14</xdr:col>
      <xdr:colOff>313691</xdr:colOff>
      <xdr:row>130</xdr:row>
      <xdr:rowOff>372780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1DCAB9A3-1BA8-B82D-2346-039CD2FF2187}"/>
            </a:ext>
          </a:extLst>
        </xdr:cNvPr>
        <xdr:cNvGrpSpPr/>
      </xdr:nvGrpSpPr>
      <xdr:grpSpPr>
        <a:xfrm>
          <a:off x="7570238" y="38347650"/>
          <a:ext cx="1508358" cy="370875"/>
          <a:chOff x="382129" y="24041100"/>
          <a:chExt cx="1456924" cy="374141"/>
        </a:xfrm>
      </xdr:grpSpPr>
      <xdr:sp macro="" textlink="">
        <xdr:nvSpPr>
          <xdr:cNvPr id="210" name="TextBox 209">
            <a:extLst>
              <a:ext uri="{FF2B5EF4-FFF2-40B4-BE49-F238E27FC236}">
                <a16:creationId xmlns:a16="http://schemas.microsoft.com/office/drawing/2014/main" id="{9E601F1C-BA5C-0410-87C0-CF547406B8CD}"/>
              </a:ext>
            </a:extLst>
          </xdr:cNvPr>
          <xdr:cNvSpPr txBox="1"/>
        </xdr:nvSpPr>
        <xdr:spPr>
          <a:xfrm>
            <a:off x="457200" y="24041100"/>
            <a:ext cx="1381853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Kaizen Sheet</a:t>
            </a:r>
          </a:p>
        </xdr:txBody>
      </xdr:sp>
      <xdr:sp macro="" textlink="">
        <xdr:nvSpPr>
          <xdr:cNvPr id="211" name="Isosceles Triangle 210">
            <a:extLst>
              <a:ext uri="{FF2B5EF4-FFF2-40B4-BE49-F238E27FC236}">
                <a16:creationId xmlns:a16="http://schemas.microsoft.com/office/drawing/2014/main" id="{7121F52A-E019-ADDD-315A-B23CCF37022B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69165</xdr:colOff>
      <xdr:row>129</xdr:row>
      <xdr:rowOff>540203</xdr:rowOff>
    </xdr:from>
    <xdr:to>
      <xdr:col>18</xdr:col>
      <xdr:colOff>10092</xdr:colOff>
      <xdr:row>130</xdr:row>
      <xdr:rowOff>287055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4E9DA9EC-06C1-2EBF-851A-AA907240A673}"/>
            </a:ext>
          </a:extLst>
        </xdr:cNvPr>
        <xdr:cNvGrpSpPr/>
      </xdr:nvGrpSpPr>
      <xdr:grpSpPr>
        <a:xfrm>
          <a:off x="9439860" y="38261108"/>
          <a:ext cx="1773537" cy="369787"/>
          <a:chOff x="382129" y="24041100"/>
          <a:chExt cx="1693527" cy="374141"/>
        </a:xfrm>
      </xdr:grpSpPr>
      <xdr:sp macro="" textlink="">
        <xdr:nvSpPr>
          <xdr:cNvPr id="213" name="TextBox 212">
            <a:extLst>
              <a:ext uri="{FF2B5EF4-FFF2-40B4-BE49-F238E27FC236}">
                <a16:creationId xmlns:a16="http://schemas.microsoft.com/office/drawing/2014/main" id="{752FDA26-D84C-EA5A-FEEC-5A1D557D76F4}"/>
              </a:ext>
            </a:extLst>
          </xdr:cNvPr>
          <xdr:cNvSpPr txBox="1"/>
        </xdr:nvSpPr>
        <xdr:spPr>
          <a:xfrm>
            <a:off x="457200" y="24041100"/>
            <a:ext cx="161845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/>
              <a:t>Design concept</a:t>
            </a:r>
          </a:p>
        </xdr:txBody>
      </xdr:sp>
      <xdr:sp macro="" textlink="">
        <xdr:nvSpPr>
          <xdr:cNvPr id="214" name="Isosceles Triangle 213">
            <a:extLst>
              <a:ext uri="{FF2B5EF4-FFF2-40B4-BE49-F238E27FC236}">
                <a16:creationId xmlns:a16="http://schemas.microsoft.com/office/drawing/2014/main" id="{145A6B89-1EE2-CCE6-62EA-E9B17B33CAB3}"/>
              </a:ext>
            </a:extLst>
          </xdr:cNvPr>
          <xdr:cNvSpPr/>
        </xdr:nvSpPr>
        <xdr:spPr>
          <a:xfrm rot="10800000">
            <a:off x="382129" y="24166023"/>
            <a:ext cx="112463" cy="11380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16</xdr:col>
      <xdr:colOff>317354</xdr:colOff>
      <xdr:row>52</xdr:row>
      <xdr:rowOff>71459</xdr:rowOff>
    </xdr:from>
    <xdr:to>
      <xdr:col>16</xdr:col>
      <xdr:colOff>484882</xdr:colOff>
      <xdr:row>52</xdr:row>
      <xdr:rowOff>204808</xdr:rowOff>
    </xdr:to>
    <xdr:sp macro="" textlink="">
      <xdr:nvSpPr>
        <xdr:cNvPr id="20" name="Isosceles Triangle 19">
          <a:extLst>
            <a:ext uri="{FF2B5EF4-FFF2-40B4-BE49-F238E27FC236}">
              <a16:creationId xmlns:a16="http://schemas.microsoft.com/office/drawing/2014/main" id="{113B3816-CC87-45AA-B6A3-8C9A9D503D18}"/>
            </a:ext>
          </a:extLst>
        </xdr:cNvPr>
        <xdr:cNvSpPr/>
      </xdr:nvSpPr>
      <xdr:spPr>
        <a:xfrm rot="10800000">
          <a:off x="9855961" y="12113780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290788</xdr:colOff>
      <xdr:row>49</xdr:row>
      <xdr:rowOff>69555</xdr:rowOff>
    </xdr:from>
    <xdr:to>
      <xdr:col>16</xdr:col>
      <xdr:colOff>458316</xdr:colOff>
      <xdr:row>49</xdr:row>
      <xdr:rowOff>202904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90068460-F0FF-42F8-BF36-05E88DCCF47E}"/>
            </a:ext>
          </a:extLst>
        </xdr:cNvPr>
        <xdr:cNvSpPr/>
      </xdr:nvSpPr>
      <xdr:spPr>
        <a:xfrm rot="10800000">
          <a:off x="9905435" y="11802114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288628</xdr:colOff>
      <xdr:row>50</xdr:row>
      <xdr:rowOff>91114</xdr:rowOff>
    </xdr:from>
    <xdr:to>
      <xdr:col>16</xdr:col>
      <xdr:colOff>456156</xdr:colOff>
      <xdr:row>50</xdr:row>
      <xdr:rowOff>224463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2B7BE739-305D-408B-8DD0-3D2796C772EF}"/>
            </a:ext>
          </a:extLst>
        </xdr:cNvPr>
        <xdr:cNvSpPr/>
      </xdr:nvSpPr>
      <xdr:spPr>
        <a:xfrm rot="10800000">
          <a:off x="9908878" y="12134947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275167</xdr:colOff>
      <xdr:row>70</xdr:row>
      <xdr:rowOff>74084</xdr:rowOff>
    </xdr:from>
    <xdr:to>
      <xdr:col>16</xdr:col>
      <xdr:colOff>442695</xdr:colOff>
      <xdr:row>70</xdr:row>
      <xdr:rowOff>207433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1CCD1108-ABE3-4146-B212-36721CE58694}"/>
            </a:ext>
          </a:extLst>
        </xdr:cNvPr>
        <xdr:cNvSpPr/>
      </xdr:nvSpPr>
      <xdr:spPr>
        <a:xfrm rot="10800000">
          <a:off x="9990667" y="18467917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287432</xdr:colOff>
      <xdr:row>61</xdr:row>
      <xdr:rowOff>128866</xdr:rowOff>
    </xdr:from>
    <xdr:to>
      <xdr:col>22</xdr:col>
      <xdr:colOff>454960</xdr:colOff>
      <xdr:row>61</xdr:row>
      <xdr:rowOff>262215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86BC071C-E38D-4F2E-9CAC-FD8C41008715}"/>
            </a:ext>
          </a:extLst>
        </xdr:cNvPr>
        <xdr:cNvSpPr/>
      </xdr:nvSpPr>
      <xdr:spPr>
        <a:xfrm rot="10800000">
          <a:off x="13600020" y="15738660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280146</xdr:colOff>
      <xdr:row>81</xdr:row>
      <xdr:rowOff>89647</xdr:rowOff>
    </xdr:from>
    <xdr:to>
      <xdr:col>17</xdr:col>
      <xdr:colOff>447674</xdr:colOff>
      <xdr:row>81</xdr:row>
      <xdr:rowOff>222996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3EB18710-76F1-478B-9947-F58ABC802991}"/>
            </a:ext>
          </a:extLst>
        </xdr:cNvPr>
        <xdr:cNvSpPr/>
      </xdr:nvSpPr>
      <xdr:spPr>
        <a:xfrm rot="10800000">
          <a:off x="10578352" y="22019559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291353</xdr:colOff>
      <xdr:row>82</xdr:row>
      <xdr:rowOff>112059</xdr:rowOff>
    </xdr:from>
    <xdr:to>
      <xdr:col>17</xdr:col>
      <xdr:colOff>458881</xdr:colOff>
      <xdr:row>82</xdr:row>
      <xdr:rowOff>245408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9CAC6113-4CFE-4ED6-ADD0-058F444885AD}"/>
            </a:ext>
          </a:extLst>
        </xdr:cNvPr>
        <xdr:cNvSpPr/>
      </xdr:nvSpPr>
      <xdr:spPr>
        <a:xfrm rot="10800000">
          <a:off x="10589559" y="22355735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277422</xdr:colOff>
      <xdr:row>48</xdr:row>
      <xdr:rowOff>91115</xdr:rowOff>
    </xdr:from>
    <xdr:to>
      <xdr:col>17</xdr:col>
      <xdr:colOff>444950</xdr:colOff>
      <xdr:row>48</xdr:row>
      <xdr:rowOff>224464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CA1929F3-AAFF-F224-6832-42293A656A7A}"/>
            </a:ext>
          </a:extLst>
        </xdr:cNvPr>
        <xdr:cNvSpPr/>
      </xdr:nvSpPr>
      <xdr:spPr>
        <a:xfrm rot="10800000">
          <a:off x="10575628" y="11666791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258872</xdr:colOff>
      <xdr:row>83</xdr:row>
      <xdr:rowOff>87841</xdr:rowOff>
    </xdr:from>
    <xdr:to>
      <xdr:col>18</xdr:col>
      <xdr:colOff>426400</xdr:colOff>
      <xdr:row>83</xdr:row>
      <xdr:rowOff>221190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3E8AE85E-DAEB-43CF-93AF-144AD7F5B2DC}"/>
            </a:ext>
          </a:extLst>
        </xdr:cNvPr>
        <xdr:cNvSpPr/>
      </xdr:nvSpPr>
      <xdr:spPr>
        <a:xfrm rot="10800000">
          <a:off x="11062943" y="19600484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292392</xdr:colOff>
      <xdr:row>53</xdr:row>
      <xdr:rowOff>85565</xdr:rowOff>
    </xdr:from>
    <xdr:to>
      <xdr:col>18</xdr:col>
      <xdr:colOff>459920</xdr:colOff>
      <xdr:row>53</xdr:row>
      <xdr:rowOff>218914</xdr:rowOff>
    </xdr:to>
    <xdr:sp macro="" textlink="">
      <xdr:nvSpPr>
        <xdr:cNvPr id="11" name="Isosceles Triangle 10">
          <a:extLst>
            <a:ext uri="{FF2B5EF4-FFF2-40B4-BE49-F238E27FC236}">
              <a16:creationId xmlns:a16="http://schemas.microsoft.com/office/drawing/2014/main" id="{009EDB30-ECE1-4141-B9D7-8AED63FD1C31}"/>
            </a:ext>
          </a:extLst>
        </xdr:cNvPr>
        <xdr:cNvSpPr/>
      </xdr:nvSpPr>
      <xdr:spPr>
        <a:xfrm rot="10800000">
          <a:off x="11184510" y="13230065"/>
          <a:ext cx="167528" cy="133349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214558</xdr:colOff>
      <xdr:row>67</xdr:row>
      <xdr:rowOff>79943</xdr:rowOff>
    </xdr:from>
    <xdr:to>
      <xdr:col>21</xdr:col>
      <xdr:colOff>382086</xdr:colOff>
      <xdr:row>67</xdr:row>
      <xdr:rowOff>213292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AE327AB9-0B52-5DF8-F18B-BAA138CA6A80}"/>
            </a:ext>
          </a:extLst>
        </xdr:cNvPr>
        <xdr:cNvSpPr/>
      </xdr:nvSpPr>
      <xdr:spPr>
        <a:xfrm rot="10800000">
          <a:off x="12891467" y="17929216"/>
          <a:ext cx="167528" cy="133349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264271</xdr:colOff>
      <xdr:row>57</xdr:row>
      <xdr:rowOff>91460</xdr:rowOff>
    </xdr:from>
    <xdr:to>
      <xdr:col>23</xdr:col>
      <xdr:colOff>431799</xdr:colOff>
      <xdr:row>57</xdr:row>
      <xdr:rowOff>224809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7B2E724A-1A81-48C7-9C31-90D8CD3D997E}"/>
            </a:ext>
          </a:extLst>
        </xdr:cNvPr>
        <xdr:cNvSpPr/>
      </xdr:nvSpPr>
      <xdr:spPr>
        <a:xfrm rot="10800000">
          <a:off x="14181977" y="14491019"/>
          <a:ext cx="167528" cy="13334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278925</xdr:colOff>
      <xdr:row>85</xdr:row>
      <xdr:rowOff>109607</xdr:rowOff>
    </xdr:from>
    <xdr:to>
      <xdr:col>20</xdr:col>
      <xdr:colOff>453438</xdr:colOff>
      <xdr:row>85</xdr:row>
      <xdr:rowOff>237241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8D17911E-4B04-4070-B6F1-8EE0E8AF0925}"/>
            </a:ext>
          </a:extLst>
        </xdr:cNvPr>
        <xdr:cNvSpPr/>
      </xdr:nvSpPr>
      <xdr:spPr>
        <a:xfrm rot="10800000">
          <a:off x="12683837" y="20000048"/>
          <a:ext cx="174513" cy="12763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258533</xdr:colOff>
      <xdr:row>84</xdr:row>
      <xdr:rowOff>68035</xdr:rowOff>
    </xdr:from>
    <xdr:to>
      <xdr:col>18</xdr:col>
      <xdr:colOff>426061</xdr:colOff>
      <xdr:row>84</xdr:row>
      <xdr:rowOff>201384</xdr:rowOff>
    </xdr:to>
    <xdr:sp macro="" textlink="">
      <xdr:nvSpPr>
        <xdr:cNvPr id="8" name="Isosceles Triangle 7">
          <a:extLst>
            <a:ext uri="{FF2B5EF4-FFF2-40B4-BE49-F238E27FC236}">
              <a16:creationId xmlns:a16="http://schemas.microsoft.com/office/drawing/2014/main" id="{D4A709DC-2F7E-47EA-A106-C50675BC0D0E}"/>
            </a:ext>
          </a:extLst>
        </xdr:cNvPr>
        <xdr:cNvSpPr/>
      </xdr:nvSpPr>
      <xdr:spPr>
        <a:xfrm rot="10800000">
          <a:off x="11062604" y="19825606"/>
          <a:ext cx="167528" cy="133349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339617</xdr:colOff>
      <xdr:row>53</xdr:row>
      <xdr:rowOff>58350</xdr:rowOff>
    </xdr:from>
    <xdr:to>
      <xdr:col>20</xdr:col>
      <xdr:colOff>507145</xdr:colOff>
      <xdr:row>53</xdr:row>
      <xdr:rowOff>191699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71F5A655-CBCA-400E-B11F-305F8BA7CE24}"/>
            </a:ext>
          </a:extLst>
        </xdr:cNvPr>
        <xdr:cNvSpPr/>
      </xdr:nvSpPr>
      <xdr:spPr>
        <a:xfrm rot="10800000">
          <a:off x="12368331" y="12223136"/>
          <a:ext cx="167528" cy="133349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338973</xdr:colOff>
      <xdr:row>71</xdr:row>
      <xdr:rowOff>46533</xdr:rowOff>
    </xdr:from>
    <xdr:to>
      <xdr:col>20</xdr:col>
      <xdr:colOff>514121</xdr:colOff>
      <xdr:row>71</xdr:row>
      <xdr:rowOff>176072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E56D181A-E9EA-44D3-A45E-50CF27B952C3}"/>
            </a:ext>
          </a:extLst>
        </xdr:cNvPr>
        <xdr:cNvSpPr/>
      </xdr:nvSpPr>
      <xdr:spPr>
        <a:xfrm rot="10800000">
          <a:off x="12743885" y="16485562"/>
          <a:ext cx="175148" cy="129539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282735</xdr:colOff>
      <xdr:row>87</xdr:row>
      <xdr:rowOff>85290</xdr:rowOff>
    </xdr:from>
    <xdr:to>
      <xdr:col>20</xdr:col>
      <xdr:colOff>443913</xdr:colOff>
      <xdr:row>87</xdr:row>
      <xdr:rowOff>226259</xdr:rowOff>
    </xdr:to>
    <xdr:sp macro="" textlink="">
      <xdr:nvSpPr>
        <xdr:cNvPr id="66" name="Isosceles Triangle 65">
          <a:extLst>
            <a:ext uri="{FF2B5EF4-FFF2-40B4-BE49-F238E27FC236}">
              <a16:creationId xmlns:a16="http://schemas.microsoft.com/office/drawing/2014/main" id="{95090E66-3514-485A-AA98-2EAD1F037F07}"/>
            </a:ext>
          </a:extLst>
        </xdr:cNvPr>
        <xdr:cNvSpPr/>
      </xdr:nvSpPr>
      <xdr:spPr>
        <a:xfrm rot="10800000">
          <a:off x="12687647" y="20468790"/>
          <a:ext cx="161178" cy="14096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264133</xdr:colOff>
      <xdr:row>89</xdr:row>
      <xdr:rowOff>53578</xdr:rowOff>
    </xdr:from>
    <xdr:to>
      <xdr:col>20</xdr:col>
      <xdr:colOff>417691</xdr:colOff>
      <xdr:row>89</xdr:row>
      <xdr:rowOff>188832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B4FE6A28-B536-4BCA-B97B-8C0C6ED79A47}"/>
            </a:ext>
          </a:extLst>
        </xdr:cNvPr>
        <xdr:cNvSpPr/>
      </xdr:nvSpPr>
      <xdr:spPr>
        <a:xfrm rot="10800000">
          <a:off x="12669045" y="20930137"/>
          <a:ext cx="153558" cy="13525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10</xdr:row>
      <xdr:rowOff>48867</xdr:rowOff>
    </xdr:from>
    <xdr:to>
      <xdr:col>16</xdr:col>
      <xdr:colOff>0</xdr:colOff>
      <xdr:row>26</xdr:row>
      <xdr:rowOff>69822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26</xdr:row>
      <xdr:rowOff>115542</xdr:rowOff>
    </xdr:from>
    <xdr:to>
      <xdr:col>16</xdr:col>
      <xdr:colOff>0</xdr:colOff>
      <xdr:row>42</xdr:row>
      <xdr:rowOff>136497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143899</xdr:colOff>
      <xdr:row>0</xdr:row>
      <xdr:rowOff>358588</xdr:rowOff>
    </xdr:from>
    <xdr:to>
      <xdr:col>24</xdr:col>
      <xdr:colOff>411649</xdr:colOff>
      <xdr:row>2</xdr:row>
      <xdr:rowOff>57823</xdr:rowOff>
    </xdr:to>
    <xdr:sp macro="" textlink="">
      <xdr:nvSpPr>
        <xdr:cNvPr id="7" name="TextBox 1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8962928" y="358588"/>
          <a:ext cx="4671662" cy="315559"/>
        </a:xfrm>
        <a:prstGeom prst="rect">
          <a:avLst/>
        </a:prstGeom>
        <a:solidFill>
          <a:srgbClr val="33CC33"/>
        </a:solidFill>
      </xdr:spPr>
      <xdr:txBody>
        <a:bodyPr wrap="square" lIns="128016" tIns="64008" rIns="128016" bIns="64008" rtlCol="0" anchor="ctr" anchorCtr="0">
          <a:spAutoFit/>
        </a:bodyPr>
        <a:lstStyle>
          <a:defPPr>
            <a:defRPr lang="th-TH"/>
          </a:defPPr>
          <a:lvl1pPr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5pPr>
          <a:lvl6pPr marL="2286000" algn="l" defTabSz="914400" rtl="0" eaLnBrk="1" latinLnBrk="0" hangingPunct="1"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6pPr>
          <a:lvl7pPr marL="2743200" algn="l" defTabSz="914400" rtl="0" eaLnBrk="1" latinLnBrk="0" hangingPunct="1"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7pPr>
          <a:lvl8pPr marL="3200400" algn="l" defTabSz="914400" rtl="0" eaLnBrk="1" latinLnBrk="0" hangingPunct="1"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8pPr>
          <a:lvl9pPr marL="3657600" algn="l" defTabSz="914400" rtl="0" eaLnBrk="1" latinLnBrk="0" hangingPunct="1"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9pPr>
        </a:lstStyle>
        <a:p>
          <a:pPr algn="ctr"/>
          <a:r>
            <a:rPr lang="en-US" sz="1600" b="1">
              <a:solidFill>
                <a:schemeClr val="bg1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ACTIVITY  CHIE-TECH &amp; AUTOMATION</a:t>
          </a:r>
          <a:endParaRPr lang="en-GB" sz="1600" b="1">
            <a:solidFill>
              <a:schemeClr val="bg1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177517</xdr:colOff>
      <xdr:row>26</xdr:row>
      <xdr:rowOff>97306</xdr:rowOff>
    </xdr:from>
    <xdr:to>
      <xdr:col>21</xdr:col>
      <xdr:colOff>182564</xdr:colOff>
      <xdr:row>28</xdr:row>
      <xdr:rowOff>91793</xdr:rowOff>
    </xdr:to>
    <xdr:sp macro="" textlink="">
      <xdr:nvSpPr>
        <xdr:cNvPr id="37" name="TextBox 1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8996546" y="4501218"/>
          <a:ext cx="2593606" cy="308251"/>
        </a:xfrm>
        <a:prstGeom prst="rect">
          <a:avLst/>
        </a:prstGeom>
        <a:solidFill>
          <a:srgbClr val="33CC33"/>
        </a:solidFill>
      </xdr:spPr>
      <xdr:txBody>
        <a:bodyPr wrap="square" lIns="128016" tIns="64008" rIns="128016" bIns="64008" rtlCol="0" anchor="ctr" anchorCtr="0">
          <a:spAutoFit/>
        </a:bodyPr>
        <a:lstStyle>
          <a:defPPr>
            <a:defRPr lang="th-TH"/>
          </a:defPPr>
          <a:lvl1pPr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5pPr>
          <a:lvl6pPr marL="2286000" algn="l" defTabSz="914400" rtl="0" eaLnBrk="1" latinLnBrk="0" hangingPunct="1"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6pPr>
          <a:lvl7pPr marL="2743200" algn="l" defTabSz="914400" rtl="0" eaLnBrk="1" latinLnBrk="0" hangingPunct="1"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7pPr>
          <a:lvl8pPr marL="3200400" algn="l" defTabSz="914400" rtl="0" eaLnBrk="1" latinLnBrk="0" hangingPunct="1"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8pPr>
          <a:lvl9pPr marL="3657600" algn="l" defTabSz="914400" rtl="0" eaLnBrk="1" latinLnBrk="0" hangingPunct="1"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9pPr>
        </a:lstStyle>
        <a:p>
          <a:pPr algn="ctr"/>
          <a:r>
            <a:rPr lang="en-US" sz="1600" b="1">
              <a:solidFill>
                <a:schemeClr val="bg1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PLAN FOLLOW UP</a:t>
          </a:r>
          <a:endParaRPr lang="en-GB" sz="1600" b="1">
            <a:solidFill>
              <a:schemeClr val="bg1"/>
            </a:solidFill>
            <a:effectLst>
              <a:outerShdw blurRad="38100" dist="38100" dir="2700000" algn="tl">
                <a:srgbClr val="000000">
                  <a:alpha val="43137"/>
                </a:srgbClr>
              </a:outerShdw>
            </a:effectLst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425153</xdr:colOff>
      <xdr:row>18</xdr:row>
      <xdr:rowOff>146539</xdr:rowOff>
    </xdr:from>
    <xdr:to>
      <xdr:col>5</xdr:col>
      <xdr:colOff>520607</xdr:colOff>
      <xdr:row>26</xdr:row>
      <xdr:rowOff>12329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2785696" y="3434735"/>
          <a:ext cx="642107" cy="1191007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415350</xdr:colOff>
      <xdr:row>35</xdr:row>
      <xdr:rowOff>100757</xdr:rowOff>
    </xdr:from>
    <xdr:to>
      <xdr:col>6</xdr:col>
      <xdr:colOff>16566</xdr:colOff>
      <xdr:row>42</xdr:row>
      <xdr:rowOff>71792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2775893" y="6205040"/>
          <a:ext cx="694521" cy="1130600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534959</xdr:colOff>
      <xdr:row>26</xdr:row>
      <xdr:rowOff>28672</xdr:rowOff>
    </xdr:from>
    <xdr:to>
      <xdr:col>14</xdr:col>
      <xdr:colOff>352483</xdr:colOff>
      <xdr:row>30</xdr:row>
      <xdr:rowOff>95246</xdr:rowOff>
    </xdr:to>
    <xdr:sp macro="" textlink="">
      <xdr:nvSpPr>
        <xdr:cNvPr id="43" name="TextBox 1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6722068" y="4642085"/>
          <a:ext cx="1457480" cy="729183"/>
        </a:xfrm>
        <a:prstGeom prst="rect">
          <a:avLst/>
        </a:prstGeom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Y'25 Target </a:t>
          </a:r>
        </a:p>
        <a:p>
          <a:pPr algn="ctr"/>
          <a:r>
            <a:rPr lang="en-US" sz="1100">
              <a:solidFill>
                <a:srgbClr val="FF0000"/>
              </a:solidFill>
              <a:sym typeface="Wingdings" panose="05000000000000000000" pitchFamily="2" charset="2"/>
            </a:rPr>
            <a:t>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0.75254</cdr:x>
      <cdr:y>0</cdr:y>
    </cdr:from>
    <cdr:to>
      <cdr:x>0.91452</cdr:x>
      <cdr:y>0.20184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669305" y="0"/>
          <a:ext cx="1435530" cy="5391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>
              <a:solidFill>
                <a:srgbClr val="FF0000"/>
              </a:solidFill>
            </a:rPr>
            <a:t>Y'25 Target </a:t>
          </a:r>
        </a:p>
        <a:p xmlns:a="http://schemas.openxmlformats.org/drawingml/2006/main">
          <a:pPr algn="ctr"/>
          <a:r>
            <a:rPr lang="en-US" sz="1100">
              <a:solidFill>
                <a:srgbClr val="FF0000"/>
              </a:solidFill>
              <a:sym typeface="Wingdings" panose="05000000000000000000" pitchFamily="2" charset="2"/>
            </a:rPr>
            <a:t></a:t>
          </a:r>
          <a:endParaRPr lang="en-US" sz="1100">
            <a:solidFill>
              <a:srgbClr val="FF0000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12</xdr:row>
      <xdr:rowOff>48867</xdr:rowOff>
    </xdr:from>
    <xdr:to>
      <xdr:col>16</xdr:col>
      <xdr:colOff>0</xdr:colOff>
      <xdr:row>28</xdr:row>
      <xdr:rowOff>69822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28</xdr:row>
      <xdr:rowOff>115542</xdr:rowOff>
    </xdr:from>
    <xdr:to>
      <xdr:col>16</xdr:col>
      <xdr:colOff>0</xdr:colOff>
      <xdr:row>44</xdr:row>
      <xdr:rowOff>136497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132052</xdr:colOff>
      <xdr:row>25</xdr:row>
      <xdr:rowOff>96777</xdr:rowOff>
    </xdr:from>
    <xdr:to>
      <xdr:col>23</xdr:col>
      <xdr:colOff>167504</xdr:colOff>
      <xdr:row>46</xdr:row>
      <xdr:rowOff>30815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84699" y="4130895"/>
          <a:ext cx="4383334" cy="3228567"/>
        </a:xfrm>
        <a:prstGeom prst="rect">
          <a:avLst/>
        </a:prstGeom>
      </xdr:spPr>
    </xdr:pic>
    <xdr:clientData/>
  </xdr:twoCellAnchor>
  <xdr:twoCellAnchor editAs="oneCell">
    <xdr:from>
      <xdr:col>16</xdr:col>
      <xdr:colOff>119062</xdr:colOff>
      <xdr:row>0</xdr:row>
      <xdr:rowOff>214313</xdr:rowOff>
    </xdr:from>
    <xdr:to>
      <xdr:col>26</xdr:col>
      <xdr:colOff>47624</xdr:colOff>
      <xdr:row>24</xdr:row>
      <xdr:rowOff>123858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2562" y="214313"/>
          <a:ext cx="6024562" cy="4005295"/>
        </a:xfrm>
        <a:prstGeom prst="rect">
          <a:avLst/>
        </a:prstGeom>
      </xdr:spPr>
    </xdr:pic>
    <xdr:clientData/>
  </xdr:twoCellAnchor>
  <xdr:twoCellAnchor editAs="oneCell">
    <xdr:from>
      <xdr:col>24</xdr:col>
      <xdr:colOff>23812</xdr:colOff>
      <xdr:row>26</xdr:row>
      <xdr:rowOff>0</xdr:rowOff>
    </xdr:from>
    <xdr:to>
      <xdr:col>31</xdr:col>
      <xdr:colOff>452436</xdr:colOff>
      <xdr:row>44</xdr:row>
      <xdr:rowOff>125212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82687" y="4429125"/>
          <a:ext cx="4595812" cy="3125587"/>
        </a:xfrm>
        <a:prstGeom prst="rect">
          <a:avLst/>
        </a:prstGeom>
      </xdr:spPr>
    </xdr:pic>
    <xdr:clientData/>
  </xdr:twoCellAnchor>
  <xdr:twoCellAnchor editAs="oneCell">
    <xdr:from>
      <xdr:col>26</xdr:col>
      <xdr:colOff>309563</xdr:colOff>
      <xdr:row>0</xdr:row>
      <xdr:rowOff>119063</xdr:rowOff>
    </xdr:from>
    <xdr:to>
      <xdr:col>35</xdr:col>
      <xdr:colOff>558626</xdr:colOff>
      <xdr:row>24</xdr:row>
      <xdr:rowOff>119063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59063" y="119063"/>
          <a:ext cx="5606876" cy="4095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303439</xdr:colOff>
      <xdr:row>5</xdr:row>
      <xdr:rowOff>112940</xdr:rowOff>
    </xdr:from>
    <xdr:to>
      <xdr:col>1</xdr:col>
      <xdr:colOff>760639</xdr:colOff>
      <xdr:row>6</xdr:row>
      <xdr:rowOff>189140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94" t="18211" r="22523" b="38558"/>
        <a:stretch/>
      </xdr:blipFill>
      <xdr:spPr>
        <a:xfrm>
          <a:off x="915760" y="1827440"/>
          <a:ext cx="457200" cy="457200"/>
        </a:xfrm>
        <a:prstGeom prst="rect">
          <a:avLst/>
        </a:prstGeom>
        <a:ln w="3175">
          <a:solidFill>
            <a:schemeClr val="accent1">
              <a:lumMod val="75000"/>
            </a:schemeClr>
          </a:solidFill>
          <a:prstDash val="solid"/>
        </a:ln>
      </xdr:spPr>
    </xdr:pic>
    <xdr:clientData/>
  </xdr:twoCellAnchor>
  <xdr:twoCellAnchor editAs="oneCell">
    <xdr:from>
      <xdr:col>1</xdr:col>
      <xdr:colOff>284389</xdr:colOff>
      <xdr:row>7</xdr:row>
      <xdr:rowOff>93890</xdr:rowOff>
    </xdr:from>
    <xdr:to>
      <xdr:col>1</xdr:col>
      <xdr:colOff>741589</xdr:colOff>
      <xdr:row>8</xdr:row>
      <xdr:rowOff>170090</xdr:rowOff>
    </xdr:to>
    <xdr:pic>
      <xdr:nvPicPr>
        <xdr:cNvPr id="3" name="Picture 2" descr="008627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96710" y="2570390"/>
          <a:ext cx="457200" cy="457200"/>
        </a:xfrm>
        <a:prstGeom prst="rect">
          <a:avLst/>
        </a:prstGeom>
        <a:noFill/>
        <a:ln w="3175">
          <a:solidFill>
            <a:schemeClr val="accent1">
              <a:lumMod val="75000"/>
            </a:schemeClr>
          </a:solidFill>
          <a:prstDash val="solid"/>
          <a:miter lim="800000"/>
          <a:headEnd/>
          <a:tailEnd/>
        </a:ln>
      </xdr:spPr>
    </xdr:pic>
    <xdr:clientData/>
  </xdr:twoCellAnchor>
  <xdr:twoCellAnchor editAs="oneCell">
    <xdr:from>
      <xdr:col>1</xdr:col>
      <xdr:colOff>274864</xdr:colOff>
      <xdr:row>9</xdr:row>
      <xdr:rowOff>93890</xdr:rowOff>
    </xdr:from>
    <xdr:to>
      <xdr:col>1</xdr:col>
      <xdr:colOff>732064</xdr:colOff>
      <xdr:row>10</xdr:row>
      <xdr:rowOff>170090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62" t="11830" r="37767" b="40634"/>
        <a:stretch/>
      </xdr:blipFill>
      <xdr:spPr>
        <a:xfrm>
          <a:off x="887185" y="3332390"/>
          <a:ext cx="457200" cy="457200"/>
        </a:xfrm>
        <a:prstGeom prst="rect">
          <a:avLst/>
        </a:prstGeom>
        <a:ln w="3175">
          <a:solidFill>
            <a:schemeClr val="accent1">
              <a:lumMod val="75000"/>
            </a:schemeClr>
          </a:solidFill>
          <a:prstDash val="solid"/>
        </a:ln>
      </xdr:spPr>
    </xdr:pic>
    <xdr:clientData/>
  </xdr:twoCellAnchor>
  <xdr:twoCellAnchor editAs="oneCell">
    <xdr:from>
      <xdr:col>1</xdr:col>
      <xdr:colOff>265339</xdr:colOff>
      <xdr:row>13</xdr:row>
      <xdr:rowOff>87873</xdr:rowOff>
    </xdr:from>
    <xdr:to>
      <xdr:col>1</xdr:col>
      <xdr:colOff>722539</xdr:colOff>
      <xdr:row>14</xdr:row>
      <xdr:rowOff>164073</xdr:rowOff>
    </xdr:to>
    <xdr:pic>
      <xdr:nvPicPr>
        <xdr:cNvPr id="5" name="Picture 4" descr="009588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rcRect l="33797" r="26807" b="24486"/>
        <a:stretch>
          <a:fillRect/>
        </a:stretch>
      </xdr:blipFill>
      <xdr:spPr>
        <a:xfrm>
          <a:off x="877660" y="4850373"/>
          <a:ext cx="457200" cy="4572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 w="3175">
          <a:solidFill>
            <a:schemeClr val="accent1">
              <a:lumMod val="75000"/>
            </a:schemeClr>
          </a:solidFill>
          <a:prstDash val="solid"/>
        </a:ln>
        <a:effectLst/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</xdr:pic>
    <xdr:clientData/>
  </xdr:twoCellAnchor>
  <xdr:twoCellAnchor editAs="oneCell">
    <xdr:from>
      <xdr:col>1</xdr:col>
      <xdr:colOff>255814</xdr:colOff>
      <xdr:row>15</xdr:row>
      <xdr:rowOff>97045</xdr:rowOff>
    </xdr:from>
    <xdr:to>
      <xdr:col>1</xdr:col>
      <xdr:colOff>713014</xdr:colOff>
      <xdr:row>16</xdr:row>
      <xdr:rowOff>173245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68135" y="5621545"/>
          <a:ext cx="457200" cy="457200"/>
        </a:xfrm>
        <a:prstGeom prst="rect">
          <a:avLst/>
        </a:prstGeom>
        <a:ln w="3175">
          <a:solidFill>
            <a:schemeClr val="accent1">
              <a:lumMod val="75000"/>
            </a:schemeClr>
          </a:solidFill>
          <a:prstDash val="solid"/>
        </a:ln>
        <a:effectLst/>
      </xdr:spPr>
    </xdr:pic>
    <xdr:clientData/>
  </xdr:twoCellAnchor>
  <xdr:twoCellAnchor editAs="oneCell">
    <xdr:from>
      <xdr:col>1</xdr:col>
      <xdr:colOff>255900</xdr:colOff>
      <xdr:row>11</xdr:row>
      <xdr:rowOff>74840</xdr:rowOff>
    </xdr:from>
    <xdr:to>
      <xdr:col>1</xdr:col>
      <xdr:colOff>713100</xdr:colOff>
      <xdr:row>12</xdr:row>
      <xdr:rowOff>151040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68221" y="4075340"/>
          <a:ext cx="457200" cy="457200"/>
        </a:xfrm>
        <a:prstGeom prst="rect">
          <a:avLst/>
        </a:prstGeom>
        <a:noFill/>
        <a:ln w="3175">
          <a:solidFill>
            <a:schemeClr val="accent1">
              <a:lumMod val="75000"/>
            </a:schemeClr>
          </a:solidFill>
          <a:prstDash val="solid"/>
          <a:miter lim="800000"/>
          <a:headEnd/>
          <a:tailEnd/>
        </a:ln>
      </xdr:spPr>
    </xdr:pic>
    <xdr:clientData/>
  </xdr:twoCellAnchor>
  <xdr:twoCellAnchor editAs="oneCell">
    <xdr:from>
      <xdr:col>1</xdr:col>
      <xdr:colOff>279309</xdr:colOff>
      <xdr:row>19</xdr:row>
      <xdr:rowOff>86987</xdr:rowOff>
    </xdr:from>
    <xdr:to>
      <xdr:col>1</xdr:col>
      <xdr:colOff>736509</xdr:colOff>
      <xdr:row>20</xdr:row>
      <xdr:rowOff>163187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891630" y="7135487"/>
          <a:ext cx="457200" cy="457200"/>
        </a:xfrm>
        <a:prstGeom prst="rect">
          <a:avLst/>
        </a:prstGeom>
        <a:noFill/>
        <a:ln w="3175">
          <a:solidFill>
            <a:schemeClr val="accent1">
              <a:lumMod val="75000"/>
            </a:schemeClr>
          </a:solidFill>
          <a:prstDash val="solid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265339</xdr:colOff>
      <xdr:row>17</xdr:row>
      <xdr:rowOff>84816</xdr:rowOff>
    </xdr:from>
    <xdr:to>
      <xdr:col>1</xdr:col>
      <xdr:colOff>722539</xdr:colOff>
      <xdr:row>18</xdr:row>
      <xdr:rowOff>161016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9"/>
        <a:srcRect l="8681"/>
        <a:stretch/>
      </xdr:blipFill>
      <xdr:spPr>
        <a:xfrm>
          <a:off x="877660" y="6371316"/>
          <a:ext cx="457200" cy="457200"/>
        </a:xfrm>
        <a:prstGeom prst="rect">
          <a:avLst/>
        </a:prstGeom>
        <a:ln w="3175" cmpd="sng">
          <a:solidFill>
            <a:schemeClr val="accent1">
              <a:lumMod val="75000"/>
            </a:schemeClr>
          </a:solidFill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250001</xdr:colOff>
      <xdr:row>38</xdr:row>
      <xdr:rowOff>121227</xdr:rowOff>
    </xdr:from>
    <xdr:to>
      <xdr:col>41</xdr:col>
      <xdr:colOff>396539</xdr:colOff>
      <xdr:row>38</xdr:row>
      <xdr:rowOff>669867</xdr:rowOff>
    </xdr:to>
    <xdr:sp macro="" textlink="">
      <xdr:nvSpPr>
        <xdr:cNvPr id="182" name="Arrow: Pentagon 181">
          <a:extLst>
            <a:ext uri="{FF2B5EF4-FFF2-40B4-BE49-F238E27FC236}">
              <a16:creationId xmlns:a16="http://schemas.microsoft.com/office/drawing/2014/main" id="{74B11866-8660-47F6-BAED-A71F9DCFFA65}"/>
            </a:ext>
          </a:extLst>
        </xdr:cNvPr>
        <xdr:cNvSpPr/>
      </xdr:nvSpPr>
      <xdr:spPr>
        <a:xfrm>
          <a:off x="30920501" y="22911954"/>
          <a:ext cx="85658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225136</xdr:colOff>
      <xdr:row>38</xdr:row>
      <xdr:rowOff>183821</xdr:rowOff>
    </xdr:from>
    <xdr:ext cx="884539" cy="405432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5D88629B-338E-495D-B6A0-35A7D6ED1ED0}"/>
            </a:ext>
          </a:extLst>
        </xdr:cNvPr>
        <xdr:cNvSpPr txBox="1"/>
      </xdr:nvSpPr>
      <xdr:spPr>
        <a:xfrm>
          <a:off x="30895636" y="22974548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38</xdr:col>
      <xdr:colOff>577236</xdr:colOff>
      <xdr:row>38</xdr:row>
      <xdr:rowOff>114360</xdr:rowOff>
    </xdr:from>
    <xdr:to>
      <xdr:col>40</xdr:col>
      <xdr:colOff>295954</xdr:colOff>
      <xdr:row>38</xdr:row>
      <xdr:rowOff>663000</xdr:rowOff>
    </xdr:to>
    <xdr:sp macro="" textlink="">
      <xdr:nvSpPr>
        <xdr:cNvPr id="180" name="Arrow: Pentagon 179">
          <a:extLst>
            <a:ext uri="{FF2B5EF4-FFF2-40B4-BE49-F238E27FC236}">
              <a16:creationId xmlns:a16="http://schemas.microsoft.com/office/drawing/2014/main" id="{EB6B58F6-369B-4D8A-B472-72B7908A5CAC}"/>
            </a:ext>
          </a:extLst>
        </xdr:cNvPr>
        <xdr:cNvSpPr/>
      </xdr:nvSpPr>
      <xdr:spPr>
        <a:xfrm>
          <a:off x="30009486" y="22879110"/>
          <a:ext cx="1147468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62340</xdr:colOff>
      <xdr:row>30</xdr:row>
      <xdr:rowOff>129533</xdr:rowOff>
    </xdr:from>
    <xdr:to>
      <xdr:col>32</xdr:col>
      <xdr:colOff>156913</xdr:colOff>
      <xdr:row>30</xdr:row>
      <xdr:rowOff>678173</xdr:rowOff>
    </xdr:to>
    <xdr:sp macro="" textlink="">
      <xdr:nvSpPr>
        <xdr:cNvPr id="177" name="Arrow: Pentagon 176">
          <a:extLst>
            <a:ext uri="{FF2B5EF4-FFF2-40B4-BE49-F238E27FC236}">
              <a16:creationId xmlns:a16="http://schemas.microsoft.com/office/drawing/2014/main" id="{6F83BE9B-CAFD-46B1-AD43-8D3E903BDED4}"/>
            </a:ext>
          </a:extLst>
        </xdr:cNvPr>
        <xdr:cNvSpPr/>
      </xdr:nvSpPr>
      <xdr:spPr>
        <a:xfrm>
          <a:off x="23779590" y="16798283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30</xdr:col>
      <xdr:colOff>70506</xdr:colOff>
      <xdr:row>30</xdr:row>
      <xdr:rowOff>205797</xdr:rowOff>
    </xdr:from>
    <xdr:ext cx="957763" cy="405432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8904C045-C7DF-439A-8EB1-14B5078455EA}"/>
            </a:ext>
          </a:extLst>
        </xdr:cNvPr>
        <xdr:cNvSpPr txBox="1"/>
      </xdr:nvSpPr>
      <xdr:spPr>
        <a:xfrm>
          <a:off x="23787756" y="16874547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29</xdr:col>
      <xdr:colOff>625543</xdr:colOff>
      <xdr:row>35</xdr:row>
      <xdr:rowOff>108532</xdr:rowOff>
    </xdr:from>
    <xdr:to>
      <xdr:col>35</xdr:col>
      <xdr:colOff>95249</xdr:colOff>
      <xdr:row>35</xdr:row>
      <xdr:rowOff>657172</xdr:rowOff>
    </xdr:to>
    <xdr:sp macro="" textlink="">
      <xdr:nvSpPr>
        <xdr:cNvPr id="169" name="Arrow: Pentagon 168">
          <a:extLst>
            <a:ext uri="{FF2B5EF4-FFF2-40B4-BE49-F238E27FC236}">
              <a16:creationId xmlns:a16="http://schemas.microsoft.com/office/drawing/2014/main" id="{3E65D561-3757-478C-A90C-E9F7F71A391A}"/>
            </a:ext>
          </a:extLst>
        </xdr:cNvPr>
        <xdr:cNvSpPr/>
      </xdr:nvSpPr>
      <xdr:spPr>
        <a:xfrm>
          <a:off x="23485543" y="20613259"/>
          <a:ext cx="372997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29</xdr:col>
      <xdr:colOff>682694</xdr:colOff>
      <xdr:row>35</xdr:row>
      <xdr:rowOff>162282</xdr:rowOff>
    </xdr:from>
    <xdr:ext cx="795731" cy="405432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8429E515-0F66-4395-B900-53C389B7996C}"/>
            </a:ext>
          </a:extLst>
        </xdr:cNvPr>
        <xdr:cNvSpPr txBox="1"/>
      </xdr:nvSpPr>
      <xdr:spPr>
        <a:xfrm>
          <a:off x="23542694" y="20667009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36</xdr:col>
      <xdr:colOff>376225</xdr:colOff>
      <xdr:row>34</xdr:row>
      <xdr:rowOff>93086</xdr:rowOff>
    </xdr:from>
    <xdr:to>
      <xdr:col>37</xdr:col>
      <xdr:colOff>522762</xdr:colOff>
      <xdr:row>34</xdr:row>
      <xdr:rowOff>641726</xdr:rowOff>
    </xdr:to>
    <xdr:sp macro="" textlink="">
      <xdr:nvSpPr>
        <xdr:cNvPr id="164" name="Arrow: Pentagon 163">
          <a:extLst>
            <a:ext uri="{FF2B5EF4-FFF2-40B4-BE49-F238E27FC236}">
              <a16:creationId xmlns:a16="http://schemas.microsoft.com/office/drawing/2014/main" id="{BF156A4A-D413-4A15-AAC4-A762354EB368}"/>
            </a:ext>
          </a:extLst>
        </xdr:cNvPr>
        <xdr:cNvSpPr/>
      </xdr:nvSpPr>
      <xdr:spPr>
        <a:xfrm>
          <a:off x="28461368" y="19850657"/>
          <a:ext cx="867715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36</xdr:col>
      <xdr:colOff>351360</xdr:colOff>
      <xdr:row>34</xdr:row>
      <xdr:rowOff>155680</xdr:rowOff>
    </xdr:from>
    <xdr:ext cx="884539" cy="405432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4A533FA9-41AA-4418-A601-16C47F4595A5}"/>
            </a:ext>
          </a:extLst>
        </xdr:cNvPr>
        <xdr:cNvSpPr txBox="1"/>
      </xdr:nvSpPr>
      <xdr:spPr>
        <a:xfrm>
          <a:off x="28436503" y="19913251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35</xdr:col>
      <xdr:colOff>2335</xdr:colOff>
      <xdr:row>34</xdr:row>
      <xdr:rowOff>97352</xdr:rowOff>
    </xdr:from>
    <xdr:to>
      <xdr:col>36</xdr:col>
      <xdr:colOff>435428</xdr:colOff>
      <xdr:row>34</xdr:row>
      <xdr:rowOff>645992</xdr:rowOff>
    </xdr:to>
    <xdr:sp macro="" textlink="">
      <xdr:nvSpPr>
        <xdr:cNvPr id="162" name="Arrow: Pentagon 161">
          <a:extLst>
            <a:ext uri="{FF2B5EF4-FFF2-40B4-BE49-F238E27FC236}">
              <a16:creationId xmlns:a16="http://schemas.microsoft.com/office/drawing/2014/main" id="{8B7E7875-914A-4C68-AEB2-39AEC71977BA}"/>
            </a:ext>
          </a:extLst>
        </xdr:cNvPr>
        <xdr:cNvSpPr/>
      </xdr:nvSpPr>
      <xdr:spPr>
        <a:xfrm>
          <a:off x="27366299" y="19854923"/>
          <a:ext cx="1154272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33633</xdr:colOff>
      <xdr:row>34</xdr:row>
      <xdr:rowOff>157226</xdr:rowOff>
    </xdr:from>
    <xdr:ext cx="957763" cy="405432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7346F4F7-1933-4E45-ACAB-094E02E32964}"/>
            </a:ext>
          </a:extLst>
        </xdr:cNvPr>
        <xdr:cNvSpPr txBox="1"/>
      </xdr:nvSpPr>
      <xdr:spPr>
        <a:xfrm>
          <a:off x="27397597" y="19914797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29</xdr:col>
      <xdr:colOff>639150</xdr:colOff>
      <xdr:row>34</xdr:row>
      <xdr:rowOff>111006</xdr:rowOff>
    </xdr:from>
    <xdr:to>
      <xdr:col>35</xdr:col>
      <xdr:colOff>108856</xdr:colOff>
      <xdr:row>34</xdr:row>
      <xdr:rowOff>659646</xdr:rowOff>
    </xdr:to>
    <xdr:sp macro="" textlink="">
      <xdr:nvSpPr>
        <xdr:cNvPr id="160" name="Arrow: Pentagon 159">
          <a:extLst>
            <a:ext uri="{FF2B5EF4-FFF2-40B4-BE49-F238E27FC236}">
              <a16:creationId xmlns:a16="http://schemas.microsoft.com/office/drawing/2014/main" id="{AFAFAB63-9B0D-40D4-94A5-BF30531B58EA}"/>
            </a:ext>
          </a:extLst>
        </xdr:cNvPr>
        <xdr:cNvSpPr/>
      </xdr:nvSpPr>
      <xdr:spPr>
        <a:xfrm>
          <a:off x="23676043" y="19868577"/>
          <a:ext cx="3796777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29</xdr:col>
      <xdr:colOff>696301</xdr:colOff>
      <xdr:row>34</xdr:row>
      <xdr:rowOff>164756</xdr:rowOff>
    </xdr:from>
    <xdr:ext cx="795731" cy="405432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0BF07DE7-51F1-4061-BF46-D67B9CBB8FF0}"/>
            </a:ext>
          </a:extLst>
        </xdr:cNvPr>
        <xdr:cNvSpPr txBox="1"/>
      </xdr:nvSpPr>
      <xdr:spPr>
        <a:xfrm>
          <a:off x="23733194" y="19922327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20</xdr:col>
      <xdr:colOff>24245</xdr:colOff>
      <xdr:row>20</xdr:row>
      <xdr:rowOff>63105</xdr:rowOff>
    </xdr:from>
    <xdr:to>
      <xdr:col>21</xdr:col>
      <xdr:colOff>356755</xdr:colOff>
      <xdr:row>20</xdr:row>
      <xdr:rowOff>611745</xdr:rowOff>
    </xdr:to>
    <xdr:sp macro="" textlink="">
      <xdr:nvSpPr>
        <xdr:cNvPr id="101" name="Arrow: Pentagon 100">
          <a:extLst>
            <a:ext uri="{FF2B5EF4-FFF2-40B4-BE49-F238E27FC236}">
              <a16:creationId xmlns:a16="http://schemas.microsoft.com/office/drawing/2014/main" id="{86A9CC88-CCE9-48AD-B330-D18BCDD2F170}"/>
            </a:ext>
          </a:extLst>
        </xdr:cNvPr>
        <xdr:cNvSpPr/>
      </xdr:nvSpPr>
      <xdr:spPr>
        <a:xfrm>
          <a:off x="16493836" y="9137832"/>
          <a:ext cx="1042555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20</xdr:col>
      <xdr:colOff>41439</xdr:colOff>
      <xdr:row>20</xdr:row>
      <xdr:rowOff>139306</xdr:rowOff>
    </xdr:from>
    <xdr:ext cx="1288471" cy="405432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B78DE93-B4D6-4F53-9763-221D6A78D017}"/>
            </a:ext>
          </a:extLst>
        </xdr:cNvPr>
        <xdr:cNvSpPr txBox="1"/>
      </xdr:nvSpPr>
      <xdr:spPr>
        <a:xfrm>
          <a:off x="16511030" y="9214033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13</xdr:col>
      <xdr:colOff>463550</xdr:colOff>
      <xdr:row>7</xdr:row>
      <xdr:rowOff>112325</xdr:rowOff>
    </xdr:from>
    <xdr:to>
      <xdr:col>15</xdr:col>
      <xdr:colOff>14645</xdr:colOff>
      <xdr:row>8</xdr:row>
      <xdr:rowOff>110856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68989151-0C34-49E0-AD36-FF47B1EAF472}"/>
            </a:ext>
          </a:extLst>
        </xdr:cNvPr>
        <xdr:cNvGrpSpPr/>
      </xdr:nvGrpSpPr>
      <xdr:grpSpPr>
        <a:xfrm>
          <a:off x="12800330" y="2279263"/>
          <a:ext cx="1029375" cy="308093"/>
          <a:chOff x="5329065" y="24037364"/>
          <a:chExt cx="1321378" cy="316122"/>
        </a:xfrm>
      </xdr:grpSpPr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91A138C6-62BA-0267-B2E6-BF8B2E2DA4F0}"/>
              </a:ext>
            </a:extLst>
          </xdr:cNvPr>
          <xdr:cNvSpPr txBox="1"/>
        </xdr:nvSpPr>
        <xdr:spPr>
          <a:xfrm>
            <a:off x="5329065" y="24037364"/>
            <a:ext cx="1321378" cy="31612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Design concept</a:t>
            </a:r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5ED2FB43-ADC4-CF6B-3E99-75ED03D8AB5A}"/>
              </a:ext>
            </a:extLst>
          </xdr:cNvPr>
          <xdr:cNvSpPr/>
        </xdr:nvSpPr>
        <xdr:spPr>
          <a:xfrm rot="10800000">
            <a:off x="5330040" y="24152832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431066</xdr:colOff>
      <xdr:row>8</xdr:row>
      <xdr:rowOff>37909</xdr:rowOff>
    </xdr:from>
    <xdr:to>
      <xdr:col>14</xdr:col>
      <xdr:colOff>376799</xdr:colOff>
      <xdr:row>9</xdr:row>
      <xdr:rowOff>36440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A14FA71-2B3E-4A81-9AEE-6D503E8438C9}"/>
            </a:ext>
          </a:extLst>
        </xdr:cNvPr>
        <xdr:cNvGrpSpPr/>
      </xdr:nvGrpSpPr>
      <xdr:grpSpPr>
        <a:xfrm>
          <a:off x="12769751" y="2514409"/>
          <a:ext cx="678206" cy="308094"/>
          <a:chOff x="5341402" y="24173762"/>
          <a:chExt cx="1137073" cy="315653"/>
        </a:xfrm>
      </xdr:grpSpPr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F5E180F3-A5F1-2461-7472-C58B088D7134}"/>
              </a:ext>
            </a:extLst>
          </xdr:cNvPr>
          <xdr:cNvSpPr txBox="1"/>
        </xdr:nvSpPr>
        <xdr:spPr>
          <a:xfrm>
            <a:off x="5341402" y="24173762"/>
            <a:ext cx="1137073" cy="3156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Kaizen Sheet</a:t>
            </a:r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ED2A9B08-3792-3BAE-0FDB-EC6AF4F15E19}"/>
              </a:ext>
            </a:extLst>
          </xdr:cNvPr>
          <xdr:cNvSpPr/>
        </xdr:nvSpPr>
        <xdr:spPr>
          <a:xfrm rot="10800000">
            <a:off x="5346253" y="24303584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467854</xdr:colOff>
      <xdr:row>9</xdr:row>
      <xdr:rowOff>1098</xdr:rowOff>
    </xdr:from>
    <xdr:to>
      <xdr:col>15</xdr:col>
      <xdr:colOff>149677</xdr:colOff>
      <xdr:row>10</xdr:row>
      <xdr:rowOff>176893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442E9402-A5FE-4FD3-8F42-6E8DAB65E66B}"/>
            </a:ext>
          </a:extLst>
        </xdr:cNvPr>
        <xdr:cNvGrpSpPr/>
      </xdr:nvGrpSpPr>
      <xdr:grpSpPr>
        <a:xfrm>
          <a:off x="12804634" y="2787161"/>
          <a:ext cx="1156293" cy="481547"/>
          <a:chOff x="5342381" y="24360386"/>
          <a:chExt cx="620589" cy="313244"/>
        </a:xfrm>
      </xdr:grpSpPr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D45DF586-F608-F881-8C20-6747BF55B1D3}"/>
              </a:ext>
            </a:extLst>
          </xdr:cNvPr>
          <xdr:cNvSpPr txBox="1"/>
        </xdr:nvSpPr>
        <xdr:spPr>
          <a:xfrm>
            <a:off x="5349684" y="24360386"/>
            <a:ext cx="613286" cy="3132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Order</a:t>
            </a:r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C9AF0EA5-DF8D-079C-61E3-D57DF2C45458}"/>
              </a:ext>
            </a:extLst>
          </xdr:cNvPr>
          <xdr:cNvSpPr/>
        </xdr:nvSpPr>
        <xdr:spPr>
          <a:xfrm rot="10800000">
            <a:off x="5342381" y="24479064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468360</xdr:colOff>
      <xdr:row>7</xdr:row>
      <xdr:rowOff>133257</xdr:rowOff>
    </xdr:from>
    <xdr:to>
      <xdr:col>17</xdr:col>
      <xdr:colOff>26607</xdr:colOff>
      <xdr:row>8</xdr:row>
      <xdr:rowOff>131789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9E196D8D-93A9-4ECB-A438-2ADFB8D9D370}"/>
            </a:ext>
          </a:extLst>
        </xdr:cNvPr>
        <xdr:cNvGrpSpPr/>
      </xdr:nvGrpSpPr>
      <xdr:grpSpPr>
        <a:xfrm>
          <a:off x="14281515" y="2304005"/>
          <a:ext cx="1028907" cy="308094"/>
          <a:chOff x="5373687" y="24506124"/>
          <a:chExt cx="738368" cy="316124"/>
        </a:xfrm>
      </xdr:grpSpPr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314DF89A-2228-0FD5-32C5-5A29EEB6FE34}"/>
              </a:ext>
            </a:extLst>
          </xdr:cNvPr>
          <xdr:cNvSpPr txBox="1"/>
        </xdr:nvSpPr>
        <xdr:spPr>
          <a:xfrm>
            <a:off x="5376295" y="24506124"/>
            <a:ext cx="735760" cy="3161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Making</a:t>
            </a:r>
          </a:p>
        </xdr:txBody>
      </xdr:sp>
      <xdr:sp macro="" textlink="">
        <xdr:nvSpPr>
          <xdr:cNvPr id="70" name="Isosceles Triangle 69">
            <a:extLst>
              <a:ext uri="{FF2B5EF4-FFF2-40B4-BE49-F238E27FC236}">
                <a16:creationId xmlns:a16="http://schemas.microsoft.com/office/drawing/2014/main" id="{C95D23A3-FFA6-514D-DC19-F6961BDCAE09}"/>
              </a:ext>
            </a:extLst>
          </xdr:cNvPr>
          <xdr:cNvSpPr/>
        </xdr:nvSpPr>
        <xdr:spPr>
          <a:xfrm rot="10800000">
            <a:off x="5373687" y="24632098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472390</xdr:colOff>
      <xdr:row>8</xdr:row>
      <xdr:rowOff>27761</xdr:rowOff>
    </xdr:from>
    <xdr:to>
      <xdr:col>16</xdr:col>
      <xdr:colOff>442874</xdr:colOff>
      <xdr:row>9</xdr:row>
      <xdr:rowOff>26294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9D7B317E-0AB6-4E80-876D-09FBA9881992}"/>
            </a:ext>
          </a:extLst>
        </xdr:cNvPr>
        <xdr:cNvGrpSpPr/>
      </xdr:nvGrpSpPr>
      <xdr:grpSpPr>
        <a:xfrm>
          <a:off x="14287450" y="2502356"/>
          <a:ext cx="701052" cy="306191"/>
          <a:chOff x="5377692" y="24655211"/>
          <a:chExt cx="565015" cy="316124"/>
        </a:xfrm>
      </xdr:grpSpPr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7F248B3A-3855-B3F9-10AE-309181432D5F}"/>
              </a:ext>
            </a:extLst>
          </xdr:cNvPr>
          <xdr:cNvSpPr txBox="1"/>
        </xdr:nvSpPr>
        <xdr:spPr>
          <a:xfrm>
            <a:off x="5389688" y="24655211"/>
            <a:ext cx="553019" cy="3161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Trial </a:t>
            </a:r>
          </a:p>
        </xdr:txBody>
      </xdr:sp>
      <xdr:sp macro="" textlink="">
        <xdr:nvSpPr>
          <xdr:cNvPr id="73" name="Isosceles Triangle 72">
            <a:extLst>
              <a:ext uri="{FF2B5EF4-FFF2-40B4-BE49-F238E27FC236}">
                <a16:creationId xmlns:a16="http://schemas.microsoft.com/office/drawing/2014/main" id="{00CFBA33-D192-407A-C7E1-D722116287C4}"/>
              </a:ext>
            </a:extLst>
          </xdr:cNvPr>
          <xdr:cNvSpPr/>
        </xdr:nvSpPr>
        <xdr:spPr>
          <a:xfrm rot="10800000">
            <a:off x="5377692" y="24791059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473572</xdr:colOff>
      <xdr:row>8</xdr:row>
      <xdr:rowOff>239335</xdr:rowOff>
    </xdr:from>
    <xdr:to>
      <xdr:col>17</xdr:col>
      <xdr:colOff>165838</xdr:colOff>
      <xdr:row>9</xdr:row>
      <xdr:rowOff>237866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9ADC417F-4CC6-4366-AB39-6AFE88F4F488}"/>
            </a:ext>
          </a:extLst>
        </xdr:cNvPr>
        <xdr:cNvGrpSpPr/>
      </xdr:nvGrpSpPr>
      <xdr:grpSpPr>
        <a:xfrm>
          <a:off x="14288632" y="2717740"/>
          <a:ext cx="1168641" cy="308094"/>
          <a:chOff x="5388950" y="24805884"/>
          <a:chExt cx="872579" cy="311496"/>
        </a:xfrm>
      </xdr:grpSpPr>
      <xdr:sp macro="" textlink="">
        <xdr:nvSpPr>
          <xdr:cNvPr id="75" name="TextBox 74">
            <a:extLst>
              <a:ext uri="{FF2B5EF4-FFF2-40B4-BE49-F238E27FC236}">
                <a16:creationId xmlns:a16="http://schemas.microsoft.com/office/drawing/2014/main" id="{3BF2EC48-1FAB-6908-2633-527687C8A835}"/>
              </a:ext>
            </a:extLst>
          </xdr:cNvPr>
          <xdr:cNvSpPr txBox="1"/>
        </xdr:nvSpPr>
        <xdr:spPr>
          <a:xfrm>
            <a:off x="5400086" y="24805884"/>
            <a:ext cx="861443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Start Use</a:t>
            </a:r>
          </a:p>
        </xdr:txBody>
      </xdr:sp>
      <xdr:sp macro="" textlink="">
        <xdr:nvSpPr>
          <xdr:cNvPr id="76" name="Isosceles Triangle 75">
            <a:extLst>
              <a:ext uri="{FF2B5EF4-FFF2-40B4-BE49-F238E27FC236}">
                <a16:creationId xmlns:a16="http://schemas.microsoft.com/office/drawing/2014/main" id="{1DAE2672-778C-C40B-BF8B-28E91C2E6B38}"/>
              </a:ext>
            </a:extLst>
          </xdr:cNvPr>
          <xdr:cNvSpPr/>
        </xdr:nvSpPr>
        <xdr:spPr>
          <a:xfrm rot="10800000">
            <a:off x="5388950" y="24927242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190500</xdr:colOff>
      <xdr:row>14</xdr:row>
      <xdr:rowOff>95250</xdr:rowOff>
    </xdr:from>
    <xdr:to>
      <xdr:col>11</xdr:col>
      <xdr:colOff>476250</xdr:colOff>
      <xdr:row>14</xdr:row>
      <xdr:rowOff>643890</xdr:rowOff>
    </xdr:to>
    <xdr:sp macro="" textlink="">
      <xdr:nvSpPr>
        <xdr:cNvPr id="2" name="Arrow: Pentagon 1">
          <a:extLst>
            <a:ext uri="{FF2B5EF4-FFF2-40B4-BE49-F238E27FC236}">
              <a16:creationId xmlns:a16="http://schemas.microsoft.com/office/drawing/2014/main" id="{B9EA5B9C-E4E2-1DA1-90CB-7DD2B903C73A}"/>
            </a:ext>
          </a:extLst>
        </xdr:cNvPr>
        <xdr:cNvSpPr/>
      </xdr:nvSpPr>
      <xdr:spPr>
        <a:xfrm>
          <a:off x="9525000" y="4612821"/>
          <a:ext cx="1006929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533401</xdr:colOff>
      <xdr:row>14</xdr:row>
      <xdr:rowOff>101373</xdr:rowOff>
    </xdr:from>
    <xdr:to>
      <xdr:col>14</xdr:col>
      <xdr:colOff>204107</xdr:colOff>
      <xdr:row>14</xdr:row>
      <xdr:rowOff>650013</xdr:rowOff>
    </xdr:to>
    <xdr:sp macro="" textlink="">
      <xdr:nvSpPr>
        <xdr:cNvPr id="3" name="Arrow: Pentagon 2">
          <a:extLst>
            <a:ext uri="{FF2B5EF4-FFF2-40B4-BE49-F238E27FC236}">
              <a16:creationId xmlns:a16="http://schemas.microsoft.com/office/drawing/2014/main" id="{E898E6B2-E6B4-4688-ACC5-78916AEF6660}"/>
            </a:ext>
          </a:extLst>
        </xdr:cNvPr>
        <xdr:cNvSpPr/>
      </xdr:nvSpPr>
      <xdr:spPr>
        <a:xfrm>
          <a:off x="10589080" y="4618944"/>
          <a:ext cx="1834241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132668</xdr:colOff>
      <xdr:row>14</xdr:row>
      <xdr:rowOff>244928</xdr:rowOff>
    </xdr:from>
    <xdr:to>
      <xdr:col>17</xdr:col>
      <xdr:colOff>537481</xdr:colOff>
      <xdr:row>14</xdr:row>
      <xdr:rowOff>595312</xdr:rowOff>
    </xdr:to>
    <xdr:sp macro="" textlink="">
      <xdr:nvSpPr>
        <xdr:cNvPr id="4" name="Isosceles Triangle 3">
          <a:extLst>
            <a:ext uri="{FF2B5EF4-FFF2-40B4-BE49-F238E27FC236}">
              <a16:creationId xmlns:a16="http://schemas.microsoft.com/office/drawing/2014/main" id="{992DAE69-B106-49CF-0497-8EC3C14929E8}"/>
            </a:ext>
          </a:extLst>
        </xdr:cNvPr>
        <xdr:cNvSpPr/>
      </xdr:nvSpPr>
      <xdr:spPr>
        <a:xfrm rot="10800000">
          <a:off x="14563043" y="4721678"/>
          <a:ext cx="404813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214313</xdr:colOff>
      <xdr:row>15</xdr:row>
      <xdr:rowOff>119061</xdr:rowOff>
    </xdr:from>
    <xdr:to>
      <xdr:col>11</xdr:col>
      <xdr:colOff>421821</xdr:colOff>
      <xdr:row>15</xdr:row>
      <xdr:rowOff>667701</xdr:rowOff>
    </xdr:to>
    <xdr:sp macro="" textlink="">
      <xdr:nvSpPr>
        <xdr:cNvPr id="5" name="Arrow: Pentagon 4">
          <a:extLst>
            <a:ext uri="{FF2B5EF4-FFF2-40B4-BE49-F238E27FC236}">
              <a16:creationId xmlns:a16="http://schemas.microsoft.com/office/drawing/2014/main" id="{DE28701D-FB91-47D5-F0C1-29BCF66CC38A}"/>
            </a:ext>
          </a:extLst>
        </xdr:cNvPr>
        <xdr:cNvSpPr/>
      </xdr:nvSpPr>
      <xdr:spPr>
        <a:xfrm>
          <a:off x="9548813" y="5398632"/>
          <a:ext cx="928687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156481</xdr:colOff>
      <xdr:row>15</xdr:row>
      <xdr:rowOff>221115</xdr:rowOff>
    </xdr:from>
    <xdr:to>
      <xdr:col>17</xdr:col>
      <xdr:colOff>561294</xdr:colOff>
      <xdr:row>15</xdr:row>
      <xdr:rowOff>571499</xdr:rowOff>
    </xdr:to>
    <xdr:sp macro="" textlink="">
      <xdr:nvSpPr>
        <xdr:cNvPr id="7" name="Isosceles Triangle 6">
          <a:extLst>
            <a:ext uri="{FF2B5EF4-FFF2-40B4-BE49-F238E27FC236}">
              <a16:creationId xmlns:a16="http://schemas.microsoft.com/office/drawing/2014/main" id="{4ED84F3A-22E5-0CF5-7C58-C579A06EEBC2}"/>
            </a:ext>
          </a:extLst>
        </xdr:cNvPr>
        <xdr:cNvSpPr/>
      </xdr:nvSpPr>
      <xdr:spPr>
        <a:xfrm rot="10800000">
          <a:off x="14586856" y="5459865"/>
          <a:ext cx="404813" cy="350384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176893</xdr:colOff>
      <xdr:row>14</xdr:row>
      <xdr:rowOff>163287</xdr:rowOff>
    </xdr:from>
    <xdr:ext cx="884729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E52D4EB-8D83-3356-5108-FF3F31E8AA27}"/>
            </a:ext>
          </a:extLst>
        </xdr:cNvPr>
        <xdr:cNvSpPr txBox="1"/>
      </xdr:nvSpPr>
      <xdr:spPr>
        <a:xfrm>
          <a:off x="9511393" y="4680858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10</xdr:col>
      <xdr:colOff>206829</xdr:colOff>
      <xdr:row>15</xdr:row>
      <xdr:rowOff>166009</xdr:rowOff>
    </xdr:from>
    <xdr:ext cx="884729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9B9D1AB-D330-4DA0-A214-18D0B79A60F3}"/>
            </a:ext>
          </a:extLst>
        </xdr:cNvPr>
        <xdr:cNvSpPr txBox="1"/>
      </xdr:nvSpPr>
      <xdr:spPr>
        <a:xfrm>
          <a:off x="9541329" y="5445580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11</xdr:col>
      <xdr:colOff>590550</xdr:colOff>
      <xdr:row>14</xdr:row>
      <xdr:rowOff>155123</xdr:rowOff>
    </xdr:from>
    <xdr:ext cx="795731" cy="40543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3DC5142-E67D-49EB-8A3F-6357D3C88A61}"/>
            </a:ext>
          </a:extLst>
        </xdr:cNvPr>
        <xdr:cNvSpPr txBox="1"/>
      </xdr:nvSpPr>
      <xdr:spPr>
        <a:xfrm>
          <a:off x="10646229" y="4672694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11</xdr:col>
      <xdr:colOff>465365</xdr:colOff>
      <xdr:row>15</xdr:row>
      <xdr:rowOff>142194</xdr:rowOff>
    </xdr:from>
    <xdr:to>
      <xdr:col>14</xdr:col>
      <xdr:colOff>244929</xdr:colOff>
      <xdr:row>15</xdr:row>
      <xdr:rowOff>690834</xdr:rowOff>
    </xdr:to>
    <xdr:sp macro="" textlink="">
      <xdr:nvSpPr>
        <xdr:cNvPr id="12" name="Arrow: Pentagon 11">
          <a:extLst>
            <a:ext uri="{FF2B5EF4-FFF2-40B4-BE49-F238E27FC236}">
              <a16:creationId xmlns:a16="http://schemas.microsoft.com/office/drawing/2014/main" id="{167BB80C-A499-BD55-4B79-813319918A38}"/>
            </a:ext>
          </a:extLst>
        </xdr:cNvPr>
        <xdr:cNvSpPr/>
      </xdr:nvSpPr>
      <xdr:spPr>
        <a:xfrm>
          <a:off x="10521044" y="5421765"/>
          <a:ext cx="194309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522514</xdr:colOff>
      <xdr:row>15</xdr:row>
      <xdr:rowOff>195944</xdr:rowOff>
    </xdr:from>
    <xdr:ext cx="795731" cy="405432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35CEBDD-01AE-C0D8-AADA-ABFDFAE0A141}"/>
            </a:ext>
          </a:extLst>
        </xdr:cNvPr>
        <xdr:cNvSpPr txBox="1"/>
      </xdr:nvSpPr>
      <xdr:spPr>
        <a:xfrm>
          <a:off x="10578193" y="5475515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14</xdr:col>
      <xdr:colOff>299357</xdr:colOff>
      <xdr:row>15</xdr:row>
      <xdr:rowOff>152399</xdr:rowOff>
    </xdr:from>
    <xdr:to>
      <xdr:col>17</xdr:col>
      <xdr:colOff>9526</xdr:colOff>
      <xdr:row>15</xdr:row>
      <xdr:rowOff>701039</xdr:rowOff>
    </xdr:to>
    <xdr:sp macro="" textlink="">
      <xdr:nvSpPr>
        <xdr:cNvPr id="6" name="Arrow: Pentagon 5">
          <a:extLst>
            <a:ext uri="{FF2B5EF4-FFF2-40B4-BE49-F238E27FC236}">
              <a16:creationId xmlns:a16="http://schemas.microsoft.com/office/drawing/2014/main" id="{840A7020-F515-48A0-1317-27EBC77CFBC1}"/>
            </a:ext>
          </a:extLst>
        </xdr:cNvPr>
        <xdr:cNvSpPr/>
      </xdr:nvSpPr>
      <xdr:spPr>
        <a:xfrm>
          <a:off x="12518571" y="5431970"/>
          <a:ext cx="1873705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258535</xdr:colOff>
      <xdr:row>14</xdr:row>
      <xdr:rowOff>97970</xdr:rowOff>
    </xdr:from>
    <xdr:to>
      <xdr:col>16</xdr:col>
      <xdr:colOff>689883</xdr:colOff>
      <xdr:row>14</xdr:row>
      <xdr:rowOff>646610</xdr:rowOff>
    </xdr:to>
    <xdr:sp macro="" textlink="">
      <xdr:nvSpPr>
        <xdr:cNvPr id="14" name="Arrow: Pentagon 13">
          <a:extLst>
            <a:ext uri="{FF2B5EF4-FFF2-40B4-BE49-F238E27FC236}">
              <a16:creationId xmlns:a16="http://schemas.microsoft.com/office/drawing/2014/main" id="{8BECE467-16E0-F2D2-C87E-5172BD3D3740}"/>
            </a:ext>
          </a:extLst>
        </xdr:cNvPr>
        <xdr:cNvSpPr/>
      </xdr:nvSpPr>
      <xdr:spPr>
        <a:xfrm>
          <a:off x="12477749" y="4615541"/>
          <a:ext cx="1873705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280308</xdr:colOff>
      <xdr:row>14</xdr:row>
      <xdr:rowOff>157844</xdr:rowOff>
    </xdr:from>
    <xdr:ext cx="957763" cy="405432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4BA82A5-73FD-4AF4-AB3F-2876CAE087A1}"/>
            </a:ext>
          </a:extLst>
        </xdr:cNvPr>
        <xdr:cNvSpPr txBox="1"/>
      </xdr:nvSpPr>
      <xdr:spPr>
        <a:xfrm>
          <a:off x="12499522" y="4675415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oneCellAnchor>
    <xdr:from>
      <xdr:col>14</xdr:col>
      <xdr:colOff>269422</xdr:colOff>
      <xdr:row>15</xdr:row>
      <xdr:rowOff>228601</xdr:rowOff>
    </xdr:from>
    <xdr:ext cx="957763" cy="40543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5E03B45-6D1B-4F53-B201-AEED6909D2EE}"/>
            </a:ext>
          </a:extLst>
        </xdr:cNvPr>
        <xdr:cNvSpPr txBox="1"/>
      </xdr:nvSpPr>
      <xdr:spPr>
        <a:xfrm>
          <a:off x="12488636" y="5508172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10</xdr:col>
      <xdr:colOff>166687</xdr:colOff>
      <xdr:row>16</xdr:row>
      <xdr:rowOff>112258</xdr:rowOff>
    </xdr:from>
    <xdr:to>
      <xdr:col>11</xdr:col>
      <xdr:colOff>452437</xdr:colOff>
      <xdr:row>16</xdr:row>
      <xdr:rowOff>660898</xdr:rowOff>
    </xdr:to>
    <xdr:sp macro="" textlink="">
      <xdr:nvSpPr>
        <xdr:cNvPr id="17" name="Arrow: Pentagon 16">
          <a:extLst>
            <a:ext uri="{FF2B5EF4-FFF2-40B4-BE49-F238E27FC236}">
              <a16:creationId xmlns:a16="http://schemas.microsoft.com/office/drawing/2014/main" id="{146683FF-AEEF-4D47-86F9-49A251E967CF}"/>
            </a:ext>
          </a:extLst>
        </xdr:cNvPr>
        <xdr:cNvSpPr/>
      </xdr:nvSpPr>
      <xdr:spPr>
        <a:xfrm>
          <a:off x="9596437" y="6113008"/>
          <a:ext cx="1000125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509588</xdr:colOff>
      <xdr:row>16</xdr:row>
      <xdr:rowOff>118381</xdr:rowOff>
    </xdr:from>
    <xdr:to>
      <xdr:col>14</xdr:col>
      <xdr:colOff>180294</xdr:colOff>
      <xdr:row>16</xdr:row>
      <xdr:rowOff>667021</xdr:rowOff>
    </xdr:to>
    <xdr:sp macro="" textlink="">
      <xdr:nvSpPr>
        <xdr:cNvPr id="18" name="Arrow: Pentagon 17">
          <a:extLst>
            <a:ext uri="{FF2B5EF4-FFF2-40B4-BE49-F238E27FC236}">
              <a16:creationId xmlns:a16="http://schemas.microsoft.com/office/drawing/2014/main" id="{B6E38EBF-AE1C-4B88-B1F0-907932689DD3}"/>
            </a:ext>
          </a:extLst>
        </xdr:cNvPr>
        <xdr:cNvSpPr/>
      </xdr:nvSpPr>
      <xdr:spPr>
        <a:xfrm>
          <a:off x="10653713" y="6119131"/>
          <a:ext cx="1813831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108855</xdr:colOff>
      <xdr:row>16</xdr:row>
      <xdr:rowOff>261936</xdr:rowOff>
    </xdr:from>
    <xdr:to>
      <xdr:col>17</xdr:col>
      <xdr:colOff>513668</xdr:colOff>
      <xdr:row>16</xdr:row>
      <xdr:rowOff>612320</xdr:rowOff>
    </xdr:to>
    <xdr:sp macro="" textlink="">
      <xdr:nvSpPr>
        <xdr:cNvPr id="19" name="Isosceles Triangle 18">
          <a:extLst>
            <a:ext uri="{FF2B5EF4-FFF2-40B4-BE49-F238E27FC236}">
              <a16:creationId xmlns:a16="http://schemas.microsoft.com/office/drawing/2014/main" id="{2D8272EA-BC22-46AD-80E1-FCF7CF346D50}"/>
            </a:ext>
          </a:extLst>
        </xdr:cNvPr>
        <xdr:cNvSpPr/>
      </xdr:nvSpPr>
      <xdr:spPr>
        <a:xfrm rot="10800000">
          <a:off x="14539230" y="6262686"/>
          <a:ext cx="404813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190500</xdr:colOff>
      <xdr:row>17</xdr:row>
      <xdr:rowOff>136069</xdr:rowOff>
    </xdr:from>
    <xdr:to>
      <xdr:col>11</xdr:col>
      <xdr:colOff>398008</xdr:colOff>
      <xdr:row>17</xdr:row>
      <xdr:rowOff>684709</xdr:rowOff>
    </xdr:to>
    <xdr:sp macro="" textlink="">
      <xdr:nvSpPr>
        <xdr:cNvPr id="20" name="Arrow: Pentagon 19">
          <a:extLst>
            <a:ext uri="{FF2B5EF4-FFF2-40B4-BE49-F238E27FC236}">
              <a16:creationId xmlns:a16="http://schemas.microsoft.com/office/drawing/2014/main" id="{E66951BD-ADCD-42EE-A498-6703B221C938}"/>
            </a:ext>
          </a:extLst>
        </xdr:cNvPr>
        <xdr:cNvSpPr/>
      </xdr:nvSpPr>
      <xdr:spPr>
        <a:xfrm>
          <a:off x="9620250" y="6898819"/>
          <a:ext cx="921883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132668</xdr:colOff>
      <xdr:row>17</xdr:row>
      <xdr:rowOff>238123</xdr:rowOff>
    </xdr:from>
    <xdr:to>
      <xdr:col>17</xdr:col>
      <xdr:colOff>537481</xdr:colOff>
      <xdr:row>17</xdr:row>
      <xdr:rowOff>588507</xdr:rowOff>
    </xdr:to>
    <xdr:sp macro="" textlink="">
      <xdr:nvSpPr>
        <xdr:cNvPr id="21" name="Isosceles Triangle 20">
          <a:extLst>
            <a:ext uri="{FF2B5EF4-FFF2-40B4-BE49-F238E27FC236}">
              <a16:creationId xmlns:a16="http://schemas.microsoft.com/office/drawing/2014/main" id="{85D9946F-F7A5-4EA3-AA27-DCA3EFBC8297}"/>
            </a:ext>
          </a:extLst>
        </xdr:cNvPr>
        <xdr:cNvSpPr/>
      </xdr:nvSpPr>
      <xdr:spPr>
        <a:xfrm rot="10800000">
          <a:off x="14563043" y="7000873"/>
          <a:ext cx="404813" cy="350384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153080</xdr:colOff>
      <xdr:row>16</xdr:row>
      <xdr:rowOff>180295</xdr:rowOff>
    </xdr:from>
    <xdr:ext cx="884729" cy="40543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B62DCEAB-E5BF-46B7-8585-D4E0760237E6}"/>
            </a:ext>
          </a:extLst>
        </xdr:cNvPr>
        <xdr:cNvSpPr txBox="1"/>
      </xdr:nvSpPr>
      <xdr:spPr>
        <a:xfrm>
          <a:off x="9582830" y="6181045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10</xdr:col>
      <xdr:colOff>183016</xdr:colOff>
      <xdr:row>17</xdr:row>
      <xdr:rowOff>183017</xdr:rowOff>
    </xdr:from>
    <xdr:ext cx="884729" cy="405432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0BDD9FB-F0B2-4A4E-B90F-BDEB29F7AE1E}"/>
            </a:ext>
          </a:extLst>
        </xdr:cNvPr>
        <xdr:cNvSpPr txBox="1"/>
      </xdr:nvSpPr>
      <xdr:spPr>
        <a:xfrm>
          <a:off x="9612766" y="6945767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11</xdr:col>
      <xdr:colOff>566737</xdr:colOff>
      <xdr:row>16</xdr:row>
      <xdr:rowOff>172131</xdr:rowOff>
    </xdr:from>
    <xdr:ext cx="795731" cy="405432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47016FA-DDC6-475B-8C16-3BBB0AFDBB5C}"/>
            </a:ext>
          </a:extLst>
        </xdr:cNvPr>
        <xdr:cNvSpPr txBox="1"/>
      </xdr:nvSpPr>
      <xdr:spPr>
        <a:xfrm>
          <a:off x="10710862" y="6172881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11</xdr:col>
      <xdr:colOff>441552</xdr:colOff>
      <xdr:row>17</xdr:row>
      <xdr:rowOff>159202</xdr:rowOff>
    </xdr:from>
    <xdr:to>
      <xdr:col>14</xdr:col>
      <xdr:colOff>221116</xdr:colOff>
      <xdr:row>17</xdr:row>
      <xdr:rowOff>707842</xdr:rowOff>
    </xdr:to>
    <xdr:sp macro="" textlink="">
      <xdr:nvSpPr>
        <xdr:cNvPr id="25" name="Arrow: Pentagon 24">
          <a:extLst>
            <a:ext uri="{FF2B5EF4-FFF2-40B4-BE49-F238E27FC236}">
              <a16:creationId xmlns:a16="http://schemas.microsoft.com/office/drawing/2014/main" id="{6FC45D0A-1453-4BA5-83A2-AFECCA22C99C}"/>
            </a:ext>
          </a:extLst>
        </xdr:cNvPr>
        <xdr:cNvSpPr/>
      </xdr:nvSpPr>
      <xdr:spPr>
        <a:xfrm>
          <a:off x="10585677" y="6921952"/>
          <a:ext cx="192268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498701</xdr:colOff>
      <xdr:row>17</xdr:row>
      <xdr:rowOff>212952</xdr:rowOff>
    </xdr:from>
    <xdr:ext cx="795731" cy="405432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F286DCE-E286-464D-BBF7-07CA4D2D1BB3}"/>
            </a:ext>
          </a:extLst>
        </xdr:cNvPr>
        <xdr:cNvSpPr txBox="1"/>
      </xdr:nvSpPr>
      <xdr:spPr>
        <a:xfrm>
          <a:off x="10642826" y="6975702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14</xdr:col>
      <xdr:colOff>275544</xdr:colOff>
      <xdr:row>17</xdr:row>
      <xdr:rowOff>169407</xdr:rowOff>
    </xdr:from>
    <xdr:to>
      <xdr:col>16</xdr:col>
      <xdr:colOff>700088</xdr:colOff>
      <xdr:row>17</xdr:row>
      <xdr:rowOff>718047</xdr:rowOff>
    </xdr:to>
    <xdr:sp macro="" textlink="">
      <xdr:nvSpPr>
        <xdr:cNvPr id="27" name="Arrow: Pentagon 26">
          <a:extLst>
            <a:ext uri="{FF2B5EF4-FFF2-40B4-BE49-F238E27FC236}">
              <a16:creationId xmlns:a16="http://schemas.microsoft.com/office/drawing/2014/main" id="{F42FE843-2D30-4DEA-8621-F287E0349C1D}"/>
            </a:ext>
          </a:extLst>
        </xdr:cNvPr>
        <xdr:cNvSpPr/>
      </xdr:nvSpPr>
      <xdr:spPr>
        <a:xfrm>
          <a:off x="12562794" y="6932157"/>
          <a:ext cx="1853294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234722</xdr:colOff>
      <xdr:row>16</xdr:row>
      <xdr:rowOff>114978</xdr:rowOff>
    </xdr:from>
    <xdr:to>
      <xdr:col>16</xdr:col>
      <xdr:colOff>666070</xdr:colOff>
      <xdr:row>16</xdr:row>
      <xdr:rowOff>663618</xdr:rowOff>
    </xdr:to>
    <xdr:sp macro="" textlink="">
      <xdr:nvSpPr>
        <xdr:cNvPr id="28" name="Arrow: Pentagon 27">
          <a:extLst>
            <a:ext uri="{FF2B5EF4-FFF2-40B4-BE49-F238E27FC236}">
              <a16:creationId xmlns:a16="http://schemas.microsoft.com/office/drawing/2014/main" id="{45215E96-967B-4B2B-95BF-B305A71025ED}"/>
            </a:ext>
          </a:extLst>
        </xdr:cNvPr>
        <xdr:cNvSpPr/>
      </xdr:nvSpPr>
      <xdr:spPr>
        <a:xfrm>
          <a:off x="12521972" y="6115728"/>
          <a:ext cx="1860098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256495</xdr:colOff>
      <xdr:row>16</xdr:row>
      <xdr:rowOff>174852</xdr:rowOff>
    </xdr:from>
    <xdr:ext cx="957763" cy="40543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B83B1E8C-0003-4FF6-820C-8B274ABB22DD}"/>
            </a:ext>
          </a:extLst>
        </xdr:cNvPr>
        <xdr:cNvSpPr txBox="1"/>
      </xdr:nvSpPr>
      <xdr:spPr>
        <a:xfrm>
          <a:off x="12543745" y="6175602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oneCellAnchor>
    <xdr:from>
      <xdr:col>14</xdr:col>
      <xdr:colOff>245609</xdr:colOff>
      <xdr:row>17</xdr:row>
      <xdr:rowOff>245609</xdr:rowOff>
    </xdr:from>
    <xdr:ext cx="957763" cy="405432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4C4E991-69E2-4C6F-A255-D5FD58E6B79C}"/>
            </a:ext>
          </a:extLst>
        </xdr:cNvPr>
        <xdr:cNvSpPr txBox="1"/>
      </xdr:nvSpPr>
      <xdr:spPr>
        <a:xfrm>
          <a:off x="12532859" y="7008359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11</xdr:col>
      <xdr:colOff>700088</xdr:colOff>
      <xdr:row>18</xdr:row>
      <xdr:rowOff>131989</xdr:rowOff>
    </xdr:from>
    <xdr:to>
      <xdr:col>13</xdr:col>
      <xdr:colOff>185738</xdr:colOff>
      <xdr:row>18</xdr:row>
      <xdr:rowOff>680629</xdr:rowOff>
    </xdr:to>
    <xdr:sp macro="" textlink="">
      <xdr:nvSpPr>
        <xdr:cNvPr id="31" name="Arrow: Pentagon 30">
          <a:extLst>
            <a:ext uri="{FF2B5EF4-FFF2-40B4-BE49-F238E27FC236}">
              <a16:creationId xmlns:a16="http://schemas.microsoft.com/office/drawing/2014/main" id="{8E55894E-0712-4D35-B6B6-E470CAB028F9}"/>
            </a:ext>
          </a:extLst>
        </xdr:cNvPr>
        <xdr:cNvSpPr/>
      </xdr:nvSpPr>
      <xdr:spPr>
        <a:xfrm>
          <a:off x="10755767" y="7697560"/>
          <a:ext cx="928007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233363</xdr:colOff>
      <xdr:row>18</xdr:row>
      <xdr:rowOff>151719</xdr:rowOff>
    </xdr:from>
    <xdr:to>
      <xdr:col>18</xdr:col>
      <xdr:colOff>81642</xdr:colOff>
      <xdr:row>18</xdr:row>
      <xdr:rowOff>700359</xdr:rowOff>
    </xdr:to>
    <xdr:sp macro="" textlink="">
      <xdr:nvSpPr>
        <xdr:cNvPr id="32" name="Arrow: Pentagon 31">
          <a:extLst>
            <a:ext uri="{FF2B5EF4-FFF2-40B4-BE49-F238E27FC236}">
              <a16:creationId xmlns:a16="http://schemas.microsoft.com/office/drawing/2014/main" id="{4E479B67-6934-4EAB-B585-899233072354}"/>
            </a:ext>
          </a:extLst>
        </xdr:cNvPr>
        <xdr:cNvSpPr/>
      </xdr:nvSpPr>
      <xdr:spPr>
        <a:xfrm>
          <a:off x="11731399" y="7717290"/>
          <a:ext cx="3454172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189818</xdr:colOff>
      <xdr:row>18</xdr:row>
      <xdr:rowOff>247649</xdr:rowOff>
    </xdr:from>
    <xdr:to>
      <xdr:col>21</xdr:col>
      <xdr:colOff>594631</xdr:colOff>
      <xdr:row>18</xdr:row>
      <xdr:rowOff>598033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AB98BE90-8FBA-44C8-845E-C8197ECDF7A5}"/>
            </a:ext>
          </a:extLst>
        </xdr:cNvPr>
        <xdr:cNvSpPr/>
      </xdr:nvSpPr>
      <xdr:spPr>
        <a:xfrm rot="10800000">
          <a:off x="17477693" y="7772399"/>
          <a:ext cx="404813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683079</xdr:colOff>
      <xdr:row>19</xdr:row>
      <xdr:rowOff>169407</xdr:rowOff>
    </xdr:from>
    <xdr:to>
      <xdr:col>13</xdr:col>
      <xdr:colOff>176212</xdr:colOff>
      <xdr:row>19</xdr:row>
      <xdr:rowOff>718047</xdr:rowOff>
    </xdr:to>
    <xdr:sp macro="" textlink="">
      <xdr:nvSpPr>
        <xdr:cNvPr id="34" name="Arrow: Pentagon 33">
          <a:extLst>
            <a:ext uri="{FF2B5EF4-FFF2-40B4-BE49-F238E27FC236}">
              <a16:creationId xmlns:a16="http://schemas.microsoft.com/office/drawing/2014/main" id="{D0A29F6D-CBE5-490A-A442-0E1CA5C27F5A}"/>
            </a:ext>
          </a:extLst>
        </xdr:cNvPr>
        <xdr:cNvSpPr/>
      </xdr:nvSpPr>
      <xdr:spPr>
        <a:xfrm>
          <a:off x="10738758" y="8496978"/>
          <a:ext cx="935490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213631</xdr:colOff>
      <xdr:row>19</xdr:row>
      <xdr:rowOff>223836</xdr:rowOff>
    </xdr:from>
    <xdr:to>
      <xdr:col>21</xdr:col>
      <xdr:colOff>618444</xdr:colOff>
      <xdr:row>19</xdr:row>
      <xdr:rowOff>574220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2C8E176C-31CC-4C69-8FFF-9C3C01256624}"/>
            </a:ext>
          </a:extLst>
        </xdr:cNvPr>
        <xdr:cNvSpPr/>
      </xdr:nvSpPr>
      <xdr:spPr>
        <a:xfrm rot="10800000">
          <a:off x="17501506" y="8510586"/>
          <a:ext cx="404813" cy="350384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632052</xdr:colOff>
      <xdr:row>18</xdr:row>
      <xdr:rowOff>213633</xdr:rowOff>
    </xdr:from>
    <xdr:ext cx="884729" cy="405432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E5F5DD52-7019-4067-8B70-1874818D6808}"/>
            </a:ext>
          </a:extLst>
        </xdr:cNvPr>
        <xdr:cNvSpPr txBox="1"/>
      </xdr:nvSpPr>
      <xdr:spPr>
        <a:xfrm>
          <a:off x="10687731" y="7779204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11</xdr:col>
      <xdr:colOff>675595</xdr:colOff>
      <xdr:row>19</xdr:row>
      <xdr:rowOff>216355</xdr:rowOff>
    </xdr:from>
    <xdr:ext cx="884729" cy="405432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B7697B2-E710-4B63-8192-049FE50E246F}"/>
            </a:ext>
          </a:extLst>
        </xdr:cNvPr>
        <xdr:cNvSpPr txBox="1"/>
      </xdr:nvSpPr>
      <xdr:spPr>
        <a:xfrm>
          <a:off x="10731274" y="8543926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13</xdr:col>
      <xdr:colOff>290512</xdr:colOff>
      <xdr:row>18</xdr:row>
      <xdr:rowOff>205469</xdr:rowOff>
    </xdr:from>
    <xdr:ext cx="795731" cy="405432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BC10B4F3-9CEB-42AD-95CA-BB7D52096847}"/>
            </a:ext>
          </a:extLst>
        </xdr:cNvPr>
        <xdr:cNvSpPr txBox="1"/>
      </xdr:nvSpPr>
      <xdr:spPr>
        <a:xfrm>
          <a:off x="11863387" y="7730219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13</xdr:col>
      <xdr:colOff>233362</xdr:colOff>
      <xdr:row>19</xdr:row>
      <xdr:rowOff>121104</xdr:rowOff>
    </xdr:from>
    <xdr:to>
      <xdr:col>18</xdr:col>
      <xdr:colOff>136070</xdr:colOff>
      <xdr:row>19</xdr:row>
      <xdr:rowOff>669744</xdr:rowOff>
    </xdr:to>
    <xdr:sp macro="" textlink="">
      <xdr:nvSpPr>
        <xdr:cNvPr id="39" name="Arrow: Pentagon 38">
          <a:extLst>
            <a:ext uri="{FF2B5EF4-FFF2-40B4-BE49-F238E27FC236}">
              <a16:creationId xmlns:a16="http://schemas.microsoft.com/office/drawing/2014/main" id="{70536D3B-A675-4D43-8948-490601423914}"/>
            </a:ext>
          </a:extLst>
        </xdr:cNvPr>
        <xdr:cNvSpPr/>
      </xdr:nvSpPr>
      <xdr:spPr>
        <a:xfrm>
          <a:off x="11806237" y="8407854"/>
          <a:ext cx="3474583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13</xdr:col>
      <xdr:colOff>290512</xdr:colOff>
      <xdr:row>19</xdr:row>
      <xdr:rowOff>174854</xdr:rowOff>
    </xdr:from>
    <xdr:ext cx="795731" cy="405432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BA89D7B-D33D-4C09-8E7E-9E1BD1717175}"/>
            </a:ext>
          </a:extLst>
        </xdr:cNvPr>
        <xdr:cNvSpPr txBox="1"/>
      </xdr:nvSpPr>
      <xdr:spPr>
        <a:xfrm>
          <a:off x="11863387" y="8461604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18</xdr:col>
      <xdr:colOff>196314</xdr:colOff>
      <xdr:row>19</xdr:row>
      <xdr:rowOff>120484</xdr:rowOff>
    </xdr:from>
    <xdr:to>
      <xdr:col>19</xdr:col>
      <xdr:colOff>467592</xdr:colOff>
      <xdr:row>19</xdr:row>
      <xdr:rowOff>669124</xdr:rowOff>
    </xdr:to>
    <xdr:sp macro="" textlink="">
      <xdr:nvSpPr>
        <xdr:cNvPr id="41" name="Arrow: Pentagon 40">
          <a:extLst>
            <a:ext uri="{FF2B5EF4-FFF2-40B4-BE49-F238E27FC236}">
              <a16:creationId xmlns:a16="http://schemas.microsoft.com/office/drawing/2014/main" id="{6C950965-8F20-43BE-8E08-082275E97233}"/>
            </a:ext>
          </a:extLst>
        </xdr:cNvPr>
        <xdr:cNvSpPr/>
      </xdr:nvSpPr>
      <xdr:spPr>
        <a:xfrm>
          <a:off x="15245814" y="8433211"/>
          <a:ext cx="981323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196622</xdr:colOff>
      <xdr:row>18</xdr:row>
      <xdr:rowOff>124503</xdr:rowOff>
    </xdr:from>
    <xdr:to>
      <xdr:col>19</xdr:col>
      <xdr:colOff>536864</xdr:colOff>
      <xdr:row>18</xdr:row>
      <xdr:rowOff>673143</xdr:rowOff>
    </xdr:to>
    <xdr:sp macro="" textlink="">
      <xdr:nvSpPr>
        <xdr:cNvPr id="42" name="Arrow: Pentagon 41">
          <a:extLst>
            <a:ext uri="{FF2B5EF4-FFF2-40B4-BE49-F238E27FC236}">
              <a16:creationId xmlns:a16="http://schemas.microsoft.com/office/drawing/2014/main" id="{EF523422-5CBA-4642-9C00-1AD80DE4EE7F}"/>
            </a:ext>
          </a:extLst>
        </xdr:cNvPr>
        <xdr:cNvSpPr/>
      </xdr:nvSpPr>
      <xdr:spPr>
        <a:xfrm>
          <a:off x="15246122" y="7675230"/>
          <a:ext cx="1050287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18</xdr:col>
      <xdr:colOff>218395</xdr:colOff>
      <xdr:row>18</xdr:row>
      <xdr:rowOff>184377</xdr:rowOff>
    </xdr:from>
    <xdr:ext cx="957763" cy="405432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E2679C46-51B0-406B-9AC5-3F6D87FE6BE2}"/>
            </a:ext>
          </a:extLst>
        </xdr:cNvPr>
        <xdr:cNvSpPr txBox="1"/>
      </xdr:nvSpPr>
      <xdr:spPr>
        <a:xfrm>
          <a:off x="15363145" y="7709127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oneCellAnchor>
    <xdr:from>
      <xdr:col>18</xdr:col>
      <xdr:colOff>166379</xdr:colOff>
      <xdr:row>19</xdr:row>
      <xdr:rowOff>196686</xdr:rowOff>
    </xdr:from>
    <xdr:ext cx="957763" cy="405432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26DBB26B-20B3-48CD-90D0-652A4DD409A2}"/>
            </a:ext>
          </a:extLst>
        </xdr:cNvPr>
        <xdr:cNvSpPr txBox="1"/>
      </xdr:nvSpPr>
      <xdr:spPr>
        <a:xfrm>
          <a:off x="15215879" y="8509413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17</xdr:col>
      <xdr:colOff>43144</xdr:colOff>
      <xdr:row>20</xdr:row>
      <xdr:rowOff>97972</xdr:rowOff>
    </xdr:from>
    <xdr:to>
      <xdr:col>18</xdr:col>
      <xdr:colOff>240368</xdr:colOff>
      <xdr:row>20</xdr:row>
      <xdr:rowOff>646612</xdr:rowOff>
    </xdr:to>
    <xdr:sp macro="" textlink="">
      <xdr:nvSpPr>
        <xdr:cNvPr id="45" name="Arrow: Pentagon 44">
          <a:extLst>
            <a:ext uri="{FF2B5EF4-FFF2-40B4-BE49-F238E27FC236}">
              <a16:creationId xmlns:a16="http://schemas.microsoft.com/office/drawing/2014/main" id="{5661A91E-9756-4B92-B534-A22C78151AD5}"/>
            </a:ext>
          </a:extLst>
        </xdr:cNvPr>
        <xdr:cNvSpPr/>
      </xdr:nvSpPr>
      <xdr:spPr>
        <a:xfrm>
          <a:off x="14453909" y="9197148"/>
          <a:ext cx="914400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290218</xdr:colOff>
      <xdr:row>20</xdr:row>
      <xdr:rowOff>176212</xdr:rowOff>
    </xdr:from>
    <xdr:to>
      <xdr:col>21</xdr:col>
      <xdr:colOff>697832</xdr:colOff>
      <xdr:row>20</xdr:row>
      <xdr:rowOff>526596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9B14CDE6-E65A-486D-8266-BE6C866A200C}"/>
            </a:ext>
          </a:extLst>
        </xdr:cNvPr>
        <xdr:cNvSpPr/>
      </xdr:nvSpPr>
      <xdr:spPr>
        <a:xfrm rot="10800000">
          <a:off x="17469854" y="9250939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46946</xdr:colOff>
      <xdr:row>21</xdr:row>
      <xdr:rowOff>121783</xdr:rowOff>
    </xdr:from>
    <xdr:to>
      <xdr:col>18</xdr:col>
      <xdr:colOff>244170</xdr:colOff>
      <xdr:row>21</xdr:row>
      <xdr:rowOff>670423</xdr:rowOff>
    </xdr:to>
    <xdr:sp macro="" textlink="">
      <xdr:nvSpPr>
        <xdr:cNvPr id="48" name="Arrow: Pentagon 47">
          <a:extLst>
            <a:ext uri="{FF2B5EF4-FFF2-40B4-BE49-F238E27FC236}">
              <a16:creationId xmlns:a16="http://schemas.microsoft.com/office/drawing/2014/main" id="{054BC853-69A6-4096-BF9C-93D21F6F4C11}"/>
            </a:ext>
          </a:extLst>
        </xdr:cNvPr>
        <xdr:cNvSpPr/>
      </xdr:nvSpPr>
      <xdr:spPr>
        <a:xfrm>
          <a:off x="14457711" y="9982959"/>
          <a:ext cx="914400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313013</xdr:colOff>
      <xdr:row>21</xdr:row>
      <xdr:rowOff>202316</xdr:rowOff>
    </xdr:from>
    <xdr:to>
      <xdr:col>22</xdr:col>
      <xdr:colOff>10581</xdr:colOff>
      <xdr:row>21</xdr:row>
      <xdr:rowOff>552700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6CF871F8-57AC-4D4C-85D0-6A463F2B9B4C}"/>
            </a:ext>
          </a:extLst>
        </xdr:cNvPr>
        <xdr:cNvSpPr/>
      </xdr:nvSpPr>
      <xdr:spPr>
        <a:xfrm rot="10800000">
          <a:off x="17492649" y="10039043"/>
          <a:ext cx="407614" cy="350384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17</xdr:col>
      <xdr:colOff>26735</xdr:colOff>
      <xdr:row>20</xdr:row>
      <xdr:rowOff>166009</xdr:rowOff>
    </xdr:from>
    <xdr:ext cx="884729" cy="405432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A3EACD40-3837-4E60-AE7D-5DCB1654981B}"/>
            </a:ext>
          </a:extLst>
        </xdr:cNvPr>
        <xdr:cNvSpPr txBox="1"/>
      </xdr:nvSpPr>
      <xdr:spPr>
        <a:xfrm>
          <a:off x="14437500" y="9265185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17</xdr:col>
      <xdr:colOff>39462</xdr:colOff>
      <xdr:row>21</xdr:row>
      <xdr:rowOff>168731</xdr:rowOff>
    </xdr:from>
    <xdr:ext cx="884729" cy="405432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68592FF7-ABEC-400B-A621-898793123193}"/>
            </a:ext>
          </a:extLst>
        </xdr:cNvPr>
        <xdr:cNvSpPr txBox="1"/>
      </xdr:nvSpPr>
      <xdr:spPr>
        <a:xfrm>
          <a:off x="14469837" y="9979481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18</xdr:col>
      <xdr:colOff>339500</xdr:colOff>
      <xdr:row>21</xdr:row>
      <xdr:rowOff>83683</xdr:rowOff>
    </xdr:from>
    <xdr:to>
      <xdr:col>20</xdr:col>
      <xdr:colOff>11207</xdr:colOff>
      <xdr:row>21</xdr:row>
      <xdr:rowOff>632323</xdr:rowOff>
    </xdr:to>
    <xdr:sp macro="" textlink="">
      <xdr:nvSpPr>
        <xdr:cNvPr id="55" name="Arrow: Pentagon 54">
          <a:extLst>
            <a:ext uri="{FF2B5EF4-FFF2-40B4-BE49-F238E27FC236}">
              <a16:creationId xmlns:a16="http://schemas.microsoft.com/office/drawing/2014/main" id="{BA92F1B3-648E-4B44-92B4-AEB47AB29F4E}"/>
            </a:ext>
          </a:extLst>
        </xdr:cNvPr>
        <xdr:cNvSpPr/>
      </xdr:nvSpPr>
      <xdr:spPr>
        <a:xfrm>
          <a:off x="15467441" y="9944859"/>
          <a:ext cx="1106060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322489</xdr:colOff>
      <xdr:row>20</xdr:row>
      <xdr:rowOff>53066</xdr:rowOff>
    </xdr:from>
    <xdr:to>
      <xdr:col>20</xdr:col>
      <xdr:colOff>-1</xdr:colOff>
      <xdr:row>20</xdr:row>
      <xdr:rowOff>601706</xdr:rowOff>
    </xdr:to>
    <xdr:sp macro="" textlink="">
      <xdr:nvSpPr>
        <xdr:cNvPr id="56" name="Arrow: Pentagon 55">
          <a:extLst>
            <a:ext uri="{FF2B5EF4-FFF2-40B4-BE49-F238E27FC236}">
              <a16:creationId xmlns:a16="http://schemas.microsoft.com/office/drawing/2014/main" id="{A7AE4752-38E7-4FCE-8AF2-93D8C2943078}"/>
            </a:ext>
          </a:extLst>
        </xdr:cNvPr>
        <xdr:cNvSpPr/>
      </xdr:nvSpPr>
      <xdr:spPr>
        <a:xfrm>
          <a:off x="15371989" y="9127793"/>
          <a:ext cx="1097601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18</xdr:col>
      <xdr:colOff>344262</xdr:colOff>
      <xdr:row>20</xdr:row>
      <xdr:rowOff>112940</xdr:rowOff>
    </xdr:from>
    <xdr:ext cx="957763" cy="405432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E319F9B-4B0C-4331-B09D-5E5C75BEFB93}"/>
            </a:ext>
          </a:extLst>
        </xdr:cNvPr>
        <xdr:cNvSpPr txBox="1"/>
      </xdr:nvSpPr>
      <xdr:spPr>
        <a:xfrm>
          <a:off x="15489012" y="9161690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oneCellAnchor>
    <xdr:from>
      <xdr:col>18</xdr:col>
      <xdr:colOff>309564</xdr:colOff>
      <xdr:row>21</xdr:row>
      <xdr:rowOff>159885</xdr:rowOff>
    </xdr:from>
    <xdr:ext cx="957763" cy="405432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90B8EF62-6342-42A0-959E-157EFB1976BE}"/>
            </a:ext>
          </a:extLst>
        </xdr:cNvPr>
        <xdr:cNvSpPr txBox="1"/>
      </xdr:nvSpPr>
      <xdr:spPr>
        <a:xfrm>
          <a:off x="15454314" y="9970635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18</xdr:col>
      <xdr:colOff>27864</xdr:colOff>
      <xdr:row>22</xdr:row>
      <xdr:rowOff>139739</xdr:rowOff>
    </xdr:from>
    <xdr:to>
      <xdr:col>19</xdr:col>
      <xdr:colOff>225088</xdr:colOff>
      <xdr:row>22</xdr:row>
      <xdr:rowOff>688379</xdr:rowOff>
    </xdr:to>
    <xdr:sp macro="" textlink="">
      <xdr:nvSpPr>
        <xdr:cNvPr id="77" name="Arrow: Pentagon 76">
          <a:extLst>
            <a:ext uri="{FF2B5EF4-FFF2-40B4-BE49-F238E27FC236}">
              <a16:creationId xmlns:a16="http://schemas.microsoft.com/office/drawing/2014/main" id="{CC7F7401-ED3A-45B4-857F-55795C85E258}"/>
            </a:ext>
          </a:extLst>
        </xdr:cNvPr>
        <xdr:cNvSpPr/>
      </xdr:nvSpPr>
      <xdr:spPr>
        <a:xfrm>
          <a:off x="15077364" y="10738466"/>
          <a:ext cx="907269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286069</xdr:colOff>
      <xdr:row>22</xdr:row>
      <xdr:rowOff>211795</xdr:rowOff>
    </xdr:from>
    <xdr:to>
      <xdr:col>25</xdr:col>
      <xdr:colOff>693683</xdr:colOff>
      <xdr:row>22</xdr:row>
      <xdr:rowOff>562179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55D7CEE2-4AD2-4330-B6B3-BA3C1F64B6DE}"/>
            </a:ext>
          </a:extLst>
        </xdr:cNvPr>
        <xdr:cNvSpPr/>
      </xdr:nvSpPr>
      <xdr:spPr>
        <a:xfrm rot="10800000">
          <a:off x="20438248" y="10825366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31666</xdr:colOff>
      <xdr:row>23</xdr:row>
      <xdr:rowOff>111595</xdr:rowOff>
    </xdr:from>
    <xdr:to>
      <xdr:col>20</xdr:col>
      <xdr:colOff>658091</xdr:colOff>
      <xdr:row>23</xdr:row>
      <xdr:rowOff>660235</xdr:rowOff>
    </xdr:to>
    <xdr:sp macro="" textlink="">
      <xdr:nvSpPr>
        <xdr:cNvPr id="79" name="Arrow: Pentagon 78">
          <a:extLst>
            <a:ext uri="{FF2B5EF4-FFF2-40B4-BE49-F238E27FC236}">
              <a16:creationId xmlns:a16="http://schemas.microsoft.com/office/drawing/2014/main" id="{48C124A1-8918-4CF1-9AE3-F573269E2D23}"/>
            </a:ext>
          </a:extLst>
        </xdr:cNvPr>
        <xdr:cNvSpPr/>
      </xdr:nvSpPr>
      <xdr:spPr>
        <a:xfrm>
          <a:off x="15081166" y="11472322"/>
          <a:ext cx="2046516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295258</xdr:colOff>
      <xdr:row>23</xdr:row>
      <xdr:rowOff>247794</xdr:rowOff>
    </xdr:from>
    <xdr:to>
      <xdr:col>25</xdr:col>
      <xdr:colOff>702872</xdr:colOff>
      <xdr:row>23</xdr:row>
      <xdr:rowOff>598178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3E543070-B48B-4793-BA40-0EE70571C172}"/>
            </a:ext>
          </a:extLst>
        </xdr:cNvPr>
        <xdr:cNvSpPr/>
      </xdr:nvSpPr>
      <xdr:spPr>
        <a:xfrm rot="10800000">
          <a:off x="20447437" y="11623365"/>
          <a:ext cx="407614" cy="350384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18</xdr:col>
      <xdr:colOff>11455</xdr:colOff>
      <xdr:row>22</xdr:row>
      <xdr:rowOff>207776</xdr:rowOff>
    </xdr:from>
    <xdr:ext cx="884729" cy="405432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4AF85C2-E9DC-4CAE-B722-746D0B469FE7}"/>
            </a:ext>
          </a:extLst>
        </xdr:cNvPr>
        <xdr:cNvSpPr txBox="1"/>
      </xdr:nvSpPr>
      <xdr:spPr>
        <a:xfrm>
          <a:off x="15060955" y="10806503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18</xdr:col>
      <xdr:colOff>24182</xdr:colOff>
      <xdr:row>23</xdr:row>
      <xdr:rowOff>158543</xdr:rowOff>
    </xdr:from>
    <xdr:ext cx="884729" cy="405432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8F7C2E7-CB0F-46A1-8AB5-DBF320D87528}"/>
            </a:ext>
          </a:extLst>
        </xdr:cNvPr>
        <xdr:cNvSpPr txBox="1"/>
      </xdr:nvSpPr>
      <xdr:spPr>
        <a:xfrm>
          <a:off x="15073682" y="11519270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20</xdr:col>
      <xdr:colOff>675409</xdr:colOff>
      <xdr:row>23</xdr:row>
      <xdr:rowOff>125450</xdr:rowOff>
    </xdr:from>
    <xdr:to>
      <xdr:col>24</xdr:col>
      <xdr:colOff>27214</xdr:colOff>
      <xdr:row>23</xdr:row>
      <xdr:rowOff>674090</xdr:rowOff>
    </xdr:to>
    <xdr:sp macro="" textlink="">
      <xdr:nvSpPr>
        <xdr:cNvPr id="83" name="Arrow: Pentagon 82">
          <a:extLst>
            <a:ext uri="{FF2B5EF4-FFF2-40B4-BE49-F238E27FC236}">
              <a16:creationId xmlns:a16="http://schemas.microsoft.com/office/drawing/2014/main" id="{0F5E6AFC-E7B6-4746-8EDA-2D89A868761D}"/>
            </a:ext>
          </a:extLst>
        </xdr:cNvPr>
        <xdr:cNvSpPr/>
      </xdr:nvSpPr>
      <xdr:spPr>
        <a:xfrm>
          <a:off x="17221695" y="11501021"/>
          <a:ext cx="2236519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307209</xdr:colOff>
      <xdr:row>22</xdr:row>
      <xdr:rowOff>94833</xdr:rowOff>
    </xdr:from>
    <xdr:to>
      <xdr:col>23</xdr:col>
      <xdr:colOff>658091</xdr:colOff>
      <xdr:row>22</xdr:row>
      <xdr:rowOff>643473</xdr:rowOff>
    </xdr:to>
    <xdr:sp macro="" textlink="">
      <xdr:nvSpPr>
        <xdr:cNvPr id="84" name="Arrow: Pentagon 83">
          <a:extLst>
            <a:ext uri="{FF2B5EF4-FFF2-40B4-BE49-F238E27FC236}">
              <a16:creationId xmlns:a16="http://schemas.microsoft.com/office/drawing/2014/main" id="{19616A10-FAC2-4BA0-A791-8F33C1AD99D2}"/>
            </a:ext>
          </a:extLst>
        </xdr:cNvPr>
        <xdr:cNvSpPr/>
      </xdr:nvSpPr>
      <xdr:spPr>
        <a:xfrm>
          <a:off x="16066754" y="10693560"/>
          <a:ext cx="3191064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328982</xdr:colOff>
      <xdr:row>22</xdr:row>
      <xdr:rowOff>154707</xdr:rowOff>
    </xdr:from>
    <xdr:ext cx="957763" cy="405432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A19F3A4-DEC9-4CA6-B8E9-A60778C9F387}"/>
            </a:ext>
          </a:extLst>
        </xdr:cNvPr>
        <xdr:cNvSpPr txBox="1"/>
      </xdr:nvSpPr>
      <xdr:spPr>
        <a:xfrm>
          <a:off x="16088527" y="10753434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oneCellAnchor>
    <xdr:from>
      <xdr:col>20</xdr:col>
      <xdr:colOff>692602</xdr:colOff>
      <xdr:row>23</xdr:row>
      <xdr:rowOff>184333</xdr:rowOff>
    </xdr:from>
    <xdr:ext cx="957763" cy="405432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21D00A4B-03CE-49D3-9C28-3C4519C06CC5}"/>
            </a:ext>
          </a:extLst>
        </xdr:cNvPr>
        <xdr:cNvSpPr txBox="1"/>
      </xdr:nvSpPr>
      <xdr:spPr>
        <a:xfrm>
          <a:off x="17162193" y="11545060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10</xdr:col>
      <xdr:colOff>66303</xdr:colOff>
      <xdr:row>24</xdr:row>
      <xdr:rowOff>94276</xdr:rowOff>
    </xdr:from>
    <xdr:to>
      <xdr:col>12</xdr:col>
      <xdr:colOff>692728</xdr:colOff>
      <xdr:row>24</xdr:row>
      <xdr:rowOff>642916</xdr:rowOff>
    </xdr:to>
    <xdr:sp macro="" textlink="">
      <xdr:nvSpPr>
        <xdr:cNvPr id="87" name="Arrow: Pentagon 86">
          <a:extLst>
            <a:ext uri="{FF2B5EF4-FFF2-40B4-BE49-F238E27FC236}">
              <a16:creationId xmlns:a16="http://schemas.microsoft.com/office/drawing/2014/main" id="{4E6BA755-44CA-BA1C-EF9F-776F03116E7E}"/>
            </a:ext>
          </a:extLst>
        </xdr:cNvPr>
        <xdr:cNvSpPr/>
      </xdr:nvSpPr>
      <xdr:spPr>
        <a:xfrm>
          <a:off x="9435439" y="12217003"/>
          <a:ext cx="2046516" cy="548640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58819</xdr:colOff>
      <xdr:row>24</xdr:row>
      <xdr:rowOff>158542</xdr:rowOff>
    </xdr:from>
    <xdr:ext cx="1515223" cy="40543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1D7CBF19-E49F-9FF3-1972-C508E7C55D4A}"/>
            </a:ext>
          </a:extLst>
        </xdr:cNvPr>
        <xdr:cNvSpPr txBox="1"/>
      </xdr:nvSpPr>
      <xdr:spPr>
        <a:xfrm>
          <a:off x="9488569" y="12255292"/>
          <a:ext cx="151522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  Y'24</a:t>
          </a:r>
        </a:p>
      </xdr:txBody>
    </xdr:sp>
    <xdr:clientData/>
  </xdr:oneCellAnchor>
  <xdr:twoCellAnchor>
    <xdr:from>
      <xdr:col>10</xdr:col>
      <xdr:colOff>80158</xdr:colOff>
      <xdr:row>25</xdr:row>
      <xdr:rowOff>108130</xdr:rowOff>
    </xdr:from>
    <xdr:to>
      <xdr:col>12</xdr:col>
      <xdr:colOff>706583</xdr:colOff>
      <xdr:row>25</xdr:row>
      <xdr:rowOff>656770</xdr:rowOff>
    </xdr:to>
    <xdr:sp macro="" textlink="">
      <xdr:nvSpPr>
        <xdr:cNvPr id="89" name="Arrow: Pentagon 88">
          <a:extLst>
            <a:ext uri="{FF2B5EF4-FFF2-40B4-BE49-F238E27FC236}">
              <a16:creationId xmlns:a16="http://schemas.microsoft.com/office/drawing/2014/main" id="{15EE839E-B1C1-4DDE-A63E-D006978247A0}"/>
            </a:ext>
          </a:extLst>
        </xdr:cNvPr>
        <xdr:cNvSpPr/>
      </xdr:nvSpPr>
      <xdr:spPr>
        <a:xfrm>
          <a:off x="9449294" y="12992857"/>
          <a:ext cx="2046516" cy="548640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72674</xdr:colOff>
      <xdr:row>25</xdr:row>
      <xdr:rowOff>172396</xdr:rowOff>
    </xdr:from>
    <xdr:ext cx="1515223" cy="405432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E6F926D4-4C48-4244-98FB-4EF8879ED8A0}"/>
            </a:ext>
          </a:extLst>
        </xdr:cNvPr>
        <xdr:cNvSpPr txBox="1"/>
      </xdr:nvSpPr>
      <xdr:spPr>
        <a:xfrm>
          <a:off x="9502424" y="13031146"/>
          <a:ext cx="151522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  Y'24</a:t>
          </a:r>
        </a:p>
      </xdr:txBody>
    </xdr:sp>
    <xdr:clientData/>
  </xdr:oneCellAnchor>
  <xdr:twoCellAnchor>
    <xdr:from>
      <xdr:col>26</xdr:col>
      <xdr:colOff>145676</xdr:colOff>
      <xdr:row>24</xdr:row>
      <xdr:rowOff>125450</xdr:rowOff>
    </xdr:from>
    <xdr:to>
      <xdr:col>28</xdr:col>
      <xdr:colOff>450272</xdr:colOff>
      <xdr:row>24</xdr:row>
      <xdr:rowOff>674090</xdr:rowOff>
    </xdr:to>
    <xdr:sp macro="" textlink="">
      <xdr:nvSpPr>
        <xdr:cNvPr id="91" name="Arrow: Pentagon 90">
          <a:extLst>
            <a:ext uri="{FF2B5EF4-FFF2-40B4-BE49-F238E27FC236}">
              <a16:creationId xmlns:a16="http://schemas.microsoft.com/office/drawing/2014/main" id="{FEB03758-5E3E-7C38-E887-0DC819F5E246}"/>
            </a:ext>
          </a:extLst>
        </xdr:cNvPr>
        <xdr:cNvSpPr/>
      </xdr:nvSpPr>
      <xdr:spPr>
        <a:xfrm>
          <a:off x="21011029" y="12272626"/>
          <a:ext cx="1738949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26</xdr:col>
      <xdr:colOff>98690</xdr:colOff>
      <xdr:row>24</xdr:row>
      <xdr:rowOff>161921</xdr:rowOff>
    </xdr:from>
    <xdr:ext cx="1288471" cy="405432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BAC69FDC-BC1C-8787-E0D0-450137B0CF9B}"/>
            </a:ext>
          </a:extLst>
        </xdr:cNvPr>
        <xdr:cNvSpPr txBox="1"/>
      </xdr:nvSpPr>
      <xdr:spPr>
        <a:xfrm>
          <a:off x="20964043" y="12309097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29</xdr:col>
      <xdr:colOff>84438</xdr:colOff>
      <xdr:row>24</xdr:row>
      <xdr:rowOff>235298</xdr:rowOff>
    </xdr:from>
    <xdr:to>
      <xdr:col>29</xdr:col>
      <xdr:colOff>492052</xdr:colOff>
      <xdr:row>24</xdr:row>
      <xdr:rowOff>585682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D8AAA015-5485-85F7-4F4A-04EECF25EF83}"/>
            </a:ext>
          </a:extLst>
        </xdr:cNvPr>
        <xdr:cNvSpPr/>
      </xdr:nvSpPr>
      <xdr:spPr>
        <a:xfrm rot="10800000">
          <a:off x="22944438" y="12358025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126715</xdr:colOff>
      <xdr:row>25</xdr:row>
      <xdr:rowOff>244083</xdr:rowOff>
    </xdr:from>
    <xdr:to>
      <xdr:col>29</xdr:col>
      <xdr:colOff>534329</xdr:colOff>
      <xdr:row>25</xdr:row>
      <xdr:rowOff>594467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E506B0DA-07A2-6FEE-FFBD-1A82D6856B76}"/>
            </a:ext>
          </a:extLst>
        </xdr:cNvPr>
        <xdr:cNvSpPr/>
      </xdr:nvSpPr>
      <xdr:spPr>
        <a:xfrm rot="10800000">
          <a:off x="23129590" y="13102833"/>
          <a:ext cx="407614" cy="350384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112059</xdr:colOff>
      <xdr:row>25</xdr:row>
      <xdr:rowOff>108132</xdr:rowOff>
    </xdr:from>
    <xdr:to>
      <xdr:col>28</xdr:col>
      <xdr:colOff>450272</xdr:colOff>
      <xdr:row>25</xdr:row>
      <xdr:rowOff>656772</xdr:rowOff>
    </xdr:to>
    <xdr:sp macro="" textlink="">
      <xdr:nvSpPr>
        <xdr:cNvPr id="95" name="Arrow: Pentagon 94">
          <a:extLst>
            <a:ext uri="{FF2B5EF4-FFF2-40B4-BE49-F238E27FC236}">
              <a16:creationId xmlns:a16="http://schemas.microsoft.com/office/drawing/2014/main" id="{693F971B-9B79-8996-CC78-4472B9D6B5DC}"/>
            </a:ext>
          </a:extLst>
        </xdr:cNvPr>
        <xdr:cNvSpPr/>
      </xdr:nvSpPr>
      <xdr:spPr>
        <a:xfrm>
          <a:off x="20977412" y="13017308"/>
          <a:ext cx="1772566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26</xdr:col>
      <xdr:colOff>154720</xdr:colOff>
      <xdr:row>25</xdr:row>
      <xdr:rowOff>178220</xdr:rowOff>
    </xdr:from>
    <xdr:ext cx="1288471" cy="405432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9A8426CB-1EB1-09C4-17DF-3E2E24D0FD88}"/>
            </a:ext>
          </a:extLst>
        </xdr:cNvPr>
        <xdr:cNvSpPr txBox="1"/>
      </xdr:nvSpPr>
      <xdr:spPr>
        <a:xfrm>
          <a:off x="21020073" y="13087396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19</xdr:col>
      <xdr:colOff>550718</xdr:colOff>
      <xdr:row>18</xdr:row>
      <xdr:rowOff>104668</xdr:rowOff>
    </xdr:from>
    <xdr:to>
      <xdr:col>21</xdr:col>
      <xdr:colOff>173182</xdr:colOff>
      <xdr:row>18</xdr:row>
      <xdr:rowOff>653308</xdr:rowOff>
    </xdr:to>
    <xdr:sp macro="" textlink="">
      <xdr:nvSpPr>
        <xdr:cNvPr id="97" name="Arrow: Pentagon 96">
          <a:extLst>
            <a:ext uri="{FF2B5EF4-FFF2-40B4-BE49-F238E27FC236}">
              <a16:creationId xmlns:a16="http://schemas.microsoft.com/office/drawing/2014/main" id="{AFB4A07E-80F5-4B39-A768-E599F9BBCED2}"/>
            </a:ext>
          </a:extLst>
        </xdr:cNvPr>
        <xdr:cNvSpPr/>
      </xdr:nvSpPr>
      <xdr:spPr>
        <a:xfrm>
          <a:off x="16310263" y="7655395"/>
          <a:ext cx="1042555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567912</xdr:colOff>
      <xdr:row>18</xdr:row>
      <xdr:rowOff>180869</xdr:rowOff>
    </xdr:from>
    <xdr:ext cx="1288471" cy="405432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53B5845F-B9B8-44CE-8E8A-025355BF588B}"/>
            </a:ext>
          </a:extLst>
        </xdr:cNvPr>
        <xdr:cNvSpPr txBox="1"/>
      </xdr:nvSpPr>
      <xdr:spPr>
        <a:xfrm>
          <a:off x="16327457" y="7731596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19</xdr:col>
      <xdr:colOff>547255</xdr:colOff>
      <xdr:row>19</xdr:row>
      <xdr:rowOff>118523</xdr:rowOff>
    </xdr:from>
    <xdr:to>
      <xdr:col>21</xdr:col>
      <xdr:colOff>169719</xdr:colOff>
      <xdr:row>19</xdr:row>
      <xdr:rowOff>667163</xdr:rowOff>
    </xdr:to>
    <xdr:sp macro="" textlink="">
      <xdr:nvSpPr>
        <xdr:cNvPr id="99" name="Arrow: Pentagon 98">
          <a:extLst>
            <a:ext uri="{FF2B5EF4-FFF2-40B4-BE49-F238E27FC236}">
              <a16:creationId xmlns:a16="http://schemas.microsoft.com/office/drawing/2014/main" id="{61C9E484-ADCC-4383-ABD5-0DBB925AE945}"/>
            </a:ext>
          </a:extLst>
        </xdr:cNvPr>
        <xdr:cNvSpPr/>
      </xdr:nvSpPr>
      <xdr:spPr>
        <a:xfrm>
          <a:off x="16306800" y="8431250"/>
          <a:ext cx="1042555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564449</xdr:colOff>
      <xdr:row>19</xdr:row>
      <xdr:rowOff>194724</xdr:rowOff>
    </xdr:from>
    <xdr:ext cx="1288471" cy="405432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A78C2E52-6A2A-4430-95E6-3386EF6DA34B}"/>
            </a:ext>
          </a:extLst>
        </xdr:cNvPr>
        <xdr:cNvSpPr txBox="1"/>
      </xdr:nvSpPr>
      <xdr:spPr>
        <a:xfrm>
          <a:off x="16323994" y="8507451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20</xdr:col>
      <xdr:colOff>24245</xdr:colOff>
      <xdr:row>21</xdr:row>
      <xdr:rowOff>97741</xdr:rowOff>
    </xdr:from>
    <xdr:to>
      <xdr:col>21</xdr:col>
      <xdr:colOff>356755</xdr:colOff>
      <xdr:row>21</xdr:row>
      <xdr:rowOff>646381</xdr:rowOff>
    </xdr:to>
    <xdr:sp macro="" textlink="">
      <xdr:nvSpPr>
        <xdr:cNvPr id="103" name="Arrow: Pentagon 102">
          <a:extLst>
            <a:ext uri="{FF2B5EF4-FFF2-40B4-BE49-F238E27FC236}">
              <a16:creationId xmlns:a16="http://schemas.microsoft.com/office/drawing/2014/main" id="{77B15832-C807-C22B-2164-31E937C52F53}"/>
            </a:ext>
          </a:extLst>
        </xdr:cNvPr>
        <xdr:cNvSpPr/>
      </xdr:nvSpPr>
      <xdr:spPr>
        <a:xfrm>
          <a:off x="16493836" y="9934468"/>
          <a:ext cx="1042555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20</xdr:col>
      <xdr:colOff>41439</xdr:colOff>
      <xdr:row>21</xdr:row>
      <xdr:rowOff>173942</xdr:rowOff>
    </xdr:from>
    <xdr:ext cx="1288471" cy="405432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CADF51F7-B52D-6C3A-2888-58D1DC6AF4AF}"/>
            </a:ext>
          </a:extLst>
        </xdr:cNvPr>
        <xdr:cNvSpPr txBox="1"/>
      </xdr:nvSpPr>
      <xdr:spPr>
        <a:xfrm>
          <a:off x="16511030" y="10010669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23</xdr:col>
      <xdr:colOff>678873</xdr:colOff>
      <xdr:row>22</xdr:row>
      <xdr:rowOff>111595</xdr:rowOff>
    </xdr:from>
    <xdr:to>
      <xdr:col>25</xdr:col>
      <xdr:colOff>301337</xdr:colOff>
      <xdr:row>22</xdr:row>
      <xdr:rowOff>660235</xdr:rowOff>
    </xdr:to>
    <xdr:sp macro="" textlink="">
      <xdr:nvSpPr>
        <xdr:cNvPr id="105" name="Arrow: Pentagon 104">
          <a:extLst>
            <a:ext uri="{FF2B5EF4-FFF2-40B4-BE49-F238E27FC236}">
              <a16:creationId xmlns:a16="http://schemas.microsoft.com/office/drawing/2014/main" id="{ADF3DA04-939E-4305-AD6A-BFA5602703A8}"/>
            </a:ext>
          </a:extLst>
        </xdr:cNvPr>
        <xdr:cNvSpPr/>
      </xdr:nvSpPr>
      <xdr:spPr>
        <a:xfrm>
          <a:off x="19278600" y="10710322"/>
          <a:ext cx="1042555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626794</xdr:colOff>
      <xdr:row>22</xdr:row>
      <xdr:rowOff>187796</xdr:rowOff>
    </xdr:from>
    <xdr:ext cx="1288471" cy="405432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85D64BB8-E519-43F5-BE89-E17EC9E1A9CB}"/>
            </a:ext>
          </a:extLst>
        </xdr:cNvPr>
        <xdr:cNvSpPr txBox="1"/>
      </xdr:nvSpPr>
      <xdr:spPr>
        <a:xfrm>
          <a:off x="19226521" y="10786523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24</xdr:col>
      <xdr:colOff>12123</xdr:colOff>
      <xdr:row>23</xdr:row>
      <xdr:rowOff>152417</xdr:rowOff>
    </xdr:from>
    <xdr:to>
      <xdr:col>25</xdr:col>
      <xdr:colOff>355766</xdr:colOff>
      <xdr:row>23</xdr:row>
      <xdr:rowOff>701057</xdr:rowOff>
    </xdr:to>
    <xdr:sp macro="" textlink="">
      <xdr:nvSpPr>
        <xdr:cNvPr id="107" name="Arrow: Pentagon 106">
          <a:extLst>
            <a:ext uri="{FF2B5EF4-FFF2-40B4-BE49-F238E27FC236}">
              <a16:creationId xmlns:a16="http://schemas.microsoft.com/office/drawing/2014/main" id="{3DFC96A9-78BD-4428-713B-7E90E395FD99}"/>
            </a:ext>
          </a:extLst>
        </xdr:cNvPr>
        <xdr:cNvSpPr/>
      </xdr:nvSpPr>
      <xdr:spPr>
        <a:xfrm>
          <a:off x="19443123" y="11527988"/>
          <a:ext cx="1064822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681223</xdr:colOff>
      <xdr:row>23</xdr:row>
      <xdr:rowOff>228618</xdr:rowOff>
    </xdr:from>
    <xdr:ext cx="1288471" cy="405432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E25C053-93EE-09A9-46FB-200798578221}"/>
            </a:ext>
          </a:extLst>
        </xdr:cNvPr>
        <xdr:cNvSpPr txBox="1"/>
      </xdr:nvSpPr>
      <xdr:spPr>
        <a:xfrm>
          <a:off x="19391044" y="11604189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19</xdr:col>
      <xdr:colOff>595901</xdr:colOff>
      <xdr:row>26</xdr:row>
      <xdr:rowOff>67002</xdr:rowOff>
    </xdr:from>
    <xdr:to>
      <xdr:col>21</xdr:col>
      <xdr:colOff>83079</xdr:colOff>
      <xdr:row>26</xdr:row>
      <xdr:rowOff>615642</xdr:rowOff>
    </xdr:to>
    <xdr:sp macro="" textlink="">
      <xdr:nvSpPr>
        <xdr:cNvPr id="109" name="Arrow: Pentagon 108">
          <a:extLst>
            <a:ext uri="{FF2B5EF4-FFF2-40B4-BE49-F238E27FC236}">
              <a16:creationId xmlns:a16="http://schemas.microsoft.com/office/drawing/2014/main" id="{79F5539A-229C-4B93-8777-1A2DBA796431}"/>
            </a:ext>
          </a:extLst>
        </xdr:cNvPr>
        <xdr:cNvSpPr/>
      </xdr:nvSpPr>
      <xdr:spPr>
        <a:xfrm>
          <a:off x="16355446" y="13713729"/>
          <a:ext cx="907269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579492</xdr:colOff>
      <xdr:row>26</xdr:row>
      <xdr:rowOff>135039</xdr:rowOff>
    </xdr:from>
    <xdr:ext cx="884729" cy="405432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77C5C577-11F4-4486-BAF2-CA080F79A0F1}"/>
            </a:ext>
          </a:extLst>
        </xdr:cNvPr>
        <xdr:cNvSpPr txBox="1"/>
      </xdr:nvSpPr>
      <xdr:spPr>
        <a:xfrm>
          <a:off x="16339037" y="13781766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26</xdr:col>
      <xdr:colOff>511563</xdr:colOff>
      <xdr:row>26</xdr:row>
      <xdr:rowOff>108688</xdr:rowOff>
    </xdr:from>
    <xdr:to>
      <xdr:col>28</xdr:col>
      <xdr:colOff>121227</xdr:colOff>
      <xdr:row>26</xdr:row>
      <xdr:rowOff>657328</xdr:rowOff>
    </xdr:to>
    <xdr:sp macro="" textlink="">
      <xdr:nvSpPr>
        <xdr:cNvPr id="111" name="Arrow: Pentagon 110">
          <a:extLst>
            <a:ext uri="{FF2B5EF4-FFF2-40B4-BE49-F238E27FC236}">
              <a16:creationId xmlns:a16="http://schemas.microsoft.com/office/drawing/2014/main" id="{5F316578-9DFA-461F-AE0B-FD6B37E9CC16}"/>
            </a:ext>
          </a:extLst>
        </xdr:cNvPr>
        <xdr:cNvSpPr/>
      </xdr:nvSpPr>
      <xdr:spPr>
        <a:xfrm>
          <a:off x="21241427" y="13755415"/>
          <a:ext cx="1029755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26</xdr:col>
      <xdr:colOff>533336</xdr:colOff>
      <xdr:row>26</xdr:row>
      <xdr:rowOff>168562</xdr:rowOff>
    </xdr:from>
    <xdr:ext cx="957763" cy="405432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9F4EBFDF-62FE-4C9C-977B-2F2FAABB2328}"/>
            </a:ext>
          </a:extLst>
        </xdr:cNvPr>
        <xdr:cNvSpPr txBox="1"/>
      </xdr:nvSpPr>
      <xdr:spPr>
        <a:xfrm>
          <a:off x="21263200" y="13815289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28</xdr:col>
      <xdr:colOff>121227</xdr:colOff>
      <xdr:row>26</xdr:row>
      <xdr:rowOff>90814</xdr:rowOff>
    </xdr:from>
    <xdr:to>
      <xdr:col>29</xdr:col>
      <xdr:colOff>453737</xdr:colOff>
      <xdr:row>26</xdr:row>
      <xdr:rowOff>639454</xdr:rowOff>
    </xdr:to>
    <xdr:sp macro="" textlink="">
      <xdr:nvSpPr>
        <xdr:cNvPr id="113" name="Arrow: Pentagon 112">
          <a:extLst>
            <a:ext uri="{FF2B5EF4-FFF2-40B4-BE49-F238E27FC236}">
              <a16:creationId xmlns:a16="http://schemas.microsoft.com/office/drawing/2014/main" id="{9317BB9C-01AA-4FBA-8F87-FB7E2B04C7AE}"/>
            </a:ext>
          </a:extLst>
        </xdr:cNvPr>
        <xdr:cNvSpPr/>
      </xdr:nvSpPr>
      <xdr:spPr>
        <a:xfrm>
          <a:off x="22271182" y="13737541"/>
          <a:ext cx="1042555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69148</xdr:colOff>
      <xdr:row>26</xdr:row>
      <xdr:rowOff>167015</xdr:rowOff>
    </xdr:from>
    <xdr:ext cx="1288471" cy="405432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5A42C94D-A7AA-4621-B01A-691195655105}"/>
            </a:ext>
          </a:extLst>
        </xdr:cNvPr>
        <xdr:cNvSpPr txBox="1"/>
      </xdr:nvSpPr>
      <xdr:spPr>
        <a:xfrm>
          <a:off x="22219103" y="13813742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29</xdr:col>
      <xdr:colOff>306111</xdr:colOff>
      <xdr:row>26</xdr:row>
      <xdr:rowOff>231835</xdr:rowOff>
    </xdr:from>
    <xdr:to>
      <xdr:col>30</xdr:col>
      <xdr:colOff>3680</xdr:colOff>
      <xdr:row>26</xdr:row>
      <xdr:rowOff>582219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D35796AE-A9B5-4EC2-BD80-91C410EA3C8B}"/>
            </a:ext>
          </a:extLst>
        </xdr:cNvPr>
        <xdr:cNvSpPr/>
      </xdr:nvSpPr>
      <xdr:spPr>
        <a:xfrm rot="10800000">
          <a:off x="23166111" y="13878562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116465</xdr:colOff>
      <xdr:row>26</xdr:row>
      <xdr:rowOff>95127</xdr:rowOff>
    </xdr:from>
    <xdr:to>
      <xdr:col>26</xdr:col>
      <xdr:colOff>571500</xdr:colOff>
      <xdr:row>26</xdr:row>
      <xdr:rowOff>643767</xdr:rowOff>
    </xdr:to>
    <xdr:sp macro="" textlink="">
      <xdr:nvSpPr>
        <xdr:cNvPr id="117" name="Arrow: Pentagon 116">
          <a:extLst>
            <a:ext uri="{FF2B5EF4-FFF2-40B4-BE49-F238E27FC236}">
              <a16:creationId xmlns:a16="http://schemas.microsoft.com/office/drawing/2014/main" id="{7BF67E24-61B5-434A-A425-4904E8678EBE}"/>
            </a:ext>
          </a:extLst>
        </xdr:cNvPr>
        <xdr:cNvSpPr/>
      </xdr:nvSpPr>
      <xdr:spPr>
        <a:xfrm>
          <a:off x="17296101" y="13741854"/>
          <a:ext cx="4005263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173615</xdr:colOff>
      <xdr:row>26</xdr:row>
      <xdr:rowOff>148877</xdr:rowOff>
    </xdr:from>
    <xdr:ext cx="795731" cy="405432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0F4B4ED-FAE7-4FCE-BC59-28A6E5D6A4DF}"/>
            </a:ext>
          </a:extLst>
        </xdr:cNvPr>
        <xdr:cNvSpPr txBox="1"/>
      </xdr:nvSpPr>
      <xdr:spPr>
        <a:xfrm>
          <a:off x="17353251" y="13795604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19</xdr:col>
      <xdr:colOff>592437</xdr:colOff>
      <xdr:row>27</xdr:row>
      <xdr:rowOff>132811</xdr:rowOff>
    </xdr:from>
    <xdr:to>
      <xdr:col>21</xdr:col>
      <xdr:colOff>79615</xdr:colOff>
      <xdr:row>27</xdr:row>
      <xdr:rowOff>681451</xdr:rowOff>
    </xdr:to>
    <xdr:sp macro="" textlink="">
      <xdr:nvSpPr>
        <xdr:cNvPr id="119" name="Arrow: Pentagon 118">
          <a:extLst>
            <a:ext uri="{FF2B5EF4-FFF2-40B4-BE49-F238E27FC236}">
              <a16:creationId xmlns:a16="http://schemas.microsoft.com/office/drawing/2014/main" id="{20479A6A-865A-44D0-9166-2787EE81FFFE}"/>
            </a:ext>
          </a:extLst>
        </xdr:cNvPr>
        <xdr:cNvSpPr/>
      </xdr:nvSpPr>
      <xdr:spPr>
        <a:xfrm>
          <a:off x="16351982" y="14541538"/>
          <a:ext cx="907269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576028</xdr:colOff>
      <xdr:row>27</xdr:row>
      <xdr:rowOff>200848</xdr:rowOff>
    </xdr:from>
    <xdr:ext cx="884729" cy="405432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F559804-64DE-48A6-AB7C-947EF2E9275F}"/>
            </a:ext>
          </a:extLst>
        </xdr:cNvPr>
        <xdr:cNvSpPr txBox="1"/>
      </xdr:nvSpPr>
      <xdr:spPr>
        <a:xfrm>
          <a:off x="16335573" y="14609575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26</xdr:col>
      <xdr:colOff>525417</xdr:colOff>
      <xdr:row>27</xdr:row>
      <xdr:rowOff>157179</xdr:rowOff>
    </xdr:from>
    <xdr:to>
      <xdr:col>28</xdr:col>
      <xdr:colOff>155863</xdr:colOff>
      <xdr:row>27</xdr:row>
      <xdr:rowOff>705819</xdr:rowOff>
    </xdr:to>
    <xdr:sp macro="" textlink="">
      <xdr:nvSpPr>
        <xdr:cNvPr id="121" name="Arrow: Pentagon 120">
          <a:extLst>
            <a:ext uri="{FF2B5EF4-FFF2-40B4-BE49-F238E27FC236}">
              <a16:creationId xmlns:a16="http://schemas.microsoft.com/office/drawing/2014/main" id="{9A8268CE-AFA5-4C1E-A39D-4EB901E07332}"/>
            </a:ext>
          </a:extLst>
        </xdr:cNvPr>
        <xdr:cNvSpPr/>
      </xdr:nvSpPr>
      <xdr:spPr>
        <a:xfrm>
          <a:off x="21255281" y="14565906"/>
          <a:ext cx="1050537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26</xdr:col>
      <xdr:colOff>547190</xdr:colOff>
      <xdr:row>27</xdr:row>
      <xdr:rowOff>217053</xdr:rowOff>
    </xdr:from>
    <xdr:ext cx="957763" cy="405432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5B7F8F42-9D25-4124-871F-BA445965C4AA}"/>
            </a:ext>
          </a:extLst>
        </xdr:cNvPr>
        <xdr:cNvSpPr txBox="1"/>
      </xdr:nvSpPr>
      <xdr:spPr>
        <a:xfrm>
          <a:off x="21277054" y="14625780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28</xdr:col>
      <xdr:colOff>117763</xdr:colOff>
      <xdr:row>27</xdr:row>
      <xdr:rowOff>156623</xdr:rowOff>
    </xdr:from>
    <xdr:to>
      <xdr:col>29</xdr:col>
      <xdr:colOff>450273</xdr:colOff>
      <xdr:row>27</xdr:row>
      <xdr:rowOff>705263</xdr:rowOff>
    </xdr:to>
    <xdr:sp macro="" textlink="">
      <xdr:nvSpPr>
        <xdr:cNvPr id="123" name="Arrow: Pentagon 122">
          <a:extLst>
            <a:ext uri="{FF2B5EF4-FFF2-40B4-BE49-F238E27FC236}">
              <a16:creationId xmlns:a16="http://schemas.microsoft.com/office/drawing/2014/main" id="{FE6FB7E2-FD5E-4E45-95DB-EED1C3EDF73C}"/>
            </a:ext>
          </a:extLst>
        </xdr:cNvPr>
        <xdr:cNvSpPr/>
      </xdr:nvSpPr>
      <xdr:spPr>
        <a:xfrm>
          <a:off x="22267718" y="14565350"/>
          <a:ext cx="1042555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113001</xdr:colOff>
      <xdr:row>27</xdr:row>
      <xdr:rowOff>160936</xdr:rowOff>
    </xdr:from>
    <xdr:to>
      <xdr:col>26</xdr:col>
      <xdr:colOff>571500</xdr:colOff>
      <xdr:row>27</xdr:row>
      <xdr:rowOff>709576</xdr:rowOff>
    </xdr:to>
    <xdr:sp macro="" textlink="">
      <xdr:nvSpPr>
        <xdr:cNvPr id="124" name="Arrow: Pentagon 123">
          <a:extLst>
            <a:ext uri="{FF2B5EF4-FFF2-40B4-BE49-F238E27FC236}">
              <a16:creationId xmlns:a16="http://schemas.microsoft.com/office/drawing/2014/main" id="{F149BE96-B82D-45AD-8C8F-CB6BFC37C8C5}"/>
            </a:ext>
          </a:extLst>
        </xdr:cNvPr>
        <xdr:cNvSpPr/>
      </xdr:nvSpPr>
      <xdr:spPr>
        <a:xfrm>
          <a:off x="17292637" y="14569663"/>
          <a:ext cx="4008727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21</xdr:col>
      <xdr:colOff>170151</xdr:colOff>
      <xdr:row>27</xdr:row>
      <xdr:rowOff>214686</xdr:rowOff>
    </xdr:from>
    <xdr:ext cx="795731" cy="405432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52EA0A71-792D-4D04-BE40-948CA8E51E8E}"/>
            </a:ext>
          </a:extLst>
        </xdr:cNvPr>
        <xdr:cNvSpPr txBox="1"/>
      </xdr:nvSpPr>
      <xdr:spPr>
        <a:xfrm>
          <a:off x="17349787" y="14623413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29</xdr:col>
      <xdr:colOff>242314</xdr:colOff>
      <xdr:row>27</xdr:row>
      <xdr:rowOff>257937</xdr:rowOff>
    </xdr:from>
    <xdr:to>
      <xdr:col>29</xdr:col>
      <xdr:colOff>649928</xdr:colOff>
      <xdr:row>27</xdr:row>
      <xdr:rowOff>608321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B72A23E0-2E77-4E68-8AC5-606A76DA9CC3}"/>
            </a:ext>
          </a:extLst>
        </xdr:cNvPr>
        <xdr:cNvSpPr/>
      </xdr:nvSpPr>
      <xdr:spPr>
        <a:xfrm rot="10800000">
          <a:off x="23102314" y="14666664"/>
          <a:ext cx="407614" cy="350384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117639</xdr:colOff>
      <xdr:row>27</xdr:row>
      <xdr:rowOff>215506</xdr:rowOff>
    </xdr:from>
    <xdr:ext cx="1288471" cy="405432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122615A2-1565-4040-B6DF-FC7CAC8D3F6A}"/>
            </a:ext>
          </a:extLst>
        </xdr:cNvPr>
        <xdr:cNvSpPr txBox="1"/>
      </xdr:nvSpPr>
      <xdr:spPr>
        <a:xfrm>
          <a:off x="22267594" y="14624233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17</xdr:col>
      <xdr:colOff>92652</xdr:colOff>
      <xdr:row>30</xdr:row>
      <xdr:rowOff>118939</xdr:rowOff>
    </xdr:from>
    <xdr:to>
      <xdr:col>26</xdr:col>
      <xdr:colOff>220806</xdr:colOff>
      <xdr:row>30</xdr:row>
      <xdr:rowOff>667579</xdr:rowOff>
    </xdr:to>
    <xdr:sp macro="" textlink="">
      <xdr:nvSpPr>
        <xdr:cNvPr id="129" name="Arrow: Pentagon 128">
          <a:extLst>
            <a:ext uri="{FF2B5EF4-FFF2-40B4-BE49-F238E27FC236}">
              <a16:creationId xmlns:a16="http://schemas.microsoft.com/office/drawing/2014/main" id="{F892707B-1200-8E00-7341-318D62EE49FD}"/>
            </a:ext>
          </a:extLst>
        </xdr:cNvPr>
        <xdr:cNvSpPr/>
      </xdr:nvSpPr>
      <xdr:spPr>
        <a:xfrm>
          <a:off x="14523027" y="16787689"/>
          <a:ext cx="655752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17</xdr:col>
      <xdr:colOff>54552</xdr:colOff>
      <xdr:row>30</xdr:row>
      <xdr:rowOff>172689</xdr:rowOff>
    </xdr:from>
    <xdr:ext cx="795731" cy="405432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5FFBB38F-6387-912D-E130-ECAEC2FB2720}"/>
            </a:ext>
          </a:extLst>
        </xdr:cNvPr>
        <xdr:cNvSpPr txBox="1"/>
      </xdr:nvSpPr>
      <xdr:spPr>
        <a:xfrm>
          <a:off x="14484927" y="16841439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26</xdr:col>
      <xdr:colOff>278633</xdr:colOff>
      <xdr:row>30</xdr:row>
      <xdr:rowOff>122543</xdr:rowOff>
    </xdr:from>
    <xdr:to>
      <xdr:col>28</xdr:col>
      <xdr:colOff>373206</xdr:colOff>
      <xdr:row>30</xdr:row>
      <xdr:rowOff>671183</xdr:rowOff>
    </xdr:to>
    <xdr:sp macro="" textlink="">
      <xdr:nvSpPr>
        <xdr:cNvPr id="131" name="Arrow: Pentagon 130">
          <a:extLst>
            <a:ext uri="{FF2B5EF4-FFF2-40B4-BE49-F238E27FC236}">
              <a16:creationId xmlns:a16="http://schemas.microsoft.com/office/drawing/2014/main" id="{C7606D16-EAB0-D7FC-CACD-349668BB87D7}"/>
            </a:ext>
          </a:extLst>
        </xdr:cNvPr>
        <xdr:cNvSpPr/>
      </xdr:nvSpPr>
      <xdr:spPr>
        <a:xfrm>
          <a:off x="21138383" y="16791293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26</xdr:col>
      <xdr:colOff>300406</xdr:colOff>
      <xdr:row>30</xdr:row>
      <xdr:rowOff>182417</xdr:rowOff>
    </xdr:from>
    <xdr:ext cx="957763" cy="405432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B108C7E-7AAB-AEEB-E08B-AC17D976F619}"/>
            </a:ext>
          </a:extLst>
        </xdr:cNvPr>
        <xdr:cNvSpPr txBox="1"/>
      </xdr:nvSpPr>
      <xdr:spPr>
        <a:xfrm>
          <a:off x="21160156" y="16851167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28</xdr:col>
      <xdr:colOff>373206</xdr:colOff>
      <xdr:row>30</xdr:row>
      <xdr:rowOff>87350</xdr:rowOff>
    </xdr:from>
    <xdr:to>
      <xdr:col>29</xdr:col>
      <xdr:colOff>705716</xdr:colOff>
      <xdr:row>30</xdr:row>
      <xdr:rowOff>635990</xdr:rowOff>
    </xdr:to>
    <xdr:sp macro="" textlink="">
      <xdr:nvSpPr>
        <xdr:cNvPr id="133" name="Arrow: Pentagon 132">
          <a:extLst>
            <a:ext uri="{FF2B5EF4-FFF2-40B4-BE49-F238E27FC236}">
              <a16:creationId xmlns:a16="http://schemas.microsoft.com/office/drawing/2014/main" id="{84E92FA9-A593-9811-5444-A4DD67F9FAF2}"/>
            </a:ext>
          </a:extLst>
        </xdr:cNvPr>
        <xdr:cNvSpPr/>
      </xdr:nvSpPr>
      <xdr:spPr>
        <a:xfrm>
          <a:off x="22661706" y="16756100"/>
          <a:ext cx="1046885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373082</xdr:colOff>
      <xdr:row>30</xdr:row>
      <xdr:rowOff>146233</xdr:rowOff>
    </xdr:from>
    <xdr:ext cx="1288471" cy="405432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B5FD1549-9A05-0DC2-B49A-BF8D7FE99C14}"/>
            </a:ext>
          </a:extLst>
        </xdr:cNvPr>
        <xdr:cNvSpPr txBox="1"/>
      </xdr:nvSpPr>
      <xdr:spPr>
        <a:xfrm>
          <a:off x="22661582" y="16814983"/>
          <a:ext cx="128847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29</xdr:col>
      <xdr:colOff>414349</xdr:colOff>
      <xdr:row>30</xdr:row>
      <xdr:rowOff>197199</xdr:rowOff>
    </xdr:from>
    <xdr:to>
      <xdr:col>30</xdr:col>
      <xdr:colOff>111918</xdr:colOff>
      <xdr:row>30</xdr:row>
      <xdr:rowOff>547583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63DECD76-C2E1-9C2C-14C1-520F386BD82F}"/>
            </a:ext>
          </a:extLst>
        </xdr:cNvPr>
        <xdr:cNvSpPr/>
      </xdr:nvSpPr>
      <xdr:spPr>
        <a:xfrm rot="10800000">
          <a:off x="23417224" y="16865949"/>
          <a:ext cx="41194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92651</xdr:colOff>
      <xdr:row>31</xdr:row>
      <xdr:rowOff>136257</xdr:rowOff>
    </xdr:from>
    <xdr:to>
      <xdr:col>30</xdr:col>
      <xdr:colOff>290080</xdr:colOff>
      <xdr:row>31</xdr:row>
      <xdr:rowOff>684897</xdr:rowOff>
    </xdr:to>
    <xdr:sp macro="" textlink="">
      <xdr:nvSpPr>
        <xdr:cNvPr id="136" name="Arrow: Pentagon 135">
          <a:extLst>
            <a:ext uri="{FF2B5EF4-FFF2-40B4-BE49-F238E27FC236}">
              <a16:creationId xmlns:a16="http://schemas.microsoft.com/office/drawing/2014/main" id="{09C7256D-FE63-B6AA-2F76-6067F40F00BE}"/>
            </a:ext>
          </a:extLst>
        </xdr:cNvPr>
        <xdr:cNvSpPr/>
      </xdr:nvSpPr>
      <xdr:spPr>
        <a:xfrm>
          <a:off x="14523026" y="17567007"/>
          <a:ext cx="9484304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17</xdr:col>
      <xdr:colOff>132483</xdr:colOff>
      <xdr:row>31</xdr:row>
      <xdr:rowOff>213819</xdr:rowOff>
    </xdr:from>
    <xdr:ext cx="795731" cy="405432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C08B9A92-6AC5-96D9-3000-286DB227BE1E}"/>
            </a:ext>
          </a:extLst>
        </xdr:cNvPr>
        <xdr:cNvSpPr txBox="1"/>
      </xdr:nvSpPr>
      <xdr:spPr>
        <a:xfrm>
          <a:off x="14562858" y="17644569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33</xdr:col>
      <xdr:colOff>283445</xdr:colOff>
      <xdr:row>30</xdr:row>
      <xdr:rowOff>196395</xdr:rowOff>
    </xdr:from>
    <xdr:to>
      <xdr:col>33</xdr:col>
      <xdr:colOff>691059</xdr:colOff>
      <xdr:row>30</xdr:row>
      <xdr:rowOff>546779</xdr:rowOff>
    </xdr:to>
    <xdr:sp macro="" textlink="">
      <xdr:nvSpPr>
        <xdr:cNvPr id="142" name="Isosceles Triangle 141">
          <a:extLst>
            <a:ext uri="{FF2B5EF4-FFF2-40B4-BE49-F238E27FC236}">
              <a16:creationId xmlns:a16="http://schemas.microsoft.com/office/drawing/2014/main" id="{FEC5BC4C-ACF5-455F-8816-ADC33BC526DD}"/>
            </a:ext>
          </a:extLst>
        </xdr:cNvPr>
        <xdr:cNvSpPr/>
      </xdr:nvSpPr>
      <xdr:spPr>
        <a:xfrm rot="10800000">
          <a:off x="26205052" y="16905966"/>
          <a:ext cx="407614" cy="350384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203489</xdr:colOff>
      <xdr:row>31</xdr:row>
      <xdr:rowOff>222663</xdr:rowOff>
    </xdr:from>
    <xdr:to>
      <xdr:col>29</xdr:col>
      <xdr:colOff>626052</xdr:colOff>
      <xdr:row>31</xdr:row>
      <xdr:rowOff>623455</xdr:rowOff>
    </xdr:to>
    <xdr:sp macro="" textlink="">
      <xdr:nvSpPr>
        <xdr:cNvPr id="143" name="Arrow: Pentagon 142">
          <a:extLst>
            <a:ext uri="{FF2B5EF4-FFF2-40B4-BE49-F238E27FC236}">
              <a16:creationId xmlns:a16="http://schemas.microsoft.com/office/drawing/2014/main" id="{4D28AEF6-79F6-4963-ACCA-741BBAB872CE}"/>
            </a:ext>
          </a:extLst>
        </xdr:cNvPr>
        <xdr:cNvSpPr/>
      </xdr:nvSpPr>
      <xdr:spPr>
        <a:xfrm>
          <a:off x="15348239" y="17653413"/>
          <a:ext cx="8280688" cy="400792"/>
        </a:xfrm>
        <a:prstGeom prst="homePlate">
          <a:avLst>
            <a:gd name="adj" fmla="val 0"/>
          </a:avLst>
        </a:prstGeom>
        <a:solidFill>
          <a:srgbClr val="8FAADC">
            <a:alpha val="6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96117</xdr:colOff>
      <xdr:row>30</xdr:row>
      <xdr:rowOff>201881</xdr:rowOff>
    </xdr:from>
    <xdr:to>
      <xdr:col>26</xdr:col>
      <xdr:colOff>267913</xdr:colOff>
      <xdr:row>30</xdr:row>
      <xdr:rowOff>602673</xdr:rowOff>
    </xdr:to>
    <xdr:sp macro="" textlink="">
      <xdr:nvSpPr>
        <xdr:cNvPr id="144" name="Arrow: Pentagon 143">
          <a:extLst>
            <a:ext uri="{FF2B5EF4-FFF2-40B4-BE49-F238E27FC236}">
              <a16:creationId xmlns:a16="http://schemas.microsoft.com/office/drawing/2014/main" id="{3DF1A59B-C6FF-4F20-B79B-A9284309B58C}"/>
            </a:ext>
          </a:extLst>
        </xdr:cNvPr>
        <xdr:cNvSpPr/>
      </xdr:nvSpPr>
      <xdr:spPr>
        <a:xfrm>
          <a:off x="15240867" y="16870631"/>
          <a:ext cx="5886796" cy="400792"/>
        </a:xfrm>
        <a:prstGeom prst="homePlate">
          <a:avLst>
            <a:gd name="adj" fmla="val 0"/>
          </a:avLst>
        </a:prstGeom>
        <a:solidFill>
          <a:srgbClr val="8FAADC">
            <a:alpha val="6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635534</xdr:colOff>
      <xdr:row>32</xdr:row>
      <xdr:rowOff>69273</xdr:rowOff>
    </xdr:from>
    <xdr:to>
      <xdr:col>25</xdr:col>
      <xdr:colOff>122712</xdr:colOff>
      <xdr:row>32</xdr:row>
      <xdr:rowOff>617913</xdr:rowOff>
    </xdr:to>
    <xdr:sp macro="" textlink="">
      <xdr:nvSpPr>
        <xdr:cNvPr id="145" name="Arrow: Pentagon 144">
          <a:extLst>
            <a:ext uri="{FF2B5EF4-FFF2-40B4-BE49-F238E27FC236}">
              <a16:creationId xmlns:a16="http://schemas.microsoft.com/office/drawing/2014/main" id="{549A25C3-FA46-40D5-B193-5BAD8F134D52}"/>
            </a:ext>
          </a:extLst>
        </xdr:cNvPr>
        <xdr:cNvSpPr/>
      </xdr:nvSpPr>
      <xdr:spPr>
        <a:xfrm>
          <a:off x="19352159" y="18262023"/>
          <a:ext cx="915928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619125</xdr:colOff>
      <xdr:row>32</xdr:row>
      <xdr:rowOff>137310</xdr:rowOff>
    </xdr:from>
    <xdr:ext cx="884729" cy="405432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9F1BF34E-EDA5-42BE-8DFD-462039C857DD}"/>
            </a:ext>
          </a:extLst>
        </xdr:cNvPr>
        <xdr:cNvSpPr txBox="1"/>
      </xdr:nvSpPr>
      <xdr:spPr>
        <a:xfrm>
          <a:off x="19335750" y="18330060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30</xdr:col>
      <xdr:colOff>66288</xdr:colOff>
      <xdr:row>32</xdr:row>
      <xdr:rowOff>110959</xdr:rowOff>
    </xdr:from>
    <xdr:to>
      <xdr:col>32</xdr:col>
      <xdr:colOff>160861</xdr:colOff>
      <xdr:row>32</xdr:row>
      <xdr:rowOff>659599</xdr:rowOff>
    </xdr:to>
    <xdr:sp macro="" textlink="">
      <xdr:nvSpPr>
        <xdr:cNvPr id="147" name="Arrow: Pentagon 146">
          <a:extLst>
            <a:ext uri="{FF2B5EF4-FFF2-40B4-BE49-F238E27FC236}">
              <a16:creationId xmlns:a16="http://schemas.microsoft.com/office/drawing/2014/main" id="{F4A13765-5879-4F07-82AD-82E372B3FD24}"/>
            </a:ext>
          </a:extLst>
        </xdr:cNvPr>
        <xdr:cNvSpPr/>
      </xdr:nvSpPr>
      <xdr:spPr>
        <a:xfrm>
          <a:off x="23783538" y="18303709"/>
          <a:ext cx="1523323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30</xdr:col>
      <xdr:colOff>88061</xdr:colOff>
      <xdr:row>32</xdr:row>
      <xdr:rowOff>170833</xdr:rowOff>
    </xdr:from>
    <xdr:ext cx="957763" cy="405432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EFD61A0D-92DC-4FA0-8283-8EDCF410C160}"/>
            </a:ext>
          </a:extLst>
        </xdr:cNvPr>
        <xdr:cNvSpPr txBox="1"/>
      </xdr:nvSpPr>
      <xdr:spPr>
        <a:xfrm>
          <a:off x="23805311" y="18363583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32</xdr:col>
      <xdr:colOff>160861</xdr:colOff>
      <xdr:row>32</xdr:row>
      <xdr:rowOff>93085</xdr:rowOff>
    </xdr:from>
    <xdr:to>
      <xdr:col>33</xdr:col>
      <xdr:colOff>307398</xdr:colOff>
      <xdr:row>32</xdr:row>
      <xdr:rowOff>641725</xdr:rowOff>
    </xdr:to>
    <xdr:sp macro="" textlink="">
      <xdr:nvSpPr>
        <xdr:cNvPr id="149" name="Arrow: Pentagon 148">
          <a:extLst>
            <a:ext uri="{FF2B5EF4-FFF2-40B4-BE49-F238E27FC236}">
              <a16:creationId xmlns:a16="http://schemas.microsoft.com/office/drawing/2014/main" id="{F568C662-A934-42E3-8461-18983CFD390C}"/>
            </a:ext>
          </a:extLst>
        </xdr:cNvPr>
        <xdr:cNvSpPr/>
      </xdr:nvSpPr>
      <xdr:spPr>
        <a:xfrm>
          <a:off x="25306861" y="18285835"/>
          <a:ext cx="860912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32</xdr:col>
      <xdr:colOff>108782</xdr:colOff>
      <xdr:row>32</xdr:row>
      <xdr:rowOff>169286</xdr:rowOff>
    </xdr:from>
    <xdr:ext cx="884539" cy="405432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FCE2C4D9-2FCC-48E7-B16A-CB9EA59EA9A7}"/>
            </a:ext>
          </a:extLst>
        </xdr:cNvPr>
        <xdr:cNvSpPr txBox="1"/>
      </xdr:nvSpPr>
      <xdr:spPr>
        <a:xfrm>
          <a:off x="25309211" y="18402857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33</xdr:col>
      <xdr:colOff>345744</xdr:colOff>
      <xdr:row>32</xdr:row>
      <xdr:rowOff>182151</xdr:rowOff>
    </xdr:from>
    <xdr:to>
      <xdr:col>34</xdr:col>
      <xdr:colOff>38983</xdr:colOff>
      <xdr:row>32</xdr:row>
      <xdr:rowOff>532535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761F74F3-EC4F-426D-8271-2CCF3CAAFDFB}"/>
            </a:ext>
          </a:extLst>
        </xdr:cNvPr>
        <xdr:cNvSpPr/>
      </xdr:nvSpPr>
      <xdr:spPr>
        <a:xfrm rot="10800000">
          <a:off x="26206119" y="18374901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156098</xdr:colOff>
      <xdr:row>32</xdr:row>
      <xdr:rowOff>97398</xdr:rowOff>
    </xdr:from>
    <xdr:to>
      <xdr:col>30</xdr:col>
      <xdr:colOff>58806</xdr:colOff>
      <xdr:row>32</xdr:row>
      <xdr:rowOff>646038</xdr:rowOff>
    </xdr:to>
    <xdr:sp macro="" textlink="">
      <xdr:nvSpPr>
        <xdr:cNvPr id="152" name="Arrow: Pentagon 151">
          <a:extLst>
            <a:ext uri="{FF2B5EF4-FFF2-40B4-BE49-F238E27FC236}">
              <a16:creationId xmlns:a16="http://schemas.microsoft.com/office/drawing/2014/main" id="{1C1D15FE-87EB-4F41-9620-345874293E22}"/>
            </a:ext>
          </a:extLst>
        </xdr:cNvPr>
        <xdr:cNvSpPr/>
      </xdr:nvSpPr>
      <xdr:spPr>
        <a:xfrm>
          <a:off x="20301473" y="18290148"/>
          <a:ext cx="3474583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25</xdr:col>
      <xdr:colOff>213248</xdr:colOff>
      <xdr:row>32</xdr:row>
      <xdr:rowOff>151148</xdr:rowOff>
    </xdr:from>
    <xdr:ext cx="795731" cy="405432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E0B9E1F8-A81A-445B-9A71-6A3CA60DA9C3}"/>
            </a:ext>
          </a:extLst>
        </xdr:cNvPr>
        <xdr:cNvSpPr txBox="1"/>
      </xdr:nvSpPr>
      <xdr:spPr>
        <a:xfrm>
          <a:off x="20358623" y="18343898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29</xdr:col>
      <xdr:colOff>115611</xdr:colOff>
      <xdr:row>28</xdr:row>
      <xdr:rowOff>233999</xdr:rowOff>
    </xdr:from>
    <xdr:to>
      <xdr:col>29</xdr:col>
      <xdr:colOff>527555</xdr:colOff>
      <xdr:row>28</xdr:row>
      <xdr:rowOff>584383</xdr:rowOff>
    </xdr:to>
    <xdr:sp macro="" textlink="">
      <xdr:nvSpPr>
        <xdr:cNvPr id="11" name="Isosceles Triangle 10">
          <a:extLst>
            <a:ext uri="{FF2B5EF4-FFF2-40B4-BE49-F238E27FC236}">
              <a16:creationId xmlns:a16="http://schemas.microsoft.com/office/drawing/2014/main" id="{E0FA209E-F0FD-4C88-8B32-A746B9522B25}"/>
            </a:ext>
          </a:extLst>
        </xdr:cNvPr>
        <xdr:cNvSpPr/>
      </xdr:nvSpPr>
      <xdr:spPr>
        <a:xfrm rot="10800000">
          <a:off x="23118486" y="15378749"/>
          <a:ext cx="41194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33617</xdr:colOff>
      <xdr:row>28</xdr:row>
      <xdr:rowOff>161889</xdr:rowOff>
    </xdr:from>
    <xdr:to>
      <xdr:col>29</xdr:col>
      <xdr:colOff>179295</xdr:colOff>
      <xdr:row>28</xdr:row>
      <xdr:rowOff>710529</xdr:rowOff>
    </xdr:to>
    <xdr:sp macro="" textlink="">
      <xdr:nvSpPr>
        <xdr:cNvPr id="46" name="Arrow: Pentagon 45">
          <a:extLst>
            <a:ext uri="{FF2B5EF4-FFF2-40B4-BE49-F238E27FC236}">
              <a16:creationId xmlns:a16="http://schemas.microsoft.com/office/drawing/2014/main" id="{14829189-DE22-5B3A-C842-B333E07D478A}"/>
            </a:ext>
          </a:extLst>
        </xdr:cNvPr>
        <xdr:cNvSpPr/>
      </xdr:nvSpPr>
      <xdr:spPr>
        <a:xfrm>
          <a:off x="22333323" y="15357065"/>
          <a:ext cx="862854" cy="548640"/>
        </a:xfrm>
        <a:prstGeom prst="homePlate">
          <a:avLst>
            <a:gd name="adj" fmla="val 33660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27</xdr:col>
      <xdr:colOff>664088</xdr:colOff>
      <xdr:row>28</xdr:row>
      <xdr:rowOff>221763</xdr:rowOff>
    </xdr:from>
    <xdr:ext cx="957763" cy="405432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D2A97E6-CF94-F908-EAD6-99098D0848D8}"/>
            </a:ext>
          </a:extLst>
        </xdr:cNvPr>
        <xdr:cNvSpPr txBox="1"/>
      </xdr:nvSpPr>
      <xdr:spPr>
        <a:xfrm>
          <a:off x="22246617" y="15416939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26</xdr:col>
      <xdr:colOff>616323</xdr:colOff>
      <xdr:row>28</xdr:row>
      <xdr:rowOff>168088</xdr:rowOff>
    </xdr:from>
    <xdr:to>
      <xdr:col>28</xdr:col>
      <xdr:colOff>7852</xdr:colOff>
      <xdr:row>28</xdr:row>
      <xdr:rowOff>716728</xdr:rowOff>
    </xdr:to>
    <xdr:sp macro="" textlink="">
      <xdr:nvSpPr>
        <xdr:cNvPr id="53" name="Arrow: Pentagon 52">
          <a:extLst>
            <a:ext uri="{FF2B5EF4-FFF2-40B4-BE49-F238E27FC236}">
              <a16:creationId xmlns:a16="http://schemas.microsoft.com/office/drawing/2014/main" id="{5A644598-C907-4376-BF57-0A5A300F382B}"/>
            </a:ext>
          </a:extLst>
        </xdr:cNvPr>
        <xdr:cNvSpPr/>
      </xdr:nvSpPr>
      <xdr:spPr>
        <a:xfrm>
          <a:off x="21481676" y="15363264"/>
          <a:ext cx="82588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26</xdr:col>
      <xdr:colOff>549089</xdr:colOff>
      <xdr:row>28</xdr:row>
      <xdr:rowOff>213713</xdr:rowOff>
    </xdr:from>
    <xdr:ext cx="884729" cy="405432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55F4C47F-7A5F-4832-ABEC-0CC73EDF5D18}"/>
            </a:ext>
          </a:extLst>
        </xdr:cNvPr>
        <xdr:cNvSpPr txBox="1"/>
      </xdr:nvSpPr>
      <xdr:spPr>
        <a:xfrm>
          <a:off x="21414442" y="15408889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28</xdr:col>
      <xdr:colOff>62752</xdr:colOff>
      <xdr:row>29</xdr:row>
      <xdr:rowOff>123789</xdr:rowOff>
    </xdr:from>
    <xdr:to>
      <xdr:col>29</xdr:col>
      <xdr:colOff>208430</xdr:colOff>
      <xdr:row>29</xdr:row>
      <xdr:rowOff>672429</xdr:rowOff>
    </xdr:to>
    <xdr:sp macro="" textlink="">
      <xdr:nvSpPr>
        <xdr:cNvPr id="127" name="Arrow: Pentagon 126">
          <a:extLst>
            <a:ext uri="{FF2B5EF4-FFF2-40B4-BE49-F238E27FC236}">
              <a16:creationId xmlns:a16="http://schemas.microsoft.com/office/drawing/2014/main" id="{7D9CF29E-7BF4-4920-AE69-40A2EC3F3ED3}"/>
            </a:ext>
          </a:extLst>
        </xdr:cNvPr>
        <xdr:cNvSpPr/>
      </xdr:nvSpPr>
      <xdr:spPr>
        <a:xfrm>
          <a:off x="22362458" y="16080965"/>
          <a:ext cx="862854" cy="548640"/>
        </a:xfrm>
        <a:prstGeom prst="homePlate">
          <a:avLst>
            <a:gd name="adj" fmla="val 33660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27</xdr:col>
      <xdr:colOff>693223</xdr:colOff>
      <xdr:row>29</xdr:row>
      <xdr:rowOff>183663</xdr:rowOff>
    </xdr:from>
    <xdr:ext cx="957763" cy="405432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EDDCDAAE-BD75-4316-BECC-630862B26AB5}"/>
            </a:ext>
          </a:extLst>
        </xdr:cNvPr>
        <xdr:cNvSpPr txBox="1"/>
      </xdr:nvSpPr>
      <xdr:spPr>
        <a:xfrm>
          <a:off x="22275752" y="16140839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26</xdr:col>
      <xdr:colOff>645458</xdr:colOff>
      <xdr:row>29</xdr:row>
      <xdr:rowOff>129988</xdr:rowOff>
    </xdr:from>
    <xdr:to>
      <xdr:col>28</xdr:col>
      <xdr:colOff>36987</xdr:colOff>
      <xdr:row>29</xdr:row>
      <xdr:rowOff>678628</xdr:rowOff>
    </xdr:to>
    <xdr:sp macro="" textlink="">
      <xdr:nvSpPr>
        <xdr:cNvPr id="154" name="Arrow: Pentagon 153">
          <a:extLst>
            <a:ext uri="{FF2B5EF4-FFF2-40B4-BE49-F238E27FC236}">
              <a16:creationId xmlns:a16="http://schemas.microsoft.com/office/drawing/2014/main" id="{232233AD-876E-4CE7-A41F-3CB3176C45F0}"/>
            </a:ext>
          </a:extLst>
        </xdr:cNvPr>
        <xdr:cNvSpPr/>
      </xdr:nvSpPr>
      <xdr:spPr>
        <a:xfrm>
          <a:off x="21510811" y="16087164"/>
          <a:ext cx="82588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26</xdr:col>
      <xdr:colOff>578224</xdr:colOff>
      <xdr:row>29</xdr:row>
      <xdr:rowOff>175613</xdr:rowOff>
    </xdr:from>
    <xdr:ext cx="884729" cy="405432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4AFB4858-5304-42E1-AB6D-7458C8D9EBD5}"/>
            </a:ext>
          </a:extLst>
        </xdr:cNvPr>
        <xdr:cNvSpPr txBox="1"/>
      </xdr:nvSpPr>
      <xdr:spPr>
        <a:xfrm>
          <a:off x="21443577" y="16132789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29</xdr:col>
      <xdr:colOff>202355</xdr:colOff>
      <xdr:row>29</xdr:row>
      <xdr:rowOff>193657</xdr:rowOff>
    </xdr:from>
    <xdr:to>
      <xdr:col>29</xdr:col>
      <xdr:colOff>609969</xdr:colOff>
      <xdr:row>29</xdr:row>
      <xdr:rowOff>544041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94CFB0D0-A3AB-4658-A541-5F65ADC9592D}"/>
            </a:ext>
          </a:extLst>
        </xdr:cNvPr>
        <xdr:cNvSpPr/>
      </xdr:nvSpPr>
      <xdr:spPr>
        <a:xfrm rot="10800000">
          <a:off x="23219237" y="16150833"/>
          <a:ext cx="407614" cy="350384"/>
        </a:xfrm>
        <a:prstGeom prst="triangle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214312</xdr:colOff>
      <xdr:row>30</xdr:row>
      <xdr:rowOff>71438</xdr:rowOff>
    </xdr:from>
    <xdr:ext cx="4085606" cy="593304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16B64260-3878-7F0D-3406-110810BC3B65}"/>
            </a:ext>
          </a:extLst>
        </xdr:cNvPr>
        <xdr:cNvSpPr txBox="1"/>
      </xdr:nvSpPr>
      <xdr:spPr>
        <a:xfrm>
          <a:off x="10358437" y="16740188"/>
          <a:ext cx="4085606" cy="593304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/>
            <a:t>Cylinder Long L/T order</a:t>
          </a:r>
        </a:p>
      </xdr:txBody>
    </xdr:sp>
    <xdr:clientData/>
  </xdr:oneCellAnchor>
  <xdr:twoCellAnchor>
    <xdr:from>
      <xdr:col>28</xdr:col>
      <xdr:colOff>492659</xdr:colOff>
      <xdr:row>34</xdr:row>
      <xdr:rowOff>110095</xdr:rowOff>
    </xdr:from>
    <xdr:to>
      <xdr:col>29</xdr:col>
      <xdr:colOff>701016</xdr:colOff>
      <xdr:row>34</xdr:row>
      <xdr:rowOff>658735</xdr:rowOff>
    </xdr:to>
    <xdr:sp macro="" textlink="">
      <xdr:nvSpPr>
        <xdr:cNvPr id="158" name="Arrow: Pentagon 157">
          <a:extLst>
            <a:ext uri="{FF2B5EF4-FFF2-40B4-BE49-F238E27FC236}">
              <a16:creationId xmlns:a16="http://schemas.microsoft.com/office/drawing/2014/main" id="{05DFE454-49D7-471D-8334-E55F6C4EBFB6}"/>
            </a:ext>
          </a:extLst>
        </xdr:cNvPr>
        <xdr:cNvSpPr/>
      </xdr:nvSpPr>
      <xdr:spPr>
        <a:xfrm>
          <a:off x="22808373" y="19867666"/>
          <a:ext cx="929536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476250</xdr:colOff>
      <xdr:row>34</xdr:row>
      <xdr:rowOff>178132</xdr:rowOff>
    </xdr:from>
    <xdr:ext cx="884729" cy="405432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609BA5F5-0695-49D1-81A3-761A04526779}"/>
            </a:ext>
          </a:extLst>
        </xdr:cNvPr>
        <xdr:cNvSpPr txBox="1"/>
      </xdr:nvSpPr>
      <xdr:spPr>
        <a:xfrm>
          <a:off x="22791964" y="19935703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37</xdr:col>
      <xdr:colOff>447798</xdr:colOff>
      <xdr:row>34</xdr:row>
      <xdr:rowOff>182152</xdr:rowOff>
    </xdr:from>
    <xdr:to>
      <xdr:col>38</xdr:col>
      <xdr:colOff>141037</xdr:colOff>
      <xdr:row>34</xdr:row>
      <xdr:rowOff>532536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FE87C887-7771-45DB-9DFE-7297C87112F8}"/>
            </a:ext>
          </a:extLst>
        </xdr:cNvPr>
        <xdr:cNvSpPr/>
      </xdr:nvSpPr>
      <xdr:spPr>
        <a:xfrm rot="10800000">
          <a:off x="29254119" y="19939723"/>
          <a:ext cx="414418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502555</xdr:colOff>
      <xdr:row>35</xdr:row>
      <xdr:rowOff>90302</xdr:rowOff>
    </xdr:from>
    <xdr:to>
      <xdr:col>30</xdr:col>
      <xdr:colOff>867</xdr:colOff>
      <xdr:row>35</xdr:row>
      <xdr:rowOff>638942</xdr:rowOff>
    </xdr:to>
    <xdr:sp macro="" textlink="">
      <xdr:nvSpPr>
        <xdr:cNvPr id="167" name="Arrow: Pentagon 166">
          <a:extLst>
            <a:ext uri="{FF2B5EF4-FFF2-40B4-BE49-F238E27FC236}">
              <a16:creationId xmlns:a16="http://schemas.microsoft.com/office/drawing/2014/main" id="{70C3BA35-CD9C-43B0-B644-C48200EB0C6C}"/>
            </a:ext>
          </a:extLst>
        </xdr:cNvPr>
        <xdr:cNvSpPr/>
      </xdr:nvSpPr>
      <xdr:spPr>
        <a:xfrm>
          <a:off x="22652510" y="20595029"/>
          <a:ext cx="91840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486146</xdr:colOff>
      <xdr:row>35</xdr:row>
      <xdr:rowOff>158339</xdr:rowOff>
    </xdr:from>
    <xdr:ext cx="884729" cy="40543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543218AE-288E-4647-82EC-06BD97E2678B}"/>
            </a:ext>
          </a:extLst>
        </xdr:cNvPr>
        <xdr:cNvSpPr txBox="1"/>
      </xdr:nvSpPr>
      <xdr:spPr>
        <a:xfrm>
          <a:off x="22636101" y="20663066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23</xdr:col>
      <xdr:colOff>605228</xdr:colOff>
      <xdr:row>33</xdr:row>
      <xdr:rowOff>103909</xdr:rowOff>
    </xdr:from>
    <xdr:to>
      <xdr:col>25</xdr:col>
      <xdr:colOff>92406</xdr:colOff>
      <xdr:row>33</xdr:row>
      <xdr:rowOff>652549</xdr:rowOff>
    </xdr:to>
    <xdr:sp macro="" textlink="">
      <xdr:nvSpPr>
        <xdr:cNvPr id="171" name="Arrow: Pentagon 170">
          <a:extLst>
            <a:ext uri="{FF2B5EF4-FFF2-40B4-BE49-F238E27FC236}">
              <a16:creationId xmlns:a16="http://schemas.microsoft.com/office/drawing/2014/main" id="{75B14D1C-7EB6-4623-B319-B5D06365E984}"/>
            </a:ext>
          </a:extLst>
        </xdr:cNvPr>
        <xdr:cNvSpPr/>
      </xdr:nvSpPr>
      <xdr:spPr>
        <a:xfrm>
          <a:off x="19204955" y="19084636"/>
          <a:ext cx="907269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588819</xdr:colOff>
      <xdr:row>33</xdr:row>
      <xdr:rowOff>171946</xdr:rowOff>
    </xdr:from>
    <xdr:ext cx="884729" cy="405432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FF3C5F9-2C46-4FFA-8F01-7EF8691C193B}"/>
            </a:ext>
          </a:extLst>
        </xdr:cNvPr>
        <xdr:cNvSpPr txBox="1"/>
      </xdr:nvSpPr>
      <xdr:spPr>
        <a:xfrm>
          <a:off x="19188546" y="19152673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25</xdr:col>
      <xdr:colOff>125792</xdr:colOff>
      <xdr:row>33</xdr:row>
      <xdr:rowOff>132034</xdr:rowOff>
    </xdr:from>
    <xdr:to>
      <xdr:col>30</xdr:col>
      <xdr:colOff>28500</xdr:colOff>
      <xdr:row>33</xdr:row>
      <xdr:rowOff>680674</xdr:rowOff>
    </xdr:to>
    <xdr:sp macro="" textlink="">
      <xdr:nvSpPr>
        <xdr:cNvPr id="173" name="Arrow: Pentagon 172">
          <a:extLst>
            <a:ext uri="{FF2B5EF4-FFF2-40B4-BE49-F238E27FC236}">
              <a16:creationId xmlns:a16="http://schemas.microsoft.com/office/drawing/2014/main" id="{3B7C985F-732E-4DDF-9C23-5DFF7945F475}"/>
            </a:ext>
          </a:extLst>
        </xdr:cNvPr>
        <xdr:cNvSpPr/>
      </xdr:nvSpPr>
      <xdr:spPr>
        <a:xfrm>
          <a:off x="20145610" y="19112761"/>
          <a:ext cx="3452935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25</xdr:col>
      <xdr:colOff>182942</xdr:colOff>
      <xdr:row>33</xdr:row>
      <xdr:rowOff>185784</xdr:rowOff>
    </xdr:from>
    <xdr:ext cx="795731" cy="40543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51085EB2-8A08-4269-B114-85F0E9C0E40B}"/>
            </a:ext>
          </a:extLst>
        </xdr:cNvPr>
        <xdr:cNvSpPr txBox="1"/>
      </xdr:nvSpPr>
      <xdr:spPr>
        <a:xfrm>
          <a:off x="20202760" y="19166511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32</xdr:col>
      <xdr:colOff>175222</xdr:colOff>
      <xdr:row>30</xdr:row>
      <xdr:rowOff>134296</xdr:rowOff>
    </xdr:from>
    <xdr:to>
      <xdr:col>33</xdr:col>
      <xdr:colOff>381000</xdr:colOff>
      <xdr:row>30</xdr:row>
      <xdr:rowOff>682936</xdr:rowOff>
    </xdr:to>
    <xdr:sp macro="" textlink="">
      <xdr:nvSpPr>
        <xdr:cNvPr id="175" name="Arrow: Pentagon 174">
          <a:extLst>
            <a:ext uri="{FF2B5EF4-FFF2-40B4-BE49-F238E27FC236}">
              <a16:creationId xmlns:a16="http://schemas.microsoft.com/office/drawing/2014/main" id="{EE393818-E38C-4FC8-83B1-477ED319F3D3}"/>
            </a:ext>
          </a:extLst>
        </xdr:cNvPr>
        <xdr:cNvSpPr/>
      </xdr:nvSpPr>
      <xdr:spPr>
        <a:xfrm>
          <a:off x="25375651" y="16843867"/>
          <a:ext cx="926956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32</xdr:col>
      <xdr:colOff>175098</xdr:colOff>
      <xdr:row>30</xdr:row>
      <xdr:rowOff>193179</xdr:rowOff>
    </xdr:from>
    <xdr:ext cx="872651" cy="405432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207039DE-4841-484B-99D6-4308D66760F7}"/>
            </a:ext>
          </a:extLst>
        </xdr:cNvPr>
        <xdr:cNvSpPr txBox="1"/>
      </xdr:nvSpPr>
      <xdr:spPr>
        <a:xfrm>
          <a:off x="25375527" y="16902750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53</xdr:col>
      <xdr:colOff>117144</xdr:colOff>
      <xdr:row>36</xdr:row>
      <xdr:rowOff>289648</xdr:rowOff>
    </xdr:from>
    <xdr:to>
      <xdr:col>53</xdr:col>
      <xdr:colOff>534283</xdr:colOff>
      <xdr:row>36</xdr:row>
      <xdr:rowOff>640032</xdr:rowOff>
    </xdr:to>
    <xdr:sp macro="" textlink="">
      <xdr:nvSpPr>
        <xdr:cNvPr id="139" name="Isosceles Triangle 138">
          <a:extLst>
            <a:ext uri="{FF2B5EF4-FFF2-40B4-BE49-F238E27FC236}">
              <a16:creationId xmlns:a16="http://schemas.microsoft.com/office/drawing/2014/main" id="{75A863C3-4FD6-4FE3-AFF5-68F5D494937E}"/>
            </a:ext>
          </a:extLst>
        </xdr:cNvPr>
        <xdr:cNvSpPr/>
      </xdr:nvSpPr>
      <xdr:spPr>
        <a:xfrm rot="10800000">
          <a:off x="40579344" y="21473248"/>
          <a:ext cx="417139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260019</xdr:colOff>
      <xdr:row>38</xdr:row>
      <xdr:rowOff>161060</xdr:rowOff>
    </xdr:from>
    <xdr:to>
      <xdr:col>41</xdr:col>
      <xdr:colOff>667633</xdr:colOff>
      <xdr:row>38</xdr:row>
      <xdr:rowOff>511444</xdr:rowOff>
    </xdr:to>
    <xdr:sp macro="" textlink="">
      <xdr:nvSpPr>
        <xdr:cNvPr id="140" name="Isosceles Triangle 139">
          <a:extLst>
            <a:ext uri="{FF2B5EF4-FFF2-40B4-BE49-F238E27FC236}">
              <a16:creationId xmlns:a16="http://schemas.microsoft.com/office/drawing/2014/main" id="{7AB430A1-E66F-4B42-B5FC-370A25C3217F}"/>
            </a:ext>
          </a:extLst>
        </xdr:cNvPr>
        <xdr:cNvSpPr/>
      </xdr:nvSpPr>
      <xdr:spPr>
        <a:xfrm rot="10800000">
          <a:off x="31835394" y="22925810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482668</xdr:colOff>
      <xdr:row>38</xdr:row>
      <xdr:rowOff>134509</xdr:rowOff>
    </xdr:from>
    <xdr:to>
      <xdr:col>38</xdr:col>
      <xdr:colOff>666749</xdr:colOff>
      <xdr:row>38</xdr:row>
      <xdr:rowOff>683149</xdr:rowOff>
    </xdr:to>
    <xdr:sp macro="" textlink="">
      <xdr:nvSpPr>
        <xdr:cNvPr id="141" name="Arrow: Pentagon 140">
          <a:extLst>
            <a:ext uri="{FF2B5EF4-FFF2-40B4-BE49-F238E27FC236}">
              <a16:creationId xmlns:a16="http://schemas.microsoft.com/office/drawing/2014/main" id="{4B1ABBAF-9625-43C4-85A9-17CBC7595BB6}"/>
            </a:ext>
          </a:extLst>
        </xdr:cNvPr>
        <xdr:cNvSpPr/>
      </xdr:nvSpPr>
      <xdr:spPr>
        <a:xfrm>
          <a:off x="26343043" y="22899259"/>
          <a:ext cx="3755956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539819</xdr:colOff>
      <xdr:row>38</xdr:row>
      <xdr:rowOff>188259</xdr:rowOff>
    </xdr:from>
    <xdr:ext cx="795731" cy="405432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D60952CE-B85B-47A8-AFE0-9F2568108F57}"/>
            </a:ext>
          </a:extLst>
        </xdr:cNvPr>
        <xdr:cNvSpPr txBox="1"/>
      </xdr:nvSpPr>
      <xdr:spPr>
        <a:xfrm>
          <a:off x="26400194" y="22953009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oneCellAnchor>
    <xdr:from>
      <xdr:col>38</xdr:col>
      <xdr:colOff>608534</xdr:colOff>
      <xdr:row>38</xdr:row>
      <xdr:rowOff>174234</xdr:rowOff>
    </xdr:from>
    <xdr:ext cx="957763" cy="405432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DFD391F4-0D7B-4E55-AB4D-7AD35A846AFF}"/>
            </a:ext>
          </a:extLst>
        </xdr:cNvPr>
        <xdr:cNvSpPr txBox="1"/>
      </xdr:nvSpPr>
      <xdr:spPr>
        <a:xfrm>
          <a:off x="30040784" y="22938984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32</xdr:col>
      <xdr:colOff>260101</xdr:colOff>
      <xdr:row>38</xdr:row>
      <xdr:rowOff>124939</xdr:rowOff>
    </xdr:from>
    <xdr:to>
      <xdr:col>33</xdr:col>
      <xdr:colOff>468457</xdr:colOff>
      <xdr:row>38</xdr:row>
      <xdr:rowOff>673579</xdr:rowOff>
    </xdr:to>
    <xdr:sp macro="" textlink="">
      <xdr:nvSpPr>
        <xdr:cNvPr id="184" name="Arrow: Pentagon 183">
          <a:extLst>
            <a:ext uri="{FF2B5EF4-FFF2-40B4-BE49-F238E27FC236}">
              <a16:creationId xmlns:a16="http://schemas.microsoft.com/office/drawing/2014/main" id="{DEA0B5C8-8FC9-D8EA-1A07-47CDF8959FBB}"/>
            </a:ext>
          </a:extLst>
        </xdr:cNvPr>
        <xdr:cNvSpPr/>
      </xdr:nvSpPr>
      <xdr:spPr>
        <a:xfrm>
          <a:off x="25250237" y="22915666"/>
          <a:ext cx="91840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32</xdr:col>
      <xdr:colOff>243692</xdr:colOff>
      <xdr:row>38</xdr:row>
      <xdr:rowOff>192976</xdr:rowOff>
    </xdr:from>
    <xdr:ext cx="884729" cy="405432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61E4D76F-58BB-9CDF-4576-9B13EADBC2FC}"/>
            </a:ext>
          </a:extLst>
        </xdr:cNvPr>
        <xdr:cNvSpPr txBox="1"/>
      </xdr:nvSpPr>
      <xdr:spPr>
        <a:xfrm>
          <a:off x="25233828" y="22983703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40</xdr:col>
      <xdr:colOff>283400</xdr:colOff>
      <xdr:row>40</xdr:row>
      <xdr:rowOff>128094</xdr:rowOff>
    </xdr:from>
    <xdr:to>
      <xdr:col>41</xdr:col>
      <xdr:colOff>429938</xdr:colOff>
      <xdr:row>40</xdr:row>
      <xdr:rowOff>676734</xdr:rowOff>
    </xdr:to>
    <xdr:sp macro="" textlink="">
      <xdr:nvSpPr>
        <xdr:cNvPr id="186" name="Arrow: Pentagon 185">
          <a:extLst>
            <a:ext uri="{FF2B5EF4-FFF2-40B4-BE49-F238E27FC236}">
              <a16:creationId xmlns:a16="http://schemas.microsoft.com/office/drawing/2014/main" id="{0258A759-EA38-439D-873F-FE64C7DA91DF}"/>
            </a:ext>
          </a:extLst>
        </xdr:cNvPr>
        <xdr:cNvSpPr/>
      </xdr:nvSpPr>
      <xdr:spPr>
        <a:xfrm>
          <a:off x="30953900" y="24442821"/>
          <a:ext cx="85658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258535</xdr:colOff>
      <xdr:row>40</xdr:row>
      <xdr:rowOff>190688</xdr:rowOff>
    </xdr:from>
    <xdr:ext cx="884539" cy="405432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533DD6A7-0298-402E-9E81-A38137AC02CD}"/>
            </a:ext>
          </a:extLst>
        </xdr:cNvPr>
        <xdr:cNvSpPr txBox="1"/>
      </xdr:nvSpPr>
      <xdr:spPr>
        <a:xfrm>
          <a:off x="30929035" y="24505415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38</xdr:col>
      <xdr:colOff>610635</xdr:colOff>
      <xdr:row>40</xdr:row>
      <xdr:rowOff>121227</xdr:rowOff>
    </xdr:from>
    <xdr:to>
      <xdr:col>40</xdr:col>
      <xdr:colOff>329353</xdr:colOff>
      <xdr:row>40</xdr:row>
      <xdr:rowOff>669867</xdr:rowOff>
    </xdr:to>
    <xdr:sp macro="" textlink="">
      <xdr:nvSpPr>
        <xdr:cNvPr id="188" name="Arrow: Pentagon 187">
          <a:extLst>
            <a:ext uri="{FF2B5EF4-FFF2-40B4-BE49-F238E27FC236}">
              <a16:creationId xmlns:a16="http://schemas.microsoft.com/office/drawing/2014/main" id="{1592DE14-B850-43D1-A1E5-D4704DE0C199}"/>
            </a:ext>
          </a:extLst>
        </xdr:cNvPr>
        <xdr:cNvSpPr/>
      </xdr:nvSpPr>
      <xdr:spPr>
        <a:xfrm>
          <a:off x="29861044" y="24435954"/>
          <a:ext cx="1138809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293418</xdr:colOff>
      <xdr:row>40</xdr:row>
      <xdr:rowOff>167927</xdr:rowOff>
    </xdr:from>
    <xdr:to>
      <xdr:col>41</xdr:col>
      <xdr:colOff>701032</xdr:colOff>
      <xdr:row>40</xdr:row>
      <xdr:rowOff>518311</xdr:rowOff>
    </xdr:to>
    <xdr:sp macro="" textlink="">
      <xdr:nvSpPr>
        <xdr:cNvPr id="189" name="Isosceles Triangle 188">
          <a:extLst>
            <a:ext uri="{FF2B5EF4-FFF2-40B4-BE49-F238E27FC236}">
              <a16:creationId xmlns:a16="http://schemas.microsoft.com/office/drawing/2014/main" id="{F7C9E84B-BA3C-4EA7-94BA-D1EDB3DBB304}"/>
            </a:ext>
          </a:extLst>
        </xdr:cNvPr>
        <xdr:cNvSpPr/>
      </xdr:nvSpPr>
      <xdr:spPr>
        <a:xfrm rot="10800000">
          <a:off x="31673963" y="24482654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516067</xdr:colOff>
      <xdr:row>40</xdr:row>
      <xdr:rowOff>141376</xdr:rowOff>
    </xdr:from>
    <xdr:to>
      <xdr:col>38</xdr:col>
      <xdr:colOff>700148</xdr:colOff>
      <xdr:row>40</xdr:row>
      <xdr:rowOff>690016</xdr:rowOff>
    </xdr:to>
    <xdr:sp macro="" textlink="">
      <xdr:nvSpPr>
        <xdr:cNvPr id="190" name="Arrow: Pentagon 189">
          <a:extLst>
            <a:ext uri="{FF2B5EF4-FFF2-40B4-BE49-F238E27FC236}">
              <a16:creationId xmlns:a16="http://schemas.microsoft.com/office/drawing/2014/main" id="{ABD8B9C8-F763-40E4-8C82-37AB6F799225}"/>
            </a:ext>
          </a:extLst>
        </xdr:cNvPr>
        <xdr:cNvSpPr/>
      </xdr:nvSpPr>
      <xdr:spPr>
        <a:xfrm>
          <a:off x="26216249" y="24456103"/>
          <a:ext cx="3734308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573218</xdr:colOff>
      <xdr:row>40</xdr:row>
      <xdr:rowOff>195126</xdr:rowOff>
    </xdr:from>
    <xdr:ext cx="795731" cy="405432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42BCB39-B6D7-4EDF-879F-22EDA6EE702A}"/>
            </a:ext>
          </a:extLst>
        </xdr:cNvPr>
        <xdr:cNvSpPr txBox="1"/>
      </xdr:nvSpPr>
      <xdr:spPr>
        <a:xfrm>
          <a:off x="26273400" y="24509853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oneCellAnchor>
    <xdr:from>
      <xdr:col>38</xdr:col>
      <xdr:colOff>641933</xdr:colOff>
      <xdr:row>40</xdr:row>
      <xdr:rowOff>181101</xdr:rowOff>
    </xdr:from>
    <xdr:ext cx="957763" cy="405432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BB9A87B7-0FD5-4592-BEEC-3E44B4A60A74}"/>
            </a:ext>
          </a:extLst>
        </xdr:cNvPr>
        <xdr:cNvSpPr txBox="1"/>
      </xdr:nvSpPr>
      <xdr:spPr>
        <a:xfrm>
          <a:off x="29892342" y="24495828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32</xdr:col>
      <xdr:colOff>293500</xdr:colOff>
      <xdr:row>40</xdr:row>
      <xdr:rowOff>131806</xdr:rowOff>
    </xdr:from>
    <xdr:to>
      <xdr:col>33</xdr:col>
      <xdr:colOff>501856</xdr:colOff>
      <xdr:row>40</xdr:row>
      <xdr:rowOff>680446</xdr:rowOff>
    </xdr:to>
    <xdr:sp macro="" textlink="">
      <xdr:nvSpPr>
        <xdr:cNvPr id="193" name="Arrow: Pentagon 192">
          <a:extLst>
            <a:ext uri="{FF2B5EF4-FFF2-40B4-BE49-F238E27FC236}">
              <a16:creationId xmlns:a16="http://schemas.microsoft.com/office/drawing/2014/main" id="{5BDC28B5-53FC-4A3B-8B1C-9152C1772AF1}"/>
            </a:ext>
          </a:extLst>
        </xdr:cNvPr>
        <xdr:cNvSpPr/>
      </xdr:nvSpPr>
      <xdr:spPr>
        <a:xfrm>
          <a:off x="25283636" y="24446533"/>
          <a:ext cx="91840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32</xdr:col>
      <xdr:colOff>277091</xdr:colOff>
      <xdr:row>40</xdr:row>
      <xdr:rowOff>199843</xdr:rowOff>
    </xdr:from>
    <xdr:ext cx="884729" cy="405432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1D640DEA-D59D-473D-BB45-18BD5CA1C644}"/>
            </a:ext>
          </a:extLst>
        </xdr:cNvPr>
        <xdr:cNvSpPr txBox="1"/>
      </xdr:nvSpPr>
      <xdr:spPr>
        <a:xfrm>
          <a:off x="25267227" y="24514570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27</xdr:col>
      <xdr:colOff>345454</xdr:colOff>
      <xdr:row>42</xdr:row>
      <xdr:rowOff>131806</xdr:rowOff>
    </xdr:from>
    <xdr:to>
      <xdr:col>28</xdr:col>
      <xdr:colOff>553810</xdr:colOff>
      <xdr:row>42</xdr:row>
      <xdr:rowOff>680446</xdr:rowOff>
    </xdr:to>
    <xdr:sp macro="" textlink="">
      <xdr:nvSpPr>
        <xdr:cNvPr id="195" name="Arrow: Pentagon 194">
          <a:extLst>
            <a:ext uri="{FF2B5EF4-FFF2-40B4-BE49-F238E27FC236}">
              <a16:creationId xmlns:a16="http://schemas.microsoft.com/office/drawing/2014/main" id="{251FBA4B-2B07-D52A-BE83-FCF2BD11A588}"/>
            </a:ext>
          </a:extLst>
        </xdr:cNvPr>
        <xdr:cNvSpPr/>
      </xdr:nvSpPr>
      <xdr:spPr>
        <a:xfrm>
          <a:off x="21785363" y="25970533"/>
          <a:ext cx="91840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27</xdr:col>
      <xdr:colOff>329045</xdr:colOff>
      <xdr:row>42</xdr:row>
      <xdr:rowOff>199843</xdr:rowOff>
    </xdr:from>
    <xdr:ext cx="884729" cy="405432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1090FD51-2C89-B71C-1C50-BFAE88C206E4}"/>
            </a:ext>
          </a:extLst>
        </xdr:cNvPr>
        <xdr:cNvSpPr txBox="1"/>
      </xdr:nvSpPr>
      <xdr:spPr>
        <a:xfrm>
          <a:off x="21768954" y="26038570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28</xdr:col>
      <xdr:colOff>585338</xdr:colOff>
      <xdr:row>42</xdr:row>
      <xdr:rowOff>158695</xdr:rowOff>
    </xdr:from>
    <xdr:to>
      <xdr:col>35</xdr:col>
      <xdr:colOff>259772</xdr:colOff>
      <xdr:row>42</xdr:row>
      <xdr:rowOff>707335</xdr:rowOff>
    </xdr:to>
    <xdr:sp macro="" textlink="">
      <xdr:nvSpPr>
        <xdr:cNvPr id="197" name="Arrow: Pentagon 196">
          <a:extLst>
            <a:ext uri="{FF2B5EF4-FFF2-40B4-BE49-F238E27FC236}">
              <a16:creationId xmlns:a16="http://schemas.microsoft.com/office/drawing/2014/main" id="{FEB1113A-A6F5-31C7-AAC1-087862179843}"/>
            </a:ext>
          </a:extLst>
        </xdr:cNvPr>
        <xdr:cNvSpPr/>
      </xdr:nvSpPr>
      <xdr:spPr>
        <a:xfrm>
          <a:off x="22735293" y="25997422"/>
          <a:ext cx="4644752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642490</xdr:colOff>
      <xdr:row>42</xdr:row>
      <xdr:rowOff>212445</xdr:rowOff>
    </xdr:from>
    <xdr:ext cx="795731" cy="405432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7B128FF1-9DC4-C444-F3A5-09F1E25A1DEF}"/>
            </a:ext>
          </a:extLst>
        </xdr:cNvPr>
        <xdr:cNvSpPr txBox="1"/>
      </xdr:nvSpPr>
      <xdr:spPr>
        <a:xfrm>
          <a:off x="22792445" y="26051172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35</xdr:col>
      <xdr:colOff>298907</xdr:colOff>
      <xdr:row>42</xdr:row>
      <xdr:rowOff>155863</xdr:rowOff>
    </xdr:from>
    <xdr:to>
      <xdr:col>39</xdr:col>
      <xdr:colOff>519544</xdr:colOff>
      <xdr:row>42</xdr:row>
      <xdr:rowOff>704503</xdr:rowOff>
    </xdr:to>
    <xdr:sp macro="" textlink="">
      <xdr:nvSpPr>
        <xdr:cNvPr id="199" name="Arrow: Pentagon 198">
          <a:extLst>
            <a:ext uri="{FF2B5EF4-FFF2-40B4-BE49-F238E27FC236}">
              <a16:creationId xmlns:a16="http://schemas.microsoft.com/office/drawing/2014/main" id="{FA1E2E0B-2BB1-F8A8-FA2D-148CC50B56C2}"/>
            </a:ext>
          </a:extLst>
        </xdr:cNvPr>
        <xdr:cNvSpPr/>
      </xdr:nvSpPr>
      <xdr:spPr>
        <a:xfrm>
          <a:off x="27419180" y="25994590"/>
          <a:ext cx="3060819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330206</xdr:colOff>
      <xdr:row>42</xdr:row>
      <xdr:rowOff>215737</xdr:rowOff>
    </xdr:from>
    <xdr:ext cx="957763" cy="405432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32EC1447-0BD7-D3A0-D248-8CB0444FCF25}"/>
            </a:ext>
          </a:extLst>
        </xdr:cNvPr>
        <xdr:cNvSpPr txBox="1"/>
      </xdr:nvSpPr>
      <xdr:spPr>
        <a:xfrm>
          <a:off x="27450479" y="26054464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39</xdr:col>
      <xdr:colOff>508536</xdr:colOff>
      <xdr:row>42</xdr:row>
      <xdr:rowOff>145411</xdr:rowOff>
    </xdr:from>
    <xdr:to>
      <xdr:col>42</xdr:col>
      <xdr:colOff>155864</xdr:colOff>
      <xdr:row>42</xdr:row>
      <xdr:rowOff>694051</xdr:rowOff>
    </xdr:to>
    <xdr:sp macro="" textlink="">
      <xdr:nvSpPr>
        <xdr:cNvPr id="201" name="Arrow: Pentagon 200">
          <a:extLst>
            <a:ext uri="{FF2B5EF4-FFF2-40B4-BE49-F238E27FC236}">
              <a16:creationId xmlns:a16="http://schemas.microsoft.com/office/drawing/2014/main" id="{8E7096F2-AFD6-413E-ABBE-2671182D5899}"/>
            </a:ext>
          </a:extLst>
        </xdr:cNvPr>
        <xdr:cNvSpPr/>
      </xdr:nvSpPr>
      <xdr:spPr>
        <a:xfrm>
          <a:off x="30468991" y="25984138"/>
          <a:ext cx="1777464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39</xdr:col>
      <xdr:colOff>483671</xdr:colOff>
      <xdr:row>42</xdr:row>
      <xdr:rowOff>208005</xdr:rowOff>
    </xdr:from>
    <xdr:ext cx="884539" cy="405432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B2BEC84E-8FCA-7692-73FA-8564688E10E2}"/>
            </a:ext>
          </a:extLst>
        </xdr:cNvPr>
        <xdr:cNvSpPr txBox="1"/>
      </xdr:nvSpPr>
      <xdr:spPr>
        <a:xfrm>
          <a:off x="30444126" y="26046732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42</xdr:col>
      <xdr:colOff>85599</xdr:colOff>
      <xdr:row>42</xdr:row>
      <xdr:rowOff>219881</xdr:rowOff>
    </xdr:from>
    <xdr:to>
      <xdr:col>42</xdr:col>
      <xdr:colOff>493213</xdr:colOff>
      <xdr:row>42</xdr:row>
      <xdr:rowOff>570265</xdr:rowOff>
    </xdr:to>
    <xdr:sp macro="" textlink="">
      <xdr:nvSpPr>
        <xdr:cNvPr id="203" name="Isosceles Triangle 202">
          <a:extLst>
            <a:ext uri="{FF2B5EF4-FFF2-40B4-BE49-F238E27FC236}">
              <a16:creationId xmlns:a16="http://schemas.microsoft.com/office/drawing/2014/main" id="{8B598DC1-12A4-05C0-222D-99DA0550C107}"/>
            </a:ext>
          </a:extLst>
        </xdr:cNvPr>
        <xdr:cNvSpPr/>
      </xdr:nvSpPr>
      <xdr:spPr>
        <a:xfrm rot="10800000">
          <a:off x="32176190" y="26058608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95250</xdr:colOff>
      <xdr:row>44</xdr:row>
      <xdr:rowOff>95250</xdr:rowOff>
    </xdr:from>
    <xdr:to>
      <xdr:col>46</xdr:col>
      <xdr:colOff>292679</xdr:colOff>
      <xdr:row>44</xdr:row>
      <xdr:rowOff>643890</xdr:rowOff>
    </xdr:to>
    <xdr:sp macro="" textlink="">
      <xdr:nvSpPr>
        <xdr:cNvPr id="206" name="Arrow: Pentagon 205">
          <a:extLst>
            <a:ext uri="{FF2B5EF4-FFF2-40B4-BE49-F238E27FC236}">
              <a16:creationId xmlns:a16="http://schemas.microsoft.com/office/drawing/2014/main" id="{F778F359-2B03-4B15-8623-3653249CEE64}"/>
            </a:ext>
          </a:extLst>
        </xdr:cNvPr>
        <xdr:cNvSpPr/>
      </xdr:nvSpPr>
      <xdr:spPr>
        <a:xfrm>
          <a:off x="25955625" y="27432000"/>
          <a:ext cx="9484304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135082</xdr:colOff>
      <xdr:row>44</xdr:row>
      <xdr:rowOff>172812</xdr:rowOff>
    </xdr:from>
    <xdr:ext cx="795731" cy="405432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F1D03899-5914-4072-91D4-B62BB3E89733}"/>
            </a:ext>
          </a:extLst>
        </xdr:cNvPr>
        <xdr:cNvSpPr txBox="1"/>
      </xdr:nvSpPr>
      <xdr:spPr>
        <a:xfrm>
          <a:off x="25995457" y="27509562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46</xdr:col>
      <xdr:colOff>214314</xdr:colOff>
      <xdr:row>44</xdr:row>
      <xdr:rowOff>71437</xdr:rowOff>
    </xdr:from>
    <xdr:to>
      <xdr:col>48</xdr:col>
      <xdr:colOff>308887</xdr:colOff>
      <xdr:row>44</xdr:row>
      <xdr:rowOff>620077</xdr:rowOff>
    </xdr:to>
    <xdr:sp macro="" textlink="">
      <xdr:nvSpPr>
        <xdr:cNvPr id="208" name="Arrow: Pentagon 207">
          <a:extLst>
            <a:ext uri="{FF2B5EF4-FFF2-40B4-BE49-F238E27FC236}">
              <a16:creationId xmlns:a16="http://schemas.microsoft.com/office/drawing/2014/main" id="{3A01D6EB-73E7-428C-A68F-5A8FF5FDE2AD}"/>
            </a:ext>
          </a:extLst>
        </xdr:cNvPr>
        <xdr:cNvSpPr/>
      </xdr:nvSpPr>
      <xdr:spPr>
        <a:xfrm>
          <a:off x="35361564" y="27408187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293916</xdr:colOff>
      <xdr:row>44</xdr:row>
      <xdr:rowOff>147701</xdr:rowOff>
    </xdr:from>
    <xdr:ext cx="957763" cy="405432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18BAA271-2A30-478A-9B18-2C111C38CAB9}"/>
            </a:ext>
          </a:extLst>
        </xdr:cNvPr>
        <xdr:cNvSpPr txBox="1"/>
      </xdr:nvSpPr>
      <xdr:spPr>
        <a:xfrm>
          <a:off x="35441166" y="27484451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48</xdr:col>
      <xdr:colOff>255760</xdr:colOff>
      <xdr:row>44</xdr:row>
      <xdr:rowOff>76200</xdr:rowOff>
    </xdr:from>
    <xdr:to>
      <xdr:col>49</xdr:col>
      <xdr:colOff>461538</xdr:colOff>
      <xdr:row>44</xdr:row>
      <xdr:rowOff>624840</xdr:rowOff>
    </xdr:to>
    <xdr:sp macro="" textlink="">
      <xdr:nvSpPr>
        <xdr:cNvPr id="210" name="Arrow: Pentagon 209">
          <a:extLst>
            <a:ext uri="{FF2B5EF4-FFF2-40B4-BE49-F238E27FC236}">
              <a16:creationId xmlns:a16="http://schemas.microsoft.com/office/drawing/2014/main" id="{DAF60A00-9F87-462F-B458-3BDB6CD1888E}"/>
            </a:ext>
          </a:extLst>
        </xdr:cNvPr>
        <xdr:cNvSpPr/>
      </xdr:nvSpPr>
      <xdr:spPr>
        <a:xfrm>
          <a:off x="36831760" y="27412950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48</xdr:col>
      <xdr:colOff>255636</xdr:colOff>
      <xdr:row>44</xdr:row>
      <xdr:rowOff>135083</xdr:rowOff>
    </xdr:from>
    <xdr:ext cx="872651" cy="405432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43F71D97-91E7-46FB-AB10-D8C3C31204C3}"/>
            </a:ext>
          </a:extLst>
        </xdr:cNvPr>
        <xdr:cNvSpPr txBox="1"/>
      </xdr:nvSpPr>
      <xdr:spPr>
        <a:xfrm>
          <a:off x="36831636" y="27471833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49</xdr:col>
      <xdr:colOff>384338</xdr:colOff>
      <xdr:row>44</xdr:row>
      <xdr:rowOff>146279</xdr:rowOff>
    </xdr:from>
    <xdr:to>
      <xdr:col>50</xdr:col>
      <xdr:colOff>77577</xdr:colOff>
      <xdr:row>44</xdr:row>
      <xdr:rowOff>496663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6D98BDEC-5ABB-44DA-A170-EA501A0DC1DC}"/>
            </a:ext>
          </a:extLst>
        </xdr:cNvPr>
        <xdr:cNvSpPr/>
      </xdr:nvSpPr>
      <xdr:spPr>
        <a:xfrm rot="10800000">
          <a:off x="37674713" y="27483029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535954</xdr:colOff>
      <xdr:row>46</xdr:row>
      <xdr:rowOff>155618</xdr:rowOff>
    </xdr:from>
    <xdr:to>
      <xdr:col>40</xdr:col>
      <xdr:colOff>29935</xdr:colOff>
      <xdr:row>46</xdr:row>
      <xdr:rowOff>704258</xdr:rowOff>
    </xdr:to>
    <xdr:sp macro="" textlink="">
      <xdr:nvSpPr>
        <xdr:cNvPr id="213" name="Arrow: Pentagon 212">
          <a:extLst>
            <a:ext uri="{FF2B5EF4-FFF2-40B4-BE49-F238E27FC236}">
              <a16:creationId xmlns:a16="http://schemas.microsoft.com/office/drawing/2014/main" id="{D810DFF0-0146-2119-A5E7-F85F8441A9D5}"/>
            </a:ext>
          </a:extLst>
        </xdr:cNvPr>
        <xdr:cNvSpPr/>
      </xdr:nvSpPr>
      <xdr:spPr>
        <a:xfrm>
          <a:off x="29968204" y="29016368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38</xdr:col>
      <xdr:colOff>519545</xdr:colOff>
      <xdr:row>46</xdr:row>
      <xdr:rowOff>223655</xdr:rowOff>
    </xdr:from>
    <xdr:ext cx="884729" cy="405432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4EEA5F1-DF6C-425D-2984-2FEE4EA3F2B8}"/>
            </a:ext>
          </a:extLst>
        </xdr:cNvPr>
        <xdr:cNvSpPr txBox="1"/>
      </xdr:nvSpPr>
      <xdr:spPr>
        <a:xfrm>
          <a:off x="29951795" y="29084405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40</xdr:col>
      <xdr:colOff>85276</xdr:colOff>
      <xdr:row>46</xdr:row>
      <xdr:rowOff>111070</xdr:rowOff>
    </xdr:from>
    <xdr:to>
      <xdr:col>46</xdr:col>
      <xdr:colOff>474085</xdr:colOff>
      <xdr:row>46</xdr:row>
      <xdr:rowOff>659710</xdr:rowOff>
    </xdr:to>
    <xdr:sp macro="" textlink="">
      <xdr:nvSpPr>
        <xdr:cNvPr id="215" name="Arrow: Pentagon 214">
          <a:extLst>
            <a:ext uri="{FF2B5EF4-FFF2-40B4-BE49-F238E27FC236}">
              <a16:creationId xmlns:a16="http://schemas.microsoft.com/office/drawing/2014/main" id="{CCE6E7AC-6F66-5F8B-6AC3-C5A7A40D772D}"/>
            </a:ext>
          </a:extLst>
        </xdr:cNvPr>
        <xdr:cNvSpPr/>
      </xdr:nvSpPr>
      <xdr:spPr>
        <a:xfrm>
          <a:off x="30946276" y="28971820"/>
          <a:ext cx="467505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142428</xdr:colOff>
      <xdr:row>46</xdr:row>
      <xdr:rowOff>164820</xdr:rowOff>
    </xdr:from>
    <xdr:ext cx="795731" cy="405432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50F85A09-896E-31AD-2A33-AD0A60A9F2F8}"/>
            </a:ext>
          </a:extLst>
        </xdr:cNvPr>
        <xdr:cNvSpPr txBox="1"/>
      </xdr:nvSpPr>
      <xdr:spPr>
        <a:xfrm>
          <a:off x="31003428" y="29025570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46</xdr:col>
      <xdr:colOff>357189</xdr:colOff>
      <xdr:row>46</xdr:row>
      <xdr:rowOff>142874</xdr:rowOff>
    </xdr:from>
    <xdr:to>
      <xdr:col>48</xdr:col>
      <xdr:colOff>451762</xdr:colOff>
      <xdr:row>46</xdr:row>
      <xdr:rowOff>691514</xdr:rowOff>
    </xdr:to>
    <xdr:sp macro="" textlink="">
      <xdr:nvSpPr>
        <xdr:cNvPr id="217" name="Arrow: Pentagon 216">
          <a:extLst>
            <a:ext uri="{FF2B5EF4-FFF2-40B4-BE49-F238E27FC236}">
              <a16:creationId xmlns:a16="http://schemas.microsoft.com/office/drawing/2014/main" id="{BB918415-2CB0-4309-C27A-03E1757C531A}"/>
            </a:ext>
          </a:extLst>
        </xdr:cNvPr>
        <xdr:cNvSpPr/>
      </xdr:nvSpPr>
      <xdr:spPr>
        <a:xfrm>
          <a:off x="35504439" y="29003624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436791</xdr:colOff>
      <xdr:row>46</xdr:row>
      <xdr:rowOff>219138</xdr:rowOff>
    </xdr:from>
    <xdr:ext cx="957763" cy="405432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615C5E2C-9D93-800A-190B-05EB03A8D5CF}"/>
            </a:ext>
          </a:extLst>
        </xdr:cNvPr>
        <xdr:cNvSpPr txBox="1"/>
      </xdr:nvSpPr>
      <xdr:spPr>
        <a:xfrm>
          <a:off x="35584041" y="29079888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48</xdr:col>
      <xdr:colOff>374822</xdr:colOff>
      <xdr:row>46</xdr:row>
      <xdr:rowOff>147638</xdr:rowOff>
    </xdr:from>
    <xdr:to>
      <xdr:col>49</xdr:col>
      <xdr:colOff>580600</xdr:colOff>
      <xdr:row>46</xdr:row>
      <xdr:rowOff>696278</xdr:rowOff>
    </xdr:to>
    <xdr:sp macro="" textlink="">
      <xdr:nvSpPr>
        <xdr:cNvPr id="219" name="Arrow: Pentagon 218">
          <a:extLst>
            <a:ext uri="{FF2B5EF4-FFF2-40B4-BE49-F238E27FC236}">
              <a16:creationId xmlns:a16="http://schemas.microsoft.com/office/drawing/2014/main" id="{8CBC8C3E-FDD8-2911-D9E7-BEC5D812BF25}"/>
            </a:ext>
          </a:extLst>
        </xdr:cNvPr>
        <xdr:cNvSpPr/>
      </xdr:nvSpPr>
      <xdr:spPr>
        <a:xfrm>
          <a:off x="36950822" y="29008388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48</xdr:col>
      <xdr:colOff>374698</xdr:colOff>
      <xdr:row>46</xdr:row>
      <xdr:rowOff>206521</xdr:rowOff>
    </xdr:from>
    <xdr:ext cx="872651" cy="405432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691F426-7D5E-0113-7C2A-D281EAE24D4C}"/>
            </a:ext>
          </a:extLst>
        </xdr:cNvPr>
        <xdr:cNvSpPr txBox="1"/>
      </xdr:nvSpPr>
      <xdr:spPr>
        <a:xfrm>
          <a:off x="36950698" y="29067271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49</xdr:col>
      <xdr:colOff>503400</xdr:colOff>
      <xdr:row>46</xdr:row>
      <xdr:rowOff>217717</xdr:rowOff>
    </xdr:from>
    <xdr:to>
      <xdr:col>50</xdr:col>
      <xdr:colOff>196639</xdr:colOff>
      <xdr:row>46</xdr:row>
      <xdr:rowOff>568101</xdr:rowOff>
    </xdr:to>
    <xdr:sp macro="" textlink="">
      <xdr:nvSpPr>
        <xdr:cNvPr id="221" name="Isosceles Triangle 220">
          <a:extLst>
            <a:ext uri="{FF2B5EF4-FFF2-40B4-BE49-F238E27FC236}">
              <a16:creationId xmlns:a16="http://schemas.microsoft.com/office/drawing/2014/main" id="{4051912D-E825-84F9-A10A-B8BB967C5D36}"/>
            </a:ext>
          </a:extLst>
        </xdr:cNvPr>
        <xdr:cNvSpPr/>
      </xdr:nvSpPr>
      <xdr:spPr>
        <a:xfrm rot="10800000">
          <a:off x="37793775" y="29078467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254534</xdr:colOff>
      <xdr:row>48</xdr:row>
      <xdr:rowOff>115986</xdr:rowOff>
    </xdr:from>
    <xdr:to>
      <xdr:col>43</xdr:col>
      <xdr:colOff>462890</xdr:colOff>
      <xdr:row>48</xdr:row>
      <xdr:rowOff>664626</xdr:rowOff>
    </xdr:to>
    <xdr:sp macro="" textlink="">
      <xdr:nvSpPr>
        <xdr:cNvPr id="222" name="Arrow: Pentagon 221">
          <a:extLst>
            <a:ext uri="{FF2B5EF4-FFF2-40B4-BE49-F238E27FC236}">
              <a16:creationId xmlns:a16="http://schemas.microsoft.com/office/drawing/2014/main" id="{604250E2-F725-4F9B-AC2B-52CC626D667D}"/>
            </a:ext>
          </a:extLst>
        </xdr:cNvPr>
        <xdr:cNvSpPr/>
      </xdr:nvSpPr>
      <xdr:spPr>
        <a:xfrm>
          <a:off x="32544284" y="30500736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42</xdr:col>
      <xdr:colOff>238125</xdr:colOff>
      <xdr:row>48</xdr:row>
      <xdr:rowOff>184023</xdr:rowOff>
    </xdr:from>
    <xdr:ext cx="884729" cy="405432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F9EC5E9A-5C65-440B-B5A3-0C32D620AFB4}"/>
            </a:ext>
          </a:extLst>
        </xdr:cNvPr>
        <xdr:cNvSpPr txBox="1"/>
      </xdr:nvSpPr>
      <xdr:spPr>
        <a:xfrm>
          <a:off x="32527875" y="30568773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43</xdr:col>
      <xdr:colOff>518231</xdr:colOff>
      <xdr:row>48</xdr:row>
      <xdr:rowOff>71438</xdr:rowOff>
    </xdr:from>
    <xdr:to>
      <xdr:col>50</xdr:col>
      <xdr:colOff>192665</xdr:colOff>
      <xdr:row>48</xdr:row>
      <xdr:rowOff>620078</xdr:rowOff>
    </xdr:to>
    <xdr:sp macro="" textlink="">
      <xdr:nvSpPr>
        <xdr:cNvPr id="224" name="Arrow: Pentagon 223">
          <a:extLst>
            <a:ext uri="{FF2B5EF4-FFF2-40B4-BE49-F238E27FC236}">
              <a16:creationId xmlns:a16="http://schemas.microsoft.com/office/drawing/2014/main" id="{FF420907-D60B-410A-A7C6-C535434797D7}"/>
            </a:ext>
          </a:extLst>
        </xdr:cNvPr>
        <xdr:cNvSpPr/>
      </xdr:nvSpPr>
      <xdr:spPr>
        <a:xfrm>
          <a:off x="33522356" y="30456188"/>
          <a:ext cx="467505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43</xdr:col>
      <xdr:colOff>575383</xdr:colOff>
      <xdr:row>48</xdr:row>
      <xdr:rowOff>125188</xdr:rowOff>
    </xdr:from>
    <xdr:ext cx="795731" cy="405432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64764A4C-CAA4-4A04-A87B-0326B13E94EF}"/>
            </a:ext>
          </a:extLst>
        </xdr:cNvPr>
        <xdr:cNvSpPr txBox="1"/>
      </xdr:nvSpPr>
      <xdr:spPr>
        <a:xfrm>
          <a:off x="33579508" y="30509938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50</xdr:col>
      <xdr:colOff>75769</xdr:colOff>
      <xdr:row>48</xdr:row>
      <xdr:rowOff>103242</xdr:rowOff>
    </xdr:from>
    <xdr:to>
      <xdr:col>52</xdr:col>
      <xdr:colOff>170342</xdr:colOff>
      <xdr:row>48</xdr:row>
      <xdr:rowOff>651882</xdr:rowOff>
    </xdr:to>
    <xdr:sp macro="" textlink="">
      <xdr:nvSpPr>
        <xdr:cNvPr id="226" name="Arrow: Pentagon 225">
          <a:extLst>
            <a:ext uri="{FF2B5EF4-FFF2-40B4-BE49-F238E27FC236}">
              <a16:creationId xmlns:a16="http://schemas.microsoft.com/office/drawing/2014/main" id="{B6212C93-21BB-4314-B2B4-1CD40B8AB0C7}"/>
            </a:ext>
          </a:extLst>
        </xdr:cNvPr>
        <xdr:cNvSpPr/>
      </xdr:nvSpPr>
      <xdr:spPr>
        <a:xfrm>
          <a:off x="38080519" y="30487992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50</xdr:col>
      <xdr:colOff>155371</xdr:colOff>
      <xdr:row>48</xdr:row>
      <xdr:rowOff>179506</xdr:rowOff>
    </xdr:from>
    <xdr:ext cx="957763" cy="405432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531A9177-1240-4E2B-B8F9-041C9CB1FECD}"/>
            </a:ext>
          </a:extLst>
        </xdr:cNvPr>
        <xdr:cNvSpPr txBox="1"/>
      </xdr:nvSpPr>
      <xdr:spPr>
        <a:xfrm>
          <a:off x="38160121" y="30564256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52</xdr:col>
      <xdr:colOff>93402</xdr:colOff>
      <xdr:row>48</xdr:row>
      <xdr:rowOff>108006</xdr:rowOff>
    </xdr:from>
    <xdr:to>
      <xdr:col>53</xdr:col>
      <xdr:colOff>299180</xdr:colOff>
      <xdr:row>48</xdr:row>
      <xdr:rowOff>656646</xdr:rowOff>
    </xdr:to>
    <xdr:sp macro="" textlink="">
      <xdr:nvSpPr>
        <xdr:cNvPr id="228" name="Arrow: Pentagon 227">
          <a:extLst>
            <a:ext uri="{FF2B5EF4-FFF2-40B4-BE49-F238E27FC236}">
              <a16:creationId xmlns:a16="http://schemas.microsoft.com/office/drawing/2014/main" id="{7BBF428E-D052-4507-B129-0F01E0155776}"/>
            </a:ext>
          </a:extLst>
        </xdr:cNvPr>
        <xdr:cNvSpPr/>
      </xdr:nvSpPr>
      <xdr:spPr>
        <a:xfrm>
          <a:off x="39526902" y="30492756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93278</xdr:colOff>
      <xdr:row>48</xdr:row>
      <xdr:rowOff>166889</xdr:rowOff>
    </xdr:from>
    <xdr:ext cx="872651" cy="405432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C2A20FAF-E23B-4743-8233-A31FE6BED61B}"/>
            </a:ext>
          </a:extLst>
        </xdr:cNvPr>
        <xdr:cNvSpPr txBox="1"/>
      </xdr:nvSpPr>
      <xdr:spPr>
        <a:xfrm>
          <a:off x="39526778" y="30551639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53</xdr:col>
      <xdr:colOff>221980</xdr:colOff>
      <xdr:row>48</xdr:row>
      <xdr:rowOff>178085</xdr:rowOff>
    </xdr:from>
    <xdr:to>
      <xdr:col>53</xdr:col>
      <xdr:colOff>629594</xdr:colOff>
      <xdr:row>48</xdr:row>
      <xdr:rowOff>528469</xdr:rowOff>
    </xdr:to>
    <xdr:sp macro="" textlink="">
      <xdr:nvSpPr>
        <xdr:cNvPr id="230" name="Isosceles Triangle 229">
          <a:extLst>
            <a:ext uri="{FF2B5EF4-FFF2-40B4-BE49-F238E27FC236}">
              <a16:creationId xmlns:a16="http://schemas.microsoft.com/office/drawing/2014/main" id="{C91A51C2-6A20-431C-9222-553C0CC12B46}"/>
            </a:ext>
          </a:extLst>
        </xdr:cNvPr>
        <xdr:cNvSpPr/>
      </xdr:nvSpPr>
      <xdr:spPr>
        <a:xfrm rot="10800000">
          <a:off x="40369855" y="30562835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240246</xdr:colOff>
      <xdr:row>50</xdr:row>
      <xdr:rowOff>125511</xdr:rowOff>
    </xdr:from>
    <xdr:to>
      <xdr:col>43</xdr:col>
      <xdr:colOff>448602</xdr:colOff>
      <xdr:row>50</xdr:row>
      <xdr:rowOff>674151</xdr:rowOff>
    </xdr:to>
    <xdr:sp macro="" textlink="">
      <xdr:nvSpPr>
        <xdr:cNvPr id="231" name="Arrow: Pentagon 230">
          <a:extLst>
            <a:ext uri="{FF2B5EF4-FFF2-40B4-BE49-F238E27FC236}">
              <a16:creationId xmlns:a16="http://schemas.microsoft.com/office/drawing/2014/main" id="{1A7B4E79-E732-4806-9F71-D81F5B3CE3CC}"/>
            </a:ext>
          </a:extLst>
        </xdr:cNvPr>
        <xdr:cNvSpPr/>
      </xdr:nvSpPr>
      <xdr:spPr>
        <a:xfrm>
          <a:off x="32529996" y="32034261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42</xdr:col>
      <xdr:colOff>223837</xdr:colOff>
      <xdr:row>50</xdr:row>
      <xdr:rowOff>193548</xdr:rowOff>
    </xdr:from>
    <xdr:ext cx="884729" cy="405432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B502A995-55F8-4254-AA3F-040BB1AD86E6}"/>
            </a:ext>
          </a:extLst>
        </xdr:cNvPr>
        <xdr:cNvSpPr txBox="1"/>
      </xdr:nvSpPr>
      <xdr:spPr>
        <a:xfrm>
          <a:off x="32513587" y="32102298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43</xdr:col>
      <xdr:colOff>503943</xdr:colOff>
      <xdr:row>50</xdr:row>
      <xdr:rowOff>80963</xdr:rowOff>
    </xdr:from>
    <xdr:to>
      <xdr:col>50</xdr:col>
      <xdr:colOff>178377</xdr:colOff>
      <xdr:row>50</xdr:row>
      <xdr:rowOff>629603</xdr:rowOff>
    </xdr:to>
    <xdr:sp macro="" textlink="">
      <xdr:nvSpPr>
        <xdr:cNvPr id="233" name="Arrow: Pentagon 232">
          <a:extLst>
            <a:ext uri="{FF2B5EF4-FFF2-40B4-BE49-F238E27FC236}">
              <a16:creationId xmlns:a16="http://schemas.microsoft.com/office/drawing/2014/main" id="{381EFBCC-DA6B-4F61-85F5-D2E8B6D1E4FD}"/>
            </a:ext>
          </a:extLst>
        </xdr:cNvPr>
        <xdr:cNvSpPr/>
      </xdr:nvSpPr>
      <xdr:spPr>
        <a:xfrm>
          <a:off x="33508068" y="31989713"/>
          <a:ext cx="467505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43</xdr:col>
      <xdr:colOff>561095</xdr:colOff>
      <xdr:row>50</xdr:row>
      <xdr:rowOff>134713</xdr:rowOff>
    </xdr:from>
    <xdr:ext cx="795731" cy="405432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15197190-EA0D-427A-80BD-1070B33BAF04}"/>
            </a:ext>
          </a:extLst>
        </xdr:cNvPr>
        <xdr:cNvSpPr txBox="1"/>
      </xdr:nvSpPr>
      <xdr:spPr>
        <a:xfrm>
          <a:off x="33565220" y="32043463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50</xdr:col>
      <xdr:colOff>61481</xdr:colOff>
      <xdr:row>50</xdr:row>
      <xdr:rowOff>112767</xdr:rowOff>
    </xdr:from>
    <xdr:to>
      <xdr:col>52</xdr:col>
      <xdr:colOff>156054</xdr:colOff>
      <xdr:row>50</xdr:row>
      <xdr:rowOff>661407</xdr:rowOff>
    </xdr:to>
    <xdr:sp macro="" textlink="">
      <xdr:nvSpPr>
        <xdr:cNvPr id="235" name="Arrow: Pentagon 234">
          <a:extLst>
            <a:ext uri="{FF2B5EF4-FFF2-40B4-BE49-F238E27FC236}">
              <a16:creationId xmlns:a16="http://schemas.microsoft.com/office/drawing/2014/main" id="{9F56E505-8079-4651-940A-C66766FC9393}"/>
            </a:ext>
          </a:extLst>
        </xdr:cNvPr>
        <xdr:cNvSpPr/>
      </xdr:nvSpPr>
      <xdr:spPr>
        <a:xfrm>
          <a:off x="38066231" y="32021517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50</xdr:col>
      <xdr:colOff>141083</xdr:colOff>
      <xdr:row>50</xdr:row>
      <xdr:rowOff>189031</xdr:rowOff>
    </xdr:from>
    <xdr:ext cx="957763" cy="405432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CC83435F-1C0C-4D55-AB5F-A2ACCB404F0B}"/>
            </a:ext>
          </a:extLst>
        </xdr:cNvPr>
        <xdr:cNvSpPr txBox="1"/>
      </xdr:nvSpPr>
      <xdr:spPr>
        <a:xfrm>
          <a:off x="38145833" y="32097781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52</xdr:col>
      <xdr:colOff>79114</xdr:colOff>
      <xdr:row>50</xdr:row>
      <xdr:rowOff>117531</xdr:rowOff>
    </xdr:from>
    <xdr:to>
      <xdr:col>53</xdr:col>
      <xdr:colOff>284892</xdr:colOff>
      <xdr:row>50</xdr:row>
      <xdr:rowOff>666171</xdr:rowOff>
    </xdr:to>
    <xdr:sp macro="" textlink="">
      <xdr:nvSpPr>
        <xdr:cNvPr id="237" name="Arrow: Pentagon 236">
          <a:extLst>
            <a:ext uri="{FF2B5EF4-FFF2-40B4-BE49-F238E27FC236}">
              <a16:creationId xmlns:a16="http://schemas.microsoft.com/office/drawing/2014/main" id="{B139B148-D4EE-453A-B402-0904477E4D18}"/>
            </a:ext>
          </a:extLst>
        </xdr:cNvPr>
        <xdr:cNvSpPr/>
      </xdr:nvSpPr>
      <xdr:spPr>
        <a:xfrm>
          <a:off x="39512614" y="32026281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78990</xdr:colOff>
      <xdr:row>50</xdr:row>
      <xdr:rowOff>176414</xdr:rowOff>
    </xdr:from>
    <xdr:ext cx="872651" cy="405432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AC7ECDAC-C1EA-44D9-AC34-8BD362A8F322}"/>
            </a:ext>
          </a:extLst>
        </xdr:cNvPr>
        <xdr:cNvSpPr txBox="1"/>
      </xdr:nvSpPr>
      <xdr:spPr>
        <a:xfrm>
          <a:off x="39512490" y="32085164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53</xdr:col>
      <xdr:colOff>207692</xdr:colOff>
      <xdr:row>50</xdr:row>
      <xdr:rowOff>187610</xdr:rowOff>
    </xdr:from>
    <xdr:to>
      <xdr:col>53</xdr:col>
      <xdr:colOff>615306</xdr:colOff>
      <xdr:row>50</xdr:row>
      <xdr:rowOff>537994</xdr:rowOff>
    </xdr:to>
    <xdr:sp macro="" textlink="">
      <xdr:nvSpPr>
        <xdr:cNvPr id="239" name="Isosceles Triangle 238">
          <a:extLst>
            <a:ext uri="{FF2B5EF4-FFF2-40B4-BE49-F238E27FC236}">
              <a16:creationId xmlns:a16="http://schemas.microsoft.com/office/drawing/2014/main" id="{535EBE60-9A24-4DEC-BCCB-F1B459042962}"/>
            </a:ext>
          </a:extLst>
        </xdr:cNvPr>
        <xdr:cNvSpPr/>
      </xdr:nvSpPr>
      <xdr:spPr>
        <a:xfrm rot="10800000">
          <a:off x="40355567" y="32096360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59271</xdr:colOff>
      <xdr:row>52</xdr:row>
      <xdr:rowOff>111224</xdr:rowOff>
    </xdr:from>
    <xdr:to>
      <xdr:col>47</xdr:col>
      <xdr:colOff>267627</xdr:colOff>
      <xdr:row>52</xdr:row>
      <xdr:rowOff>659864</xdr:rowOff>
    </xdr:to>
    <xdr:sp macro="" textlink="">
      <xdr:nvSpPr>
        <xdr:cNvPr id="240" name="Arrow: Pentagon 239">
          <a:extLst>
            <a:ext uri="{FF2B5EF4-FFF2-40B4-BE49-F238E27FC236}">
              <a16:creationId xmlns:a16="http://schemas.microsoft.com/office/drawing/2014/main" id="{A81F32BD-0433-46DE-A7D3-1290431BA904}"/>
            </a:ext>
          </a:extLst>
        </xdr:cNvPr>
        <xdr:cNvSpPr/>
      </xdr:nvSpPr>
      <xdr:spPr>
        <a:xfrm>
          <a:off x="35206521" y="33543974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42862</xdr:colOff>
      <xdr:row>52</xdr:row>
      <xdr:rowOff>179261</xdr:rowOff>
    </xdr:from>
    <xdr:ext cx="884729" cy="405432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743FCA10-A9A4-41D1-A33E-9F662911A1E8}"/>
            </a:ext>
          </a:extLst>
        </xdr:cNvPr>
        <xdr:cNvSpPr txBox="1"/>
      </xdr:nvSpPr>
      <xdr:spPr>
        <a:xfrm>
          <a:off x="35190112" y="33612011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47</xdr:col>
      <xdr:colOff>322968</xdr:colOff>
      <xdr:row>52</xdr:row>
      <xdr:rowOff>66676</xdr:rowOff>
    </xdr:from>
    <xdr:to>
      <xdr:col>53</xdr:col>
      <xdr:colOff>711777</xdr:colOff>
      <xdr:row>52</xdr:row>
      <xdr:rowOff>615316</xdr:rowOff>
    </xdr:to>
    <xdr:sp macro="" textlink="">
      <xdr:nvSpPr>
        <xdr:cNvPr id="242" name="Arrow: Pentagon 241">
          <a:extLst>
            <a:ext uri="{FF2B5EF4-FFF2-40B4-BE49-F238E27FC236}">
              <a16:creationId xmlns:a16="http://schemas.microsoft.com/office/drawing/2014/main" id="{72B561E5-0244-4C94-913C-493527D92A29}"/>
            </a:ext>
          </a:extLst>
        </xdr:cNvPr>
        <xdr:cNvSpPr/>
      </xdr:nvSpPr>
      <xdr:spPr>
        <a:xfrm>
          <a:off x="36184593" y="33499426"/>
          <a:ext cx="467505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47</xdr:col>
      <xdr:colOff>380120</xdr:colOff>
      <xdr:row>52</xdr:row>
      <xdr:rowOff>120426</xdr:rowOff>
    </xdr:from>
    <xdr:ext cx="795731" cy="405432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C08E192-E054-471D-9162-D5D9C3756C6E}"/>
            </a:ext>
          </a:extLst>
        </xdr:cNvPr>
        <xdr:cNvSpPr txBox="1"/>
      </xdr:nvSpPr>
      <xdr:spPr>
        <a:xfrm>
          <a:off x="36241745" y="33553176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53</xdr:col>
      <xdr:colOff>594881</xdr:colOff>
      <xdr:row>52</xdr:row>
      <xdr:rowOff>98480</xdr:rowOff>
    </xdr:from>
    <xdr:to>
      <xdr:col>55</xdr:col>
      <xdr:colOff>689454</xdr:colOff>
      <xdr:row>52</xdr:row>
      <xdr:rowOff>647120</xdr:rowOff>
    </xdr:to>
    <xdr:sp macro="" textlink="">
      <xdr:nvSpPr>
        <xdr:cNvPr id="244" name="Arrow: Pentagon 243">
          <a:extLst>
            <a:ext uri="{FF2B5EF4-FFF2-40B4-BE49-F238E27FC236}">
              <a16:creationId xmlns:a16="http://schemas.microsoft.com/office/drawing/2014/main" id="{F46D1BE6-2439-4E73-AC81-7CCC92D0A997}"/>
            </a:ext>
          </a:extLst>
        </xdr:cNvPr>
        <xdr:cNvSpPr/>
      </xdr:nvSpPr>
      <xdr:spPr>
        <a:xfrm>
          <a:off x="40742756" y="33531230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53</xdr:col>
      <xdr:colOff>674483</xdr:colOff>
      <xdr:row>52</xdr:row>
      <xdr:rowOff>174744</xdr:rowOff>
    </xdr:from>
    <xdr:ext cx="957763" cy="405432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CFE231E-ED98-4756-B75C-11D0F39617D2}"/>
            </a:ext>
          </a:extLst>
        </xdr:cNvPr>
        <xdr:cNvSpPr txBox="1"/>
      </xdr:nvSpPr>
      <xdr:spPr>
        <a:xfrm>
          <a:off x="40822358" y="33607494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55</xdr:col>
      <xdr:colOff>612514</xdr:colOff>
      <xdr:row>52</xdr:row>
      <xdr:rowOff>103244</xdr:rowOff>
    </xdr:from>
    <xdr:to>
      <xdr:col>57</xdr:col>
      <xdr:colOff>103917</xdr:colOff>
      <xdr:row>52</xdr:row>
      <xdr:rowOff>651884</xdr:rowOff>
    </xdr:to>
    <xdr:sp macro="" textlink="">
      <xdr:nvSpPr>
        <xdr:cNvPr id="246" name="Arrow: Pentagon 245">
          <a:extLst>
            <a:ext uri="{FF2B5EF4-FFF2-40B4-BE49-F238E27FC236}">
              <a16:creationId xmlns:a16="http://schemas.microsoft.com/office/drawing/2014/main" id="{33BAE888-218F-436A-8611-627196E01A5C}"/>
            </a:ext>
          </a:extLst>
        </xdr:cNvPr>
        <xdr:cNvSpPr/>
      </xdr:nvSpPr>
      <xdr:spPr>
        <a:xfrm>
          <a:off x="42189139" y="33535994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55</xdr:col>
      <xdr:colOff>612390</xdr:colOff>
      <xdr:row>52</xdr:row>
      <xdr:rowOff>162127</xdr:rowOff>
    </xdr:from>
    <xdr:ext cx="872651" cy="405432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A0AD5C61-DF4D-4051-905F-14353AF713E6}"/>
            </a:ext>
          </a:extLst>
        </xdr:cNvPr>
        <xdr:cNvSpPr txBox="1"/>
      </xdr:nvSpPr>
      <xdr:spPr>
        <a:xfrm>
          <a:off x="42189015" y="33594877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57</xdr:col>
      <xdr:colOff>26717</xdr:colOff>
      <xdr:row>52</xdr:row>
      <xdr:rowOff>173323</xdr:rowOff>
    </xdr:from>
    <xdr:to>
      <xdr:col>57</xdr:col>
      <xdr:colOff>434331</xdr:colOff>
      <xdr:row>52</xdr:row>
      <xdr:rowOff>523707</xdr:rowOff>
    </xdr:to>
    <xdr:sp macro="" textlink="">
      <xdr:nvSpPr>
        <xdr:cNvPr id="248" name="Isosceles Triangle 247">
          <a:extLst>
            <a:ext uri="{FF2B5EF4-FFF2-40B4-BE49-F238E27FC236}">
              <a16:creationId xmlns:a16="http://schemas.microsoft.com/office/drawing/2014/main" id="{5C5953E9-955B-4D08-9082-009EA40F68E8}"/>
            </a:ext>
          </a:extLst>
        </xdr:cNvPr>
        <xdr:cNvSpPr/>
      </xdr:nvSpPr>
      <xdr:spPr>
        <a:xfrm rot="10800000">
          <a:off x="43032092" y="33606073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354113</xdr:colOff>
      <xdr:row>43</xdr:row>
      <xdr:rowOff>110158</xdr:rowOff>
    </xdr:from>
    <xdr:to>
      <xdr:col>28</xdr:col>
      <xdr:colOff>562469</xdr:colOff>
      <xdr:row>43</xdr:row>
      <xdr:rowOff>658798</xdr:rowOff>
    </xdr:to>
    <xdr:sp macro="" textlink="">
      <xdr:nvSpPr>
        <xdr:cNvPr id="138" name="Arrow: Pentagon 137">
          <a:extLst>
            <a:ext uri="{FF2B5EF4-FFF2-40B4-BE49-F238E27FC236}">
              <a16:creationId xmlns:a16="http://schemas.microsoft.com/office/drawing/2014/main" id="{62E7BD36-E489-47E3-A44F-2FAAB2F62742}"/>
            </a:ext>
          </a:extLst>
        </xdr:cNvPr>
        <xdr:cNvSpPr/>
      </xdr:nvSpPr>
      <xdr:spPr>
        <a:xfrm>
          <a:off x="21928238" y="26684908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582706</xdr:colOff>
      <xdr:row>43</xdr:row>
      <xdr:rowOff>95250</xdr:rowOff>
    </xdr:from>
    <xdr:to>
      <xdr:col>33</xdr:col>
      <xdr:colOff>56030</xdr:colOff>
      <xdr:row>43</xdr:row>
      <xdr:rowOff>666749</xdr:rowOff>
    </xdr:to>
    <xdr:sp macro="" textlink="">
      <xdr:nvSpPr>
        <xdr:cNvPr id="205" name="Arrow: Pentagon 204">
          <a:extLst>
            <a:ext uri="{FF2B5EF4-FFF2-40B4-BE49-F238E27FC236}">
              <a16:creationId xmlns:a16="http://schemas.microsoft.com/office/drawing/2014/main" id="{946B8039-9150-9EA6-249A-079BA730E6C7}"/>
            </a:ext>
          </a:extLst>
        </xdr:cNvPr>
        <xdr:cNvSpPr/>
      </xdr:nvSpPr>
      <xdr:spPr>
        <a:xfrm>
          <a:off x="22882412" y="26720426"/>
          <a:ext cx="3059206" cy="571499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27</xdr:col>
      <xdr:colOff>343308</xdr:colOff>
      <xdr:row>43</xdr:row>
      <xdr:rowOff>152982</xdr:rowOff>
    </xdr:from>
    <xdr:ext cx="884729" cy="405432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6A3F8316-CD0A-482E-B23C-BC2CB298C7F5}"/>
            </a:ext>
          </a:extLst>
        </xdr:cNvPr>
        <xdr:cNvSpPr txBox="1"/>
      </xdr:nvSpPr>
      <xdr:spPr>
        <a:xfrm>
          <a:off x="21925837" y="26778158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28</xdr:col>
      <xdr:colOff>593592</xdr:colOff>
      <xdr:row>43</xdr:row>
      <xdr:rowOff>143172</xdr:rowOff>
    </xdr:from>
    <xdr:ext cx="795731" cy="405432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306F2EC1-7D70-4683-A790-186293A3DEE9}"/>
            </a:ext>
          </a:extLst>
        </xdr:cNvPr>
        <xdr:cNvSpPr txBox="1"/>
      </xdr:nvSpPr>
      <xdr:spPr>
        <a:xfrm>
          <a:off x="22893298" y="26768348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33</xdr:col>
      <xdr:colOff>205344</xdr:colOff>
      <xdr:row>36</xdr:row>
      <xdr:rowOff>234106</xdr:rowOff>
    </xdr:from>
    <xdr:to>
      <xdr:col>33</xdr:col>
      <xdr:colOff>608628</xdr:colOff>
      <xdr:row>36</xdr:row>
      <xdr:rowOff>584490</xdr:rowOff>
    </xdr:to>
    <xdr:sp macro="" textlink="">
      <xdr:nvSpPr>
        <xdr:cNvPr id="204" name="Isosceles Triangle 203">
          <a:extLst>
            <a:ext uri="{FF2B5EF4-FFF2-40B4-BE49-F238E27FC236}">
              <a16:creationId xmlns:a16="http://schemas.microsoft.com/office/drawing/2014/main" id="{62F8B712-E586-CA49-D42A-6518CF2BAE1E}"/>
            </a:ext>
          </a:extLst>
        </xdr:cNvPr>
        <xdr:cNvSpPr/>
      </xdr:nvSpPr>
      <xdr:spPr>
        <a:xfrm rot="10800000">
          <a:off x="25905526" y="21500833"/>
          <a:ext cx="40328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29</xdr:col>
      <xdr:colOff>476250</xdr:colOff>
      <xdr:row>36</xdr:row>
      <xdr:rowOff>190500</xdr:rowOff>
    </xdr:from>
    <xdr:ext cx="2516010" cy="468013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87A0EA6B-DB72-55E7-D193-341CA96EDB10}"/>
            </a:ext>
          </a:extLst>
        </xdr:cNvPr>
        <xdr:cNvSpPr txBox="1"/>
      </xdr:nvSpPr>
      <xdr:spPr>
        <a:xfrm>
          <a:off x="23479125" y="21431250"/>
          <a:ext cx="2516010" cy="468013"/>
        </a:xfrm>
        <a:prstGeom prst="rect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Equipment Budget</a:t>
          </a:r>
        </a:p>
      </xdr:txBody>
    </xdr:sp>
    <xdr:clientData/>
  </xdr:oneCellAnchor>
  <xdr:twoCellAnchor>
    <xdr:from>
      <xdr:col>36</xdr:col>
      <xdr:colOff>333376</xdr:colOff>
      <xdr:row>36</xdr:row>
      <xdr:rowOff>87194</xdr:rowOff>
    </xdr:from>
    <xdr:to>
      <xdr:col>46</xdr:col>
      <xdr:colOff>23812</xdr:colOff>
      <xdr:row>36</xdr:row>
      <xdr:rowOff>666750</xdr:rowOff>
    </xdr:to>
    <xdr:sp macro="" textlink="">
      <xdr:nvSpPr>
        <xdr:cNvPr id="252" name="Arrow: Pentagon 251">
          <a:extLst>
            <a:ext uri="{FF2B5EF4-FFF2-40B4-BE49-F238E27FC236}">
              <a16:creationId xmlns:a16="http://schemas.microsoft.com/office/drawing/2014/main" id="{8551E4BA-E1D4-EE75-41D2-26860FA0C233}"/>
            </a:ext>
          </a:extLst>
        </xdr:cNvPr>
        <xdr:cNvSpPr/>
      </xdr:nvSpPr>
      <xdr:spPr>
        <a:xfrm>
          <a:off x="28336876" y="21327944"/>
          <a:ext cx="6834186" cy="579556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36</xdr:col>
      <xdr:colOff>434364</xdr:colOff>
      <xdr:row>36</xdr:row>
      <xdr:rowOff>164757</xdr:rowOff>
    </xdr:from>
    <xdr:ext cx="795731" cy="405432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67AFC6A8-6F93-4877-FE90-3D65171BB7CD}"/>
            </a:ext>
          </a:extLst>
        </xdr:cNvPr>
        <xdr:cNvSpPr txBox="1"/>
      </xdr:nvSpPr>
      <xdr:spPr>
        <a:xfrm>
          <a:off x="28437864" y="21405507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46</xdr:col>
      <xdr:colOff>97585</xdr:colOff>
      <xdr:row>36</xdr:row>
      <xdr:rowOff>97352</xdr:rowOff>
    </xdr:from>
    <xdr:to>
      <xdr:col>51</xdr:col>
      <xdr:colOff>0</xdr:colOff>
      <xdr:row>36</xdr:row>
      <xdr:rowOff>690562</xdr:rowOff>
    </xdr:to>
    <xdr:sp macro="" textlink="">
      <xdr:nvSpPr>
        <xdr:cNvPr id="254" name="Arrow: Pentagon 253">
          <a:extLst>
            <a:ext uri="{FF2B5EF4-FFF2-40B4-BE49-F238E27FC236}">
              <a16:creationId xmlns:a16="http://schemas.microsoft.com/office/drawing/2014/main" id="{ABC5F3CB-6756-B279-DC7F-3077205B27DD}"/>
            </a:ext>
          </a:extLst>
        </xdr:cNvPr>
        <xdr:cNvSpPr/>
      </xdr:nvSpPr>
      <xdr:spPr>
        <a:xfrm>
          <a:off x="35244835" y="21338102"/>
          <a:ext cx="3474290" cy="59321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128883</xdr:colOff>
      <xdr:row>36</xdr:row>
      <xdr:rowOff>157226</xdr:rowOff>
    </xdr:from>
    <xdr:ext cx="957763" cy="405432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EC44B276-20C2-039F-B9BB-306D8F2FD239}"/>
            </a:ext>
          </a:extLst>
        </xdr:cNvPr>
        <xdr:cNvSpPr txBox="1"/>
      </xdr:nvSpPr>
      <xdr:spPr>
        <a:xfrm>
          <a:off x="35276133" y="21397976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51</xdr:col>
      <xdr:colOff>79911</xdr:colOff>
      <xdr:row>36</xdr:row>
      <xdr:rowOff>121598</xdr:rowOff>
    </xdr:from>
    <xdr:to>
      <xdr:col>53</xdr:col>
      <xdr:colOff>95250</xdr:colOff>
      <xdr:row>36</xdr:row>
      <xdr:rowOff>666750</xdr:rowOff>
    </xdr:to>
    <xdr:sp macro="" textlink="">
      <xdr:nvSpPr>
        <xdr:cNvPr id="256" name="Arrow: Pentagon 255">
          <a:extLst>
            <a:ext uri="{FF2B5EF4-FFF2-40B4-BE49-F238E27FC236}">
              <a16:creationId xmlns:a16="http://schemas.microsoft.com/office/drawing/2014/main" id="{746D3C04-F300-7982-A66C-1B16AC2B6E4D}"/>
            </a:ext>
          </a:extLst>
        </xdr:cNvPr>
        <xdr:cNvSpPr/>
      </xdr:nvSpPr>
      <xdr:spPr>
        <a:xfrm>
          <a:off x="38799036" y="21362348"/>
          <a:ext cx="1444089" cy="545152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51</xdr:col>
      <xdr:colOff>55046</xdr:colOff>
      <xdr:row>36</xdr:row>
      <xdr:rowOff>184192</xdr:rowOff>
    </xdr:from>
    <xdr:ext cx="884539" cy="405432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E72E553-E468-5502-9B15-BD520BB4A51C}"/>
            </a:ext>
          </a:extLst>
        </xdr:cNvPr>
        <xdr:cNvSpPr txBox="1"/>
      </xdr:nvSpPr>
      <xdr:spPr>
        <a:xfrm>
          <a:off x="38774171" y="21424942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532355</xdr:colOff>
      <xdr:row>38</xdr:row>
      <xdr:rowOff>92340</xdr:rowOff>
    </xdr:from>
    <xdr:to>
      <xdr:col>48</xdr:col>
      <xdr:colOff>569241</xdr:colOff>
      <xdr:row>38</xdr:row>
      <xdr:rowOff>629550</xdr:rowOff>
    </xdr:to>
    <xdr:sp macro="" textlink="">
      <xdr:nvSpPr>
        <xdr:cNvPr id="15" name="Arrow: Pentagon 14">
          <a:extLst>
            <a:ext uri="{FF2B5EF4-FFF2-40B4-BE49-F238E27FC236}">
              <a16:creationId xmlns:a16="http://schemas.microsoft.com/office/drawing/2014/main" id="{DC73B028-C1F8-361A-C6CF-E37990852AB1}"/>
            </a:ext>
          </a:extLst>
        </xdr:cNvPr>
        <xdr:cNvSpPr/>
      </xdr:nvSpPr>
      <xdr:spPr>
        <a:xfrm>
          <a:off x="21781764" y="24407067"/>
          <a:ext cx="4401068" cy="53721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502555</xdr:colOff>
      <xdr:row>32</xdr:row>
      <xdr:rowOff>114115</xdr:rowOff>
    </xdr:from>
    <xdr:to>
      <xdr:col>32</xdr:col>
      <xdr:colOff>867</xdr:colOff>
      <xdr:row>32</xdr:row>
      <xdr:rowOff>662755</xdr:rowOff>
    </xdr:to>
    <xdr:sp macro="" textlink="">
      <xdr:nvSpPr>
        <xdr:cNvPr id="47" name="Arrow: Pentagon 46">
          <a:extLst>
            <a:ext uri="{FF2B5EF4-FFF2-40B4-BE49-F238E27FC236}">
              <a16:creationId xmlns:a16="http://schemas.microsoft.com/office/drawing/2014/main" id="{7936A86C-10B7-C714-DFFC-C8FB4D516929}"/>
            </a:ext>
          </a:extLst>
        </xdr:cNvPr>
        <xdr:cNvSpPr/>
      </xdr:nvSpPr>
      <xdr:spPr>
        <a:xfrm>
          <a:off x="12789805" y="4590865"/>
          <a:ext cx="92706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625543</xdr:colOff>
      <xdr:row>35</xdr:row>
      <xdr:rowOff>108532</xdr:rowOff>
    </xdr:from>
    <xdr:to>
      <xdr:col>35</xdr:col>
      <xdr:colOff>95249</xdr:colOff>
      <xdr:row>35</xdr:row>
      <xdr:rowOff>657172</xdr:rowOff>
    </xdr:to>
    <xdr:sp macro="" textlink="">
      <xdr:nvSpPr>
        <xdr:cNvPr id="7" name="Arrow: Pentagon 6">
          <a:extLst>
            <a:ext uri="{FF2B5EF4-FFF2-40B4-BE49-F238E27FC236}">
              <a16:creationId xmlns:a16="http://schemas.microsoft.com/office/drawing/2014/main" id="{3245844A-CC5C-4956-9E7D-40DE3E65EE14}"/>
            </a:ext>
          </a:extLst>
        </xdr:cNvPr>
        <xdr:cNvSpPr/>
      </xdr:nvSpPr>
      <xdr:spPr>
        <a:xfrm>
          <a:off x="23561743" y="20644432"/>
          <a:ext cx="3755956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29</xdr:col>
      <xdr:colOff>682694</xdr:colOff>
      <xdr:row>35</xdr:row>
      <xdr:rowOff>162282</xdr:rowOff>
    </xdr:from>
    <xdr:ext cx="795731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4556B94-F32C-4465-A767-BCA61407624A}"/>
            </a:ext>
          </a:extLst>
        </xdr:cNvPr>
        <xdr:cNvSpPr txBox="1"/>
      </xdr:nvSpPr>
      <xdr:spPr>
        <a:xfrm>
          <a:off x="23618894" y="20698182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36</xdr:col>
      <xdr:colOff>376225</xdr:colOff>
      <xdr:row>34</xdr:row>
      <xdr:rowOff>93086</xdr:rowOff>
    </xdr:from>
    <xdr:to>
      <xdr:col>37</xdr:col>
      <xdr:colOff>522762</xdr:colOff>
      <xdr:row>34</xdr:row>
      <xdr:rowOff>641726</xdr:rowOff>
    </xdr:to>
    <xdr:sp macro="" textlink="">
      <xdr:nvSpPr>
        <xdr:cNvPr id="9" name="Arrow: Pentagon 8">
          <a:extLst>
            <a:ext uri="{FF2B5EF4-FFF2-40B4-BE49-F238E27FC236}">
              <a16:creationId xmlns:a16="http://schemas.microsoft.com/office/drawing/2014/main" id="{2045282C-0DAD-4F34-9006-738D8B41E3CD}"/>
            </a:ext>
          </a:extLst>
        </xdr:cNvPr>
        <xdr:cNvSpPr/>
      </xdr:nvSpPr>
      <xdr:spPr>
        <a:xfrm>
          <a:off x="28313050" y="19866986"/>
          <a:ext cx="860912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36</xdr:col>
      <xdr:colOff>351360</xdr:colOff>
      <xdr:row>34</xdr:row>
      <xdr:rowOff>155680</xdr:rowOff>
    </xdr:from>
    <xdr:ext cx="884539" cy="40543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513C632-1302-4946-AD3B-A9CB1748B235}"/>
            </a:ext>
          </a:extLst>
        </xdr:cNvPr>
        <xdr:cNvSpPr txBox="1"/>
      </xdr:nvSpPr>
      <xdr:spPr>
        <a:xfrm>
          <a:off x="28288185" y="19929580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35</xdr:col>
      <xdr:colOff>2335</xdr:colOff>
      <xdr:row>34</xdr:row>
      <xdr:rowOff>97352</xdr:rowOff>
    </xdr:from>
    <xdr:to>
      <xdr:col>36</xdr:col>
      <xdr:colOff>435428</xdr:colOff>
      <xdr:row>34</xdr:row>
      <xdr:rowOff>645992</xdr:rowOff>
    </xdr:to>
    <xdr:sp macro="" textlink="">
      <xdr:nvSpPr>
        <xdr:cNvPr id="11" name="Arrow: Pentagon 10">
          <a:extLst>
            <a:ext uri="{FF2B5EF4-FFF2-40B4-BE49-F238E27FC236}">
              <a16:creationId xmlns:a16="http://schemas.microsoft.com/office/drawing/2014/main" id="{6B0B7BE4-5F12-44BF-B35D-3734435ADAC3}"/>
            </a:ext>
          </a:extLst>
        </xdr:cNvPr>
        <xdr:cNvSpPr/>
      </xdr:nvSpPr>
      <xdr:spPr>
        <a:xfrm>
          <a:off x="27224785" y="19871252"/>
          <a:ext cx="1147468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33633</xdr:colOff>
      <xdr:row>34</xdr:row>
      <xdr:rowOff>157226</xdr:rowOff>
    </xdr:from>
    <xdr:ext cx="957763" cy="405432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2C4119A-7B6B-42EF-A5A6-FE5048764A94}"/>
            </a:ext>
          </a:extLst>
        </xdr:cNvPr>
        <xdr:cNvSpPr txBox="1"/>
      </xdr:nvSpPr>
      <xdr:spPr>
        <a:xfrm>
          <a:off x="27256083" y="19931126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29</xdr:col>
      <xdr:colOff>639150</xdr:colOff>
      <xdr:row>34</xdr:row>
      <xdr:rowOff>111006</xdr:rowOff>
    </xdr:from>
    <xdr:to>
      <xdr:col>35</xdr:col>
      <xdr:colOff>108856</xdr:colOff>
      <xdr:row>34</xdr:row>
      <xdr:rowOff>659646</xdr:rowOff>
    </xdr:to>
    <xdr:sp macro="" textlink="">
      <xdr:nvSpPr>
        <xdr:cNvPr id="13" name="Arrow: Pentagon 12">
          <a:extLst>
            <a:ext uri="{FF2B5EF4-FFF2-40B4-BE49-F238E27FC236}">
              <a16:creationId xmlns:a16="http://schemas.microsoft.com/office/drawing/2014/main" id="{7C7C3506-DB55-4875-BBC1-086E1E3F6EDD}"/>
            </a:ext>
          </a:extLst>
        </xdr:cNvPr>
        <xdr:cNvSpPr/>
      </xdr:nvSpPr>
      <xdr:spPr>
        <a:xfrm>
          <a:off x="23575350" y="19884906"/>
          <a:ext cx="3755956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29</xdr:col>
      <xdr:colOff>696301</xdr:colOff>
      <xdr:row>34</xdr:row>
      <xdr:rowOff>164756</xdr:rowOff>
    </xdr:from>
    <xdr:ext cx="795731" cy="405432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0A70036-A069-4C40-AAD1-EE8F81DDC23C}"/>
            </a:ext>
          </a:extLst>
        </xdr:cNvPr>
        <xdr:cNvSpPr txBox="1"/>
      </xdr:nvSpPr>
      <xdr:spPr>
        <a:xfrm>
          <a:off x="23632501" y="19938656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13</xdr:col>
      <xdr:colOff>463550</xdr:colOff>
      <xdr:row>7</xdr:row>
      <xdr:rowOff>112325</xdr:rowOff>
    </xdr:from>
    <xdr:to>
      <xdr:col>15</xdr:col>
      <xdr:colOff>14645</xdr:colOff>
      <xdr:row>8</xdr:row>
      <xdr:rowOff>110856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679DED1-A9DE-4C41-B904-91F0443C79E9}"/>
            </a:ext>
          </a:extLst>
        </xdr:cNvPr>
        <xdr:cNvGrpSpPr/>
      </xdr:nvGrpSpPr>
      <xdr:grpSpPr>
        <a:xfrm>
          <a:off x="9572625" y="2279263"/>
          <a:ext cx="0" cy="308093"/>
          <a:chOff x="5329065" y="24037364"/>
          <a:chExt cx="1321378" cy="316122"/>
        </a:xfrm>
      </xdr:grpSpPr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E5F86B01-0487-0952-A792-CBF709AF7D39}"/>
              </a:ext>
            </a:extLst>
          </xdr:cNvPr>
          <xdr:cNvSpPr txBox="1"/>
        </xdr:nvSpPr>
        <xdr:spPr>
          <a:xfrm>
            <a:off x="5329065" y="24037364"/>
            <a:ext cx="1321378" cy="31612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Design concept</a:t>
            </a:r>
          </a:p>
        </xdr:txBody>
      </xdr:sp>
      <xdr:sp macro="" textlink="">
        <xdr:nvSpPr>
          <xdr:cNvPr id="19" name="Isosceles Triangle 18">
            <a:extLst>
              <a:ext uri="{FF2B5EF4-FFF2-40B4-BE49-F238E27FC236}">
                <a16:creationId xmlns:a16="http://schemas.microsoft.com/office/drawing/2014/main" id="{2BCA550F-95C2-F963-CBDE-134871A2A881}"/>
              </a:ext>
            </a:extLst>
          </xdr:cNvPr>
          <xdr:cNvSpPr/>
        </xdr:nvSpPr>
        <xdr:spPr>
          <a:xfrm rot="10800000">
            <a:off x="5330040" y="24152832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431066</xdr:colOff>
      <xdr:row>8</xdr:row>
      <xdr:rowOff>37909</xdr:rowOff>
    </xdr:from>
    <xdr:to>
      <xdr:col>14</xdr:col>
      <xdr:colOff>376799</xdr:colOff>
      <xdr:row>9</xdr:row>
      <xdr:rowOff>36440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6E63CAA-98BD-450F-9CA9-4B8544DF3F5E}"/>
            </a:ext>
          </a:extLst>
        </xdr:cNvPr>
        <xdr:cNvGrpSpPr/>
      </xdr:nvGrpSpPr>
      <xdr:grpSpPr>
        <a:xfrm>
          <a:off x="9572625" y="2514409"/>
          <a:ext cx="0" cy="308094"/>
          <a:chOff x="5341402" y="24173762"/>
          <a:chExt cx="1137073" cy="315653"/>
        </a:xfrm>
      </xdr:grpSpPr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6808B510-9DE0-2748-501B-38D137814336}"/>
              </a:ext>
            </a:extLst>
          </xdr:cNvPr>
          <xdr:cNvSpPr txBox="1"/>
        </xdr:nvSpPr>
        <xdr:spPr>
          <a:xfrm>
            <a:off x="5341402" y="24173762"/>
            <a:ext cx="1137073" cy="3156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Kaizen Sheet</a:t>
            </a:r>
          </a:p>
        </xdr:txBody>
      </xdr:sp>
      <xdr:sp macro="" textlink="">
        <xdr:nvSpPr>
          <xdr:cNvPr id="22" name="Isosceles Triangle 21">
            <a:extLst>
              <a:ext uri="{FF2B5EF4-FFF2-40B4-BE49-F238E27FC236}">
                <a16:creationId xmlns:a16="http://schemas.microsoft.com/office/drawing/2014/main" id="{4B766D37-77DD-7168-A20A-40FD99640DDE}"/>
              </a:ext>
            </a:extLst>
          </xdr:cNvPr>
          <xdr:cNvSpPr/>
        </xdr:nvSpPr>
        <xdr:spPr>
          <a:xfrm rot="10800000">
            <a:off x="5346253" y="24303584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467854</xdr:colOff>
      <xdr:row>9</xdr:row>
      <xdr:rowOff>1098</xdr:rowOff>
    </xdr:from>
    <xdr:to>
      <xdr:col>15</xdr:col>
      <xdr:colOff>149677</xdr:colOff>
      <xdr:row>10</xdr:row>
      <xdr:rowOff>176893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D4DB3EDA-5D49-4BE0-812A-7A3444FB66FB}"/>
            </a:ext>
          </a:extLst>
        </xdr:cNvPr>
        <xdr:cNvGrpSpPr/>
      </xdr:nvGrpSpPr>
      <xdr:grpSpPr>
        <a:xfrm>
          <a:off x="9572625" y="2787161"/>
          <a:ext cx="0" cy="481547"/>
          <a:chOff x="5342381" y="24360386"/>
          <a:chExt cx="620589" cy="313244"/>
        </a:xfrm>
      </xdr:grpSpPr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B1B93285-4ED9-F86D-457C-8A0C4018A652}"/>
              </a:ext>
            </a:extLst>
          </xdr:cNvPr>
          <xdr:cNvSpPr txBox="1"/>
        </xdr:nvSpPr>
        <xdr:spPr>
          <a:xfrm>
            <a:off x="5349684" y="24360386"/>
            <a:ext cx="613286" cy="3132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Order</a:t>
            </a:r>
          </a:p>
        </xdr:txBody>
      </xdr:sp>
      <xdr:sp macro="" textlink="">
        <xdr:nvSpPr>
          <xdr:cNvPr id="25" name="Isosceles Triangle 24">
            <a:extLst>
              <a:ext uri="{FF2B5EF4-FFF2-40B4-BE49-F238E27FC236}">
                <a16:creationId xmlns:a16="http://schemas.microsoft.com/office/drawing/2014/main" id="{785DFF43-19B6-636F-114A-93887349A3D9}"/>
              </a:ext>
            </a:extLst>
          </xdr:cNvPr>
          <xdr:cNvSpPr/>
        </xdr:nvSpPr>
        <xdr:spPr>
          <a:xfrm rot="10800000">
            <a:off x="5342381" y="24479064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468360</xdr:colOff>
      <xdr:row>7</xdr:row>
      <xdr:rowOff>133257</xdr:rowOff>
    </xdr:from>
    <xdr:to>
      <xdr:col>17</xdr:col>
      <xdr:colOff>26607</xdr:colOff>
      <xdr:row>8</xdr:row>
      <xdr:rowOff>131789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6A864244-208E-426D-B49A-79C835A8B4F3}"/>
            </a:ext>
          </a:extLst>
        </xdr:cNvPr>
        <xdr:cNvGrpSpPr/>
      </xdr:nvGrpSpPr>
      <xdr:grpSpPr>
        <a:xfrm>
          <a:off x="9572625" y="2304005"/>
          <a:ext cx="0" cy="308094"/>
          <a:chOff x="5373687" y="24506124"/>
          <a:chExt cx="738368" cy="316124"/>
        </a:xfrm>
      </xdr:grpSpPr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A22FD929-5B4D-B621-9CAB-063DA8D41F03}"/>
              </a:ext>
            </a:extLst>
          </xdr:cNvPr>
          <xdr:cNvSpPr txBox="1"/>
        </xdr:nvSpPr>
        <xdr:spPr>
          <a:xfrm>
            <a:off x="5376295" y="24506124"/>
            <a:ext cx="735760" cy="3161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Making</a:t>
            </a:r>
          </a:p>
        </xdr:txBody>
      </xdr:sp>
      <xdr:sp macro="" textlink="">
        <xdr:nvSpPr>
          <xdr:cNvPr id="28" name="Isosceles Triangle 27">
            <a:extLst>
              <a:ext uri="{FF2B5EF4-FFF2-40B4-BE49-F238E27FC236}">
                <a16:creationId xmlns:a16="http://schemas.microsoft.com/office/drawing/2014/main" id="{0B52C02F-8A85-A589-4ED8-FF73E1155E9F}"/>
              </a:ext>
            </a:extLst>
          </xdr:cNvPr>
          <xdr:cNvSpPr/>
        </xdr:nvSpPr>
        <xdr:spPr>
          <a:xfrm rot="10800000">
            <a:off x="5373687" y="24632098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472390</xdr:colOff>
      <xdr:row>8</xdr:row>
      <xdr:rowOff>27761</xdr:rowOff>
    </xdr:from>
    <xdr:to>
      <xdr:col>16</xdr:col>
      <xdr:colOff>442874</xdr:colOff>
      <xdr:row>9</xdr:row>
      <xdr:rowOff>26294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4EEE2F21-F531-498E-B4D8-46F6026F9900}"/>
            </a:ext>
          </a:extLst>
        </xdr:cNvPr>
        <xdr:cNvGrpSpPr/>
      </xdr:nvGrpSpPr>
      <xdr:grpSpPr>
        <a:xfrm>
          <a:off x="9572625" y="2502356"/>
          <a:ext cx="0" cy="306191"/>
          <a:chOff x="5377692" y="24655211"/>
          <a:chExt cx="565015" cy="316124"/>
        </a:xfrm>
      </xdr:grpSpPr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80FEBD08-5470-E0BC-0DE4-B42AB11C7DD7}"/>
              </a:ext>
            </a:extLst>
          </xdr:cNvPr>
          <xdr:cNvSpPr txBox="1"/>
        </xdr:nvSpPr>
        <xdr:spPr>
          <a:xfrm>
            <a:off x="5389688" y="24655211"/>
            <a:ext cx="553019" cy="3161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Trial </a:t>
            </a:r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F3532594-A01E-A35C-0B43-BDFCD2E8BD26}"/>
              </a:ext>
            </a:extLst>
          </xdr:cNvPr>
          <xdr:cNvSpPr/>
        </xdr:nvSpPr>
        <xdr:spPr>
          <a:xfrm rot="10800000">
            <a:off x="5377692" y="24791059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473572</xdr:colOff>
      <xdr:row>8</xdr:row>
      <xdr:rowOff>239335</xdr:rowOff>
    </xdr:from>
    <xdr:to>
      <xdr:col>17</xdr:col>
      <xdr:colOff>165838</xdr:colOff>
      <xdr:row>9</xdr:row>
      <xdr:rowOff>237866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2178A6D9-B59D-460C-9EEE-C7A950C82675}"/>
            </a:ext>
          </a:extLst>
        </xdr:cNvPr>
        <xdr:cNvGrpSpPr/>
      </xdr:nvGrpSpPr>
      <xdr:grpSpPr>
        <a:xfrm>
          <a:off x="9572625" y="2717740"/>
          <a:ext cx="0" cy="308094"/>
          <a:chOff x="5388950" y="24805884"/>
          <a:chExt cx="872579" cy="311496"/>
        </a:xfrm>
      </xdr:grpSpPr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64A7EEC7-B29B-F48E-1AD7-D1789F616D59}"/>
              </a:ext>
            </a:extLst>
          </xdr:cNvPr>
          <xdr:cNvSpPr txBox="1"/>
        </xdr:nvSpPr>
        <xdr:spPr>
          <a:xfrm>
            <a:off x="5400086" y="24805884"/>
            <a:ext cx="861443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400"/>
              <a:t>Start Use</a:t>
            </a:r>
          </a:p>
        </xdr:txBody>
      </xdr: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48CEC36A-32FA-BB5C-2EAB-0B2B42B631FF}"/>
              </a:ext>
            </a:extLst>
          </xdr:cNvPr>
          <xdr:cNvSpPr/>
        </xdr:nvSpPr>
        <xdr:spPr>
          <a:xfrm rot="10800000">
            <a:off x="5388950" y="24927242"/>
            <a:ext cx="80880" cy="72735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492659</xdr:colOff>
      <xdr:row>34</xdr:row>
      <xdr:rowOff>110095</xdr:rowOff>
    </xdr:from>
    <xdr:to>
      <xdr:col>29</xdr:col>
      <xdr:colOff>701016</xdr:colOff>
      <xdr:row>34</xdr:row>
      <xdr:rowOff>658735</xdr:rowOff>
    </xdr:to>
    <xdr:sp macro="" textlink="">
      <xdr:nvSpPr>
        <xdr:cNvPr id="167" name="Arrow: Pentagon 166">
          <a:extLst>
            <a:ext uri="{FF2B5EF4-FFF2-40B4-BE49-F238E27FC236}">
              <a16:creationId xmlns:a16="http://schemas.microsoft.com/office/drawing/2014/main" id="{82696D67-7976-480A-929A-6B1CDFA7B755}"/>
            </a:ext>
          </a:extLst>
        </xdr:cNvPr>
        <xdr:cNvSpPr/>
      </xdr:nvSpPr>
      <xdr:spPr>
        <a:xfrm>
          <a:off x="22714484" y="19883995"/>
          <a:ext cx="92273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476250</xdr:colOff>
      <xdr:row>34</xdr:row>
      <xdr:rowOff>178132</xdr:rowOff>
    </xdr:from>
    <xdr:ext cx="884729" cy="40543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B1CC8A6B-0DB7-4446-8E52-51CF3DF78727}"/>
            </a:ext>
          </a:extLst>
        </xdr:cNvPr>
        <xdr:cNvSpPr txBox="1"/>
      </xdr:nvSpPr>
      <xdr:spPr>
        <a:xfrm>
          <a:off x="22698075" y="19952032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37</xdr:col>
      <xdr:colOff>447798</xdr:colOff>
      <xdr:row>34</xdr:row>
      <xdr:rowOff>182152</xdr:rowOff>
    </xdr:from>
    <xdr:to>
      <xdr:col>38</xdr:col>
      <xdr:colOff>141037</xdr:colOff>
      <xdr:row>34</xdr:row>
      <xdr:rowOff>532536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32CFDE21-8018-4C43-9236-08613F65671B}"/>
            </a:ext>
          </a:extLst>
        </xdr:cNvPr>
        <xdr:cNvSpPr/>
      </xdr:nvSpPr>
      <xdr:spPr>
        <a:xfrm rot="10800000">
          <a:off x="29098998" y="19956052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502555</xdr:colOff>
      <xdr:row>35</xdr:row>
      <xdr:rowOff>90302</xdr:rowOff>
    </xdr:from>
    <xdr:to>
      <xdr:col>30</xdr:col>
      <xdr:colOff>867</xdr:colOff>
      <xdr:row>35</xdr:row>
      <xdr:rowOff>638942</xdr:rowOff>
    </xdr:to>
    <xdr:sp macro="" textlink="">
      <xdr:nvSpPr>
        <xdr:cNvPr id="170" name="Arrow: Pentagon 169">
          <a:extLst>
            <a:ext uri="{FF2B5EF4-FFF2-40B4-BE49-F238E27FC236}">
              <a16:creationId xmlns:a16="http://schemas.microsoft.com/office/drawing/2014/main" id="{97CF2B97-06D1-43DF-BDC1-3B398AE1AFA9}"/>
            </a:ext>
          </a:extLst>
        </xdr:cNvPr>
        <xdr:cNvSpPr/>
      </xdr:nvSpPr>
      <xdr:spPr>
        <a:xfrm>
          <a:off x="22724380" y="20626202"/>
          <a:ext cx="92706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486146</xdr:colOff>
      <xdr:row>35</xdr:row>
      <xdr:rowOff>158339</xdr:rowOff>
    </xdr:from>
    <xdr:ext cx="884729" cy="405432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3E3C0EB8-904E-4E1F-8447-9C95545DB186}"/>
            </a:ext>
          </a:extLst>
        </xdr:cNvPr>
        <xdr:cNvSpPr txBox="1"/>
      </xdr:nvSpPr>
      <xdr:spPr>
        <a:xfrm>
          <a:off x="22707971" y="20694239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56</xdr:col>
      <xdr:colOff>683529</xdr:colOff>
      <xdr:row>38</xdr:row>
      <xdr:rowOff>206780</xdr:rowOff>
    </xdr:from>
    <xdr:to>
      <xdr:col>57</xdr:col>
      <xdr:colOff>344729</xdr:colOff>
      <xdr:row>38</xdr:row>
      <xdr:rowOff>553354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8AA1FAD0-0B41-4550-A39A-BE102D2F2A9E}"/>
            </a:ext>
          </a:extLst>
        </xdr:cNvPr>
        <xdr:cNvSpPr/>
      </xdr:nvSpPr>
      <xdr:spPr>
        <a:xfrm rot="10800000">
          <a:off x="32116029" y="24521507"/>
          <a:ext cx="388564" cy="34657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640588</xdr:colOff>
      <xdr:row>42</xdr:row>
      <xdr:rowOff>56657</xdr:rowOff>
    </xdr:from>
    <xdr:to>
      <xdr:col>48</xdr:col>
      <xdr:colOff>190500</xdr:colOff>
      <xdr:row>42</xdr:row>
      <xdr:rowOff>690563</xdr:rowOff>
    </xdr:to>
    <xdr:sp macro="" textlink="">
      <xdr:nvSpPr>
        <xdr:cNvPr id="185" name="Arrow: Pentagon 184">
          <a:extLst>
            <a:ext uri="{FF2B5EF4-FFF2-40B4-BE49-F238E27FC236}">
              <a16:creationId xmlns:a16="http://schemas.microsoft.com/office/drawing/2014/main" id="{DD799A5E-9EF9-46CF-AD36-9BC43034D75E}"/>
            </a:ext>
          </a:extLst>
        </xdr:cNvPr>
        <xdr:cNvSpPr/>
      </xdr:nvSpPr>
      <xdr:spPr>
        <a:xfrm>
          <a:off x="22214713" y="10629407"/>
          <a:ext cx="3121787" cy="633906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43</xdr:col>
      <xdr:colOff>615723</xdr:colOff>
      <xdr:row>42</xdr:row>
      <xdr:rowOff>119251</xdr:rowOff>
    </xdr:from>
    <xdr:ext cx="884539" cy="405432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EB4B3D75-F257-4E39-9CAE-8481AB341FF0}"/>
            </a:ext>
          </a:extLst>
        </xdr:cNvPr>
        <xdr:cNvSpPr txBox="1"/>
      </xdr:nvSpPr>
      <xdr:spPr>
        <a:xfrm>
          <a:off x="22189848" y="10692001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38</xdr:col>
      <xdr:colOff>586823</xdr:colOff>
      <xdr:row>42</xdr:row>
      <xdr:rowOff>73603</xdr:rowOff>
    </xdr:from>
    <xdr:to>
      <xdr:col>43</xdr:col>
      <xdr:colOff>690562</xdr:colOff>
      <xdr:row>42</xdr:row>
      <xdr:rowOff>714375</xdr:rowOff>
    </xdr:to>
    <xdr:sp macro="" textlink="">
      <xdr:nvSpPr>
        <xdr:cNvPr id="187" name="Arrow: Pentagon 186">
          <a:extLst>
            <a:ext uri="{FF2B5EF4-FFF2-40B4-BE49-F238E27FC236}">
              <a16:creationId xmlns:a16="http://schemas.microsoft.com/office/drawing/2014/main" id="{1EFE9DA2-1437-4DBF-9D5B-88AA1B3FB423}"/>
            </a:ext>
          </a:extLst>
        </xdr:cNvPr>
        <xdr:cNvSpPr/>
      </xdr:nvSpPr>
      <xdr:spPr>
        <a:xfrm>
          <a:off x="18589073" y="10646353"/>
          <a:ext cx="3675614" cy="640772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126731</xdr:colOff>
      <xdr:row>42</xdr:row>
      <xdr:rowOff>263177</xdr:rowOff>
    </xdr:from>
    <xdr:to>
      <xdr:col>48</xdr:col>
      <xdr:colOff>534345</xdr:colOff>
      <xdr:row>42</xdr:row>
      <xdr:rowOff>613561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522B8116-8764-45E9-91B2-B48737F471AC}"/>
            </a:ext>
          </a:extLst>
        </xdr:cNvPr>
        <xdr:cNvSpPr/>
      </xdr:nvSpPr>
      <xdr:spPr>
        <a:xfrm rot="10800000">
          <a:off x="25272731" y="10835927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516067</xdr:colOff>
      <xdr:row>42</xdr:row>
      <xdr:rowOff>141376</xdr:rowOff>
    </xdr:from>
    <xdr:to>
      <xdr:col>38</xdr:col>
      <xdr:colOff>700148</xdr:colOff>
      <xdr:row>42</xdr:row>
      <xdr:rowOff>690016</xdr:rowOff>
    </xdr:to>
    <xdr:sp macro="" textlink="">
      <xdr:nvSpPr>
        <xdr:cNvPr id="189" name="Arrow: Pentagon 188">
          <a:extLst>
            <a:ext uri="{FF2B5EF4-FFF2-40B4-BE49-F238E27FC236}">
              <a16:creationId xmlns:a16="http://schemas.microsoft.com/office/drawing/2014/main" id="{E6A121A2-B763-4527-BF90-5AD494B902E6}"/>
            </a:ext>
          </a:extLst>
        </xdr:cNvPr>
        <xdr:cNvSpPr/>
      </xdr:nvSpPr>
      <xdr:spPr>
        <a:xfrm>
          <a:off x="26309767" y="24487276"/>
          <a:ext cx="3755956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573218</xdr:colOff>
      <xdr:row>42</xdr:row>
      <xdr:rowOff>195126</xdr:rowOff>
    </xdr:from>
    <xdr:ext cx="795731" cy="405432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47977A7D-92B0-4F93-B28B-9D5B09C76031}"/>
            </a:ext>
          </a:extLst>
        </xdr:cNvPr>
        <xdr:cNvSpPr txBox="1"/>
      </xdr:nvSpPr>
      <xdr:spPr>
        <a:xfrm>
          <a:off x="26366918" y="24541026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oneCellAnchor>
    <xdr:from>
      <xdr:col>38</xdr:col>
      <xdr:colOff>641933</xdr:colOff>
      <xdr:row>42</xdr:row>
      <xdr:rowOff>181101</xdr:rowOff>
    </xdr:from>
    <xdr:ext cx="957763" cy="405432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DCDFD575-B9BC-42C0-BD5C-A46BCC06F0CA}"/>
            </a:ext>
          </a:extLst>
        </xdr:cNvPr>
        <xdr:cNvSpPr txBox="1"/>
      </xdr:nvSpPr>
      <xdr:spPr>
        <a:xfrm>
          <a:off x="30007508" y="24527001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32</xdr:col>
      <xdr:colOff>293500</xdr:colOff>
      <xdr:row>42</xdr:row>
      <xdr:rowOff>131806</xdr:rowOff>
    </xdr:from>
    <xdr:to>
      <xdr:col>33</xdr:col>
      <xdr:colOff>501856</xdr:colOff>
      <xdr:row>42</xdr:row>
      <xdr:rowOff>680446</xdr:rowOff>
    </xdr:to>
    <xdr:sp macro="" textlink="">
      <xdr:nvSpPr>
        <xdr:cNvPr id="192" name="Arrow: Pentagon 191">
          <a:extLst>
            <a:ext uri="{FF2B5EF4-FFF2-40B4-BE49-F238E27FC236}">
              <a16:creationId xmlns:a16="http://schemas.microsoft.com/office/drawing/2014/main" id="{F58ADD7B-109C-45F0-978E-A56948A3E74F}"/>
            </a:ext>
          </a:extLst>
        </xdr:cNvPr>
        <xdr:cNvSpPr/>
      </xdr:nvSpPr>
      <xdr:spPr>
        <a:xfrm>
          <a:off x="25372825" y="24477706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32</xdr:col>
      <xdr:colOff>277091</xdr:colOff>
      <xdr:row>42</xdr:row>
      <xdr:rowOff>199843</xdr:rowOff>
    </xdr:from>
    <xdr:ext cx="884729" cy="405432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ED28AC90-10B5-4514-916B-EC288F36DF5E}"/>
            </a:ext>
          </a:extLst>
        </xdr:cNvPr>
        <xdr:cNvSpPr txBox="1"/>
      </xdr:nvSpPr>
      <xdr:spPr>
        <a:xfrm>
          <a:off x="25356416" y="24545743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27</xdr:col>
      <xdr:colOff>345454</xdr:colOff>
      <xdr:row>44</xdr:row>
      <xdr:rowOff>131806</xdr:rowOff>
    </xdr:from>
    <xdr:to>
      <xdr:col>28</xdr:col>
      <xdr:colOff>553810</xdr:colOff>
      <xdr:row>44</xdr:row>
      <xdr:rowOff>680446</xdr:rowOff>
    </xdr:to>
    <xdr:sp macro="" textlink="">
      <xdr:nvSpPr>
        <xdr:cNvPr id="194" name="Arrow: Pentagon 193">
          <a:extLst>
            <a:ext uri="{FF2B5EF4-FFF2-40B4-BE49-F238E27FC236}">
              <a16:creationId xmlns:a16="http://schemas.microsoft.com/office/drawing/2014/main" id="{10FE88BD-5129-410E-B086-8DDEA439399D}"/>
            </a:ext>
          </a:extLst>
        </xdr:cNvPr>
        <xdr:cNvSpPr/>
      </xdr:nvSpPr>
      <xdr:spPr>
        <a:xfrm>
          <a:off x="21852904" y="26001706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27</xdr:col>
      <xdr:colOff>329045</xdr:colOff>
      <xdr:row>44</xdr:row>
      <xdr:rowOff>199843</xdr:rowOff>
    </xdr:from>
    <xdr:ext cx="884729" cy="405432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623FBB04-4FF2-4268-9554-27CF88ED0A7E}"/>
            </a:ext>
          </a:extLst>
        </xdr:cNvPr>
        <xdr:cNvSpPr txBox="1"/>
      </xdr:nvSpPr>
      <xdr:spPr>
        <a:xfrm>
          <a:off x="21836495" y="26069743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28</xdr:col>
      <xdr:colOff>585338</xdr:colOff>
      <xdr:row>44</xdr:row>
      <xdr:rowOff>158695</xdr:rowOff>
    </xdr:from>
    <xdr:to>
      <xdr:col>35</xdr:col>
      <xdr:colOff>259772</xdr:colOff>
      <xdr:row>44</xdr:row>
      <xdr:rowOff>707335</xdr:rowOff>
    </xdr:to>
    <xdr:sp macro="" textlink="">
      <xdr:nvSpPr>
        <xdr:cNvPr id="196" name="Arrow: Pentagon 195">
          <a:extLst>
            <a:ext uri="{FF2B5EF4-FFF2-40B4-BE49-F238E27FC236}">
              <a16:creationId xmlns:a16="http://schemas.microsoft.com/office/drawing/2014/main" id="{17795C8D-6898-40CB-9FC9-CB76C3C19C6E}"/>
            </a:ext>
          </a:extLst>
        </xdr:cNvPr>
        <xdr:cNvSpPr/>
      </xdr:nvSpPr>
      <xdr:spPr>
        <a:xfrm>
          <a:off x="22807163" y="26028595"/>
          <a:ext cx="467505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642490</xdr:colOff>
      <xdr:row>44</xdr:row>
      <xdr:rowOff>212445</xdr:rowOff>
    </xdr:from>
    <xdr:ext cx="795731" cy="405432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3F477408-E04A-44FC-9A1C-746C63981296}"/>
            </a:ext>
          </a:extLst>
        </xdr:cNvPr>
        <xdr:cNvSpPr txBox="1"/>
      </xdr:nvSpPr>
      <xdr:spPr>
        <a:xfrm>
          <a:off x="22864315" y="26082345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39</xdr:col>
      <xdr:colOff>500062</xdr:colOff>
      <xdr:row>44</xdr:row>
      <xdr:rowOff>47625</xdr:rowOff>
    </xdr:from>
    <xdr:to>
      <xdr:col>41</xdr:col>
      <xdr:colOff>352856</xdr:colOff>
      <xdr:row>44</xdr:row>
      <xdr:rowOff>609253</xdr:rowOff>
    </xdr:to>
    <xdr:sp macro="" textlink="">
      <xdr:nvSpPr>
        <xdr:cNvPr id="198" name="Arrow: Pentagon 197">
          <a:extLst>
            <a:ext uri="{FF2B5EF4-FFF2-40B4-BE49-F238E27FC236}">
              <a16:creationId xmlns:a16="http://schemas.microsoft.com/office/drawing/2014/main" id="{536488C3-2F98-4FE4-BC07-A4BEDEFAE635}"/>
            </a:ext>
          </a:extLst>
        </xdr:cNvPr>
        <xdr:cNvSpPr/>
      </xdr:nvSpPr>
      <xdr:spPr>
        <a:xfrm>
          <a:off x="19216687" y="28908375"/>
          <a:ext cx="1281544" cy="561628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39</xdr:col>
      <xdr:colOff>663581</xdr:colOff>
      <xdr:row>44</xdr:row>
      <xdr:rowOff>72862</xdr:rowOff>
    </xdr:from>
    <xdr:ext cx="957763" cy="405432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CF1D0DFC-6EC7-40E3-86D5-289F00E79259}"/>
            </a:ext>
          </a:extLst>
        </xdr:cNvPr>
        <xdr:cNvSpPr txBox="1"/>
      </xdr:nvSpPr>
      <xdr:spPr>
        <a:xfrm>
          <a:off x="19380206" y="28933612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41</xdr:col>
      <xdr:colOff>389473</xdr:colOff>
      <xdr:row>44</xdr:row>
      <xdr:rowOff>97786</xdr:rowOff>
    </xdr:from>
    <xdr:to>
      <xdr:col>44</xdr:col>
      <xdr:colOff>36801</xdr:colOff>
      <xdr:row>44</xdr:row>
      <xdr:rowOff>646426</xdr:rowOff>
    </xdr:to>
    <xdr:sp macro="" textlink="">
      <xdr:nvSpPr>
        <xdr:cNvPr id="200" name="Arrow: Pentagon 199">
          <a:extLst>
            <a:ext uri="{FF2B5EF4-FFF2-40B4-BE49-F238E27FC236}">
              <a16:creationId xmlns:a16="http://schemas.microsoft.com/office/drawing/2014/main" id="{F71FBC3A-C71A-422E-8904-047F1B5C5E8F}"/>
            </a:ext>
          </a:extLst>
        </xdr:cNvPr>
        <xdr:cNvSpPr/>
      </xdr:nvSpPr>
      <xdr:spPr>
        <a:xfrm>
          <a:off x="20534848" y="28958536"/>
          <a:ext cx="17904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412234</xdr:colOff>
      <xdr:row>44</xdr:row>
      <xdr:rowOff>142874</xdr:rowOff>
    </xdr:from>
    <xdr:ext cx="1111766" cy="405432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4A9F8AFD-A251-4E34-9E64-981AF2648DAB}"/>
            </a:ext>
          </a:extLst>
        </xdr:cNvPr>
        <xdr:cNvSpPr txBox="1"/>
      </xdr:nvSpPr>
      <xdr:spPr>
        <a:xfrm>
          <a:off x="20557609" y="29003624"/>
          <a:ext cx="111176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44</xdr:col>
      <xdr:colOff>157037</xdr:colOff>
      <xdr:row>44</xdr:row>
      <xdr:rowOff>196069</xdr:rowOff>
    </xdr:from>
    <xdr:to>
      <xdr:col>44</xdr:col>
      <xdr:colOff>564651</xdr:colOff>
      <xdr:row>44</xdr:row>
      <xdr:rowOff>546453</xdr:rowOff>
    </xdr:to>
    <xdr:sp macro="" textlink="">
      <xdr:nvSpPr>
        <xdr:cNvPr id="202" name="Isosceles Triangle 201">
          <a:extLst>
            <a:ext uri="{FF2B5EF4-FFF2-40B4-BE49-F238E27FC236}">
              <a16:creationId xmlns:a16="http://schemas.microsoft.com/office/drawing/2014/main" id="{F4836687-F978-4841-9C0D-C8A7D17D23ED}"/>
            </a:ext>
          </a:extLst>
        </xdr:cNvPr>
        <xdr:cNvSpPr/>
      </xdr:nvSpPr>
      <xdr:spPr>
        <a:xfrm rot="10800000">
          <a:off x="22445537" y="29056819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95250</xdr:colOff>
      <xdr:row>46</xdr:row>
      <xdr:rowOff>95250</xdr:rowOff>
    </xdr:from>
    <xdr:to>
      <xdr:col>46</xdr:col>
      <xdr:colOff>292679</xdr:colOff>
      <xdr:row>46</xdr:row>
      <xdr:rowOff>643890</xdr:rowOff>
    </xdr:to>
    <xdr:sp macro="" textlink="">
      <xdr:nvSpPr>
        <xdr:cNvPr id="203" name="Arrow: Pentagon 202">
          <a:extLst>
            <a:ext uri="{FF2B5EF4-FFF2-40B4-BE49-F238E27FC236}">
              <a16:creationId xmlns:a16="http://schemas.microsoft.com/office/drawing/2014/main" id="{5B639033-8FA8-4E57-8321-4ED91B9BC9C0}"/>
            </a:ext>
          </a:extLst>
        </xdr:cNvPr>
        <xdr:cNvSpPr/>
      </xdr:nvSpPr>
      <xdr:spPr>
        <a:xfrm>
          <a:off x="25888950" y="27489150"/>
          <a:ext cx="9484304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135082</xdr:colOff>
      <xdr:row>46</xdr:row>
      <xdr:rowOff>172812</xdr:rowOff>
    </xdr:from>
    <xdr:ext cx="795731" cy="405432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42EF5CA4-1C04-4F89-88CC-D0C037B240AE}"/>
            </a:ext>
          </a:extLst>
        </xdr:cNvPr>
        <xdr:cNvSpPr txBox="1"/>
      </xdr:nvSpPr>
      <xdr:spPr>
        <a:xfrm>
          <a:off x="25928782" y="27566712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46</xdr:col>
      <xdr:colOff>214314</xdr:colOff>
      <xdr:row>46</xdr:row>
      <xdr:rowOff>71437</xdr:rowOff>
    </xdr:from>
    <xdr:to>
      <xdr:col>48</xdr:col>
      <xdr:colOff>308887</xdr:colOff>
      <xdr:row>46</xdr:row>
      <xdr:rowOff>620077</xdr:rowOff>
    </xdr:to>
    <xdr:sp macro="" textlink="">
      <xdr:nvSpPr>
        <xdr:cNvPr id="205" name="Arrow: Pentagon 204">
          <a:extLst>
            <a:ext uri="{FF2B5EF4-FFF2-40B4-BE49-F238E27FC236}">
              <a16:creationId xmlns:a16="http://schemas.microsoft.com/office/drawing/2014/main" id="{C79F3ABE-E9B0-4A8A-A041-5B209E935B32}"/>
            </a:ext>
          </a:extLst>
        </xdr:cNvPr>
        <xdr:cNvSpPr/>
      </xdr:nvSpPr>
      <xdr:spPr>
        <a:xfrm>
          <a:off x="35294889" y="27465337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293916</xdr:colOff>
      <xdr:row>46</xdr:row>
      <xdr:rowOff>147701</xdr:rowOff>
    </xdr:from>
    <xdr:ext cx="957763" cy="405432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C817F0F0-2E26-478C-9184-BED1BA6EBB14}"/>
            </a:ext>
          </a:extLst>
        </xdr:cNvPr>
        <xdr:cNvSpPr txBox="1"/>
      </xdr:nvSpPr>
      <xdr:spPr>
        <a:xfrm>
          <a:off x="35374491" y="27541601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48</xdr:col>
      <xdr:colOff>255760</xdr:colOff>
      <xdr:row>46</xdr:row>
      <xdr:rowOff>76200</xdr:rowOff>
    </xdr:from>
    <xdr:to>
      <xdr:col>49</xdr:col>
      <xdr:colOff>461538</xdr:colOff>
      <xdr:row>46</xdr:row>
      <xdr:rowOff>624840</xdr:rowOff>
    </xdr:to>
    <xdr:sp macro="" textlink="">
      <xdr:nvSpPr>
        <xdr:cNvPr id="207" name="Arrow: Pentagon 206">
          <a:extLst>
            <a:ext uri="{FF2B5EF4-FFF2-40B4-BE49-F238E27FC236}">
              <a16:creationId xmlns:a16="http://schemas.microsoft.com/office/drawing/2014/main" id="{2044DFA3-D5F4-49EB-A4BA-9B3B26201277}"/>
            </a:ext>
          </a:extLst>
        </xdr:cNvPr>
        <xdr:cNvSpPr/>
      </xdr:nvSpPr>
      <xdr:spPr>
        <a:xfrm>
          <a:off x="36765085" y="27470100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48</xdr:col>
      <xdr:colOff>255636</xdr:colOff>
      <xdr:row>46</xdr:row>
      <xdr:rowOff>135083</xdr:rowOff>
    </xdr:from>
    <xdr:ext cx="872651" cy="405432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1F93EA65-3FE4-4C17-BA6F-D70B8A1E410D}"/>
            </a:ext>
          </a:extLst>
        </xdr:cNvPr>
        <xdr:cNvSpPr txBox="1"/>
      </xdr:nvSpPr>
      <xdr:spPr>
        <a:xfrm>
          <a:off x="36764961" y="27528983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49</xdr:col>
      <xdr:colOff>384338</xdr:colOff>
      <xdr:row>46</xdr:row>
      <xdr:rowOff>146279</xdr:rowOff>
    </xdr:from>
    <xdr:to>
      <xdr:col>50</xdr:col>
      <xdr:colOff>77577</xdr:colOff>
      <xdr:row>46</xdr:row>
      <xdr:rowOff>496663</xdr:rowOff>
    </xdr:to>
    <xdr:sp macro="" textlink="">
      <xdr:nvSpPr>
        <xdr:cNvPr id="209" name="Isosceles Triangle 208">
          <a:extLst>
            <a:ext uri="{FF2B5EF4-FFF2-40B4-BE49-F238E27FC236}">
              <a16:creationId xmlns:a16="http://schemas.microsoft.com/office/drawing/2014/main" id="{6ECFCB3A-7E48-4612-9D09-E218F0202E8B}"/>
            </a:ext>
          </a:extLst>
        </xdr:cNvPr>
        <xdr:cNvSpPr/>
      </xdr:nvSpPr>
      <xdr:spPr>
        <a:xfrm rot="10800000">
          <a:off x="26244713" y="32055029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535954</xdr:colOff>
      <xdr:row>48</xdr:row>
      <xdr:rowOff>155618</xdr:rowOff>
    </xdr:from>
    <xdr:to>
      <xdr:col>40</xdr:col>
      <xdr:colOff>29935</xdr:colOff>
      <xdr:row>48</xdr:row>
      <xdr:rowOff>704258</xdr:rowOff>
    </xdr:to>
    <xdr:sp macro="" textlink="">
      <xdr:nvSpPr>
        <xdr:cNvPr id="210" name="Arrow: Pentagon 209">
          <a:extLst>
            <a:ext uri="{FF2B5EF4-FFF2-40B4-BE49-F238E27FC236}">
              <a16:creationId xmlns:a16="http://schemas.microsoft.com/office/drawing/2014/main" id="{D488833C-E1EB-4C76-A20D-6B420375CDD5}"/>
            </a:ext>
          </a:extLst>
        </xdr:cNvPr>
        <xdr:cNvSpPr/>
      </xdr:nvSpPr>
      <xdr:spPr>
        <a:xfrm>
          <a:off x="29901529" y="29073518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38</xdr:col>
      <xdr:colOff>519545</xdr:colOff>
      <xdr:row>48</xdr:row>
      <xdr:rowOff>223655</xdr:rowOff>
    </xdr:from>
    <xdr:ext cx="884729" cy="405432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DD36D283-BD85-4371-8944-E748B4361248}"/>
            </a:ext>
          </a:extLst>
        </xdr:cNvPr>
        <xdr:cNvSpPr txBox="1"/>
      </xdr:nvSpPr>
      <xdr:spPr>
        <a:xfrm>
          <a:off x="29885120" y="29141555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40</xdr:col>
      <xdr:colOff>87181</xdr:colOff>
      <xdr:row>48</xdr:row>
      <xdr:rowOff>111070</xdr:rowOff>
    </xdr:from>
    <xdr:to>
      <xdr:col>46</xdr:col>
      <xdr:colOff>477895</xdr:colOff>
      <xdr:row>48</xdr:row>
      <xdr:rowOff>663520</xdr:rowOff>
    </xdr:to>
    <xdr:sp macro="" textlink="">
      <xdr:nvSpPr>
        <xdr:cNvPr id="212" name="Arrow: Pentagon 211">
          <a:extLst>
            <a:ext uri="{FF2B5EF4-FFF2-40B4-BE49-F238E27FC236}">
              <a16:creationId xmlns:a16="http://schemas.microsoft.com/office/drawing/2014/main" id="{25385B90-77E7-4907-B297-14AF95143E07}"/>
            </a:ext>
          </a:extLst>
        </xdr:cNvPr>
        <xdr:cNvSpPr/>
      </xdr:nvSpPr>
      <xdr:spPr>
        <a:xfrm>
          <a:off x="19994431" y="18303820"/>
          <a:ext cx="4819839" cy="55245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142428</xdr:colOff>
      <xdr:row>48</xdr:row>
      <xdr:rowOff>164820</xdr:rowOff>
    </xdr:from>
    <xdr:ext cx="795731" cy="405432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4AFC6F79-045A-46A8-8319-09E9558AD6A2}"/>
            </a:ext>
          </a:extLst>
        </xdr:cNvPr>
        <xdr:cNvSpPr txBox="1"/>
      </xdr:nvSpPr>
      <xdr:spPr>
        <a:xfrm>
          <a:off x="30936753" y="29082720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46</xdr:col>
      <xdr:colOff>357189</xdr:colOff>
      <xdr:row>48</xdr:row>
      <xdr:rowOff>142874</xdr:rowOff>
    </xdr:from>
    <xdr:to>
      <xdr:col>48</xdr:col>
      <xdr:colOff>451762</xdr:colOff>
      <xdr:row>48</xdr:row>
      <xdr:rowOff>691514</xdr:rowOff>
    </xdr:to>
    <xdr:sp macro="" textlink="">
      <xdr:nvSpPr>
        <xdr:cNvPr id="214" name="Arrow: Pentagon 213">
          <a:extLst>
            <a:ext uri="{FF2B5EF4-FFF2-40B4-BE49-F238E27FC236}">
              <a16:creationId xmlns:a16="http://schemas.microsoft.com/office/drawing/2014/main" id="{F0DD12D4-9E28-48A7-A0A1-472BDC0FC5B2}"/>
            </a:ext>
          </a:extLst>
        </xdr:cNvPr>
        <xdr:cNvSpPr/>
      </xdr:nvSpPr>
      <xdr:spPr>
        <a:xfrm>
          <a:off x="35437764" y="29060774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436791</xdr:colOff>
      <xdr:row>48</xdr:row>
      <xdr:rowOff>219138</xdr:rowOff>
    </xdr:from>
    <xdr:ext cx="957763" cy="405432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B59D2AC8-D0C8-46B8-B2FF-D2495EA14E25}"/>
            </a:ext>
          </a:extLst>
        </xdr:cNvPr>
        <xdr:cNvSpPr txBox="1"/>
      </xdr:nvSpPr>
      <xdr:spPr>
        <a:xfrm>
          <a:off x="35517366" y="29137038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48</xdr:col>
      <xdr:colOff>374822</xdr:colOff>
      <xdr:row>48</xdr:row>
      <xdr:rowOff>147638</xdr:rowOff>
    </xdr:from>
    <xdr:to>
      <xdr:col>49</xdr:col>
      <xdr:colOff>580600</xdr:colOff>
      <xdr:row>48</xdr:row>
      <xdr:rowOff>696278</xdr:rowOff>
    </xdr:to>
    <xdr:sp macro="" textlink="">
      <xdr:nvSpPr>
        <xdr:cNvPr id="216" name="Arrow: Pentagon 215">
          <a:extLst>
            <a:ext uri="{FF2B5EF4-FFF2-40B4-BE49-F238E27FC236}">
              <a16:creationId xmlns:a16="http://schemas.microsoft.com/office/drawing/2014/main" id="{EF2A6747-660F-4745-9A3A-3532299BB6C9}"/>
            </a:ext>
          </a:extLst>
        </xdr:cNvPr>
        <xdr:cNvSpPr/>
      </xdr:nvSpPr>
      <xdr:spPr>
        <a:xfrm>
          <a:off x="36884147" y="29065538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48</xdr:col>
      <xdr:colOff>374698</xdr:colOff>
      <xdr:row>48</xdr:row>
      <xdr:rowOff>206521</xdr:rowOff>
    </xdr:from>
    <xdr:ext cx="872651" cy="405432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F63E6275-BE56-41F0-9E42-344BF0B8F440}"/>
            </a:ext>
          </a:extLst>
        </xdr:cNvPr>
        <xdr:cNvSpPr txBox="1"/>
      </xdr:nvSpPr>
      <xdr:spPr>
        <a:xfrm>
          <a:off x="36884023" y="29124421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49</xdr:col>
      <xdr:colOff>503400</xdr:colOff>
      <xdr:row>48</xdr:row>
      <xdr:rowOff>217717</xdr:rowOff>
    </xdr:from>
    <xdr:to>
      <xdr:col>50</xdr:col>
      <xdr:colOff>196639</xdr:colOff>
      <xdr:row>48</xdr:row>
      <xdr:rowOff>568101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C420E31C-A153-464F-9139-8C1E35DB6D62}"/>
            </a:ext>
          </a:extLst>
        </xdr:cNvPr>
        <xdr:cNvSpPr/>
      </xdr:nvSpPr>
      <xdr:spPr>
        <a:xfrm rot="10800000">
          <a:off x="37727100" y="29135617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254534</xdr:colOff>
      <xdr:row>50</xdr:row>
      <xdr:rowOff>115986</xdr:rowOff>
    </xdr:from>
    <xdr:to>
      <xdr:col>43</xdr:col>
      <xdr:colOff>462890</xdr:colOff>
      <xdr:row>50</xdr:row>
      <xdr:rowOff>664626</xdr:rowOff>
    </xdr:to>
    <xdr:sp macro="" textlink="">
      <xdr:nvSpPr>
        <xdr:cNvPr id="219" name="Arrow: Pentagon 218">
          <a:extLst>
            <a:ext uri="{FF2B5EF4-FFF2-40B4-BE49-F238E27FC236}">
              <a16:creationId xmlns:a16="http://schemas.microsoft.com/office/drawing/2014/main" id="{BC90FFEC-C97E-474D-B6FB-8E532D9C3CC8}"/>
            </a:ext>
          </a:extLst>
        </xdr:cNvPr>
        <xdr:cNvSpPr/>
      </xdr:nvSpPr>
      <xdr:spPr>
        <a:xfrm>
          <a:off x="32477609" y="30557886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42</xdr:col>
      <xdr:colOff>238125</xdr:colOff>
      <xdr:row>50</xdr:row>
      <xdr:rowOff>184023</xdr:rowOff>
    </xdr:from>
    <xdr:ext cx="884729" cy="405432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EFA383D1-5743-4EEA-9AB0-D0014C2810DD}"/>
            </a:ext>
          </a:extLst>
        </xdr:cNvPr>
        <xdr:cNvSpPr txBox="1"/>
      </xdr:nvSpPr>
      <xdr:spPr>
        <a:xfrm>
          <a:off x="32461200" y="30625923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43</xdr:col>
      <xdr:colOff>518231</xdr:colOff>
      <xdr:row>50</xdr:row>
      <xdr:rowOff>71438</xdr:rowOff>
    </xdr:from>
    <xdr:to>
      <xdr:col>50</xdr:col>
      <xdr:colOff>192665</xdr:colOff>
      <xdr:row>50</xdr:row>
      <xdr:rowOff>620078</xdr:rowOff>
    </xdr:to>
    <xdr:sp macro="" textlink="">
      <xdr:nvSpPr>
        <xdr:cNvPr id="221" name="Arrow: Pentagon 220">
          <a:extLst>
            <a:ext uri="{FF2B5EF4-FFF2-40B4-BE49-F238E27FC236}">
              <a16:creationId xmlns:a16="http://schemas.microsoft.com/office/drawing/2014/main" id="{8FB6F497-70D9-40A0-88C5-C13FDD84E716}"/>
            </a:ext>
          </a:extLst>
        </xdr:cNvPr>
        <xdr:cNvSpPr/>
      </xdr:nvSpPr>
      <xdr:spPr>
        <a:xfrm>
          <a:off x="33455681" y="30513338"/>
          <a:ext cx="467505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43</xdr:col>
      <xdr:colOff>575383</xdr:colOff>
      <xdr:row>50</xdr:row>
      <xdr:rowOff>125188</xdr:rowOff>
    </xdr:from>
    <xdr:ext cx="795731" cy="405432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10A9D980-C123-4619-8F15-68599DCB0C3F}"/>
            </a:ext>
          </a:extLst>
        </xdr:cNvPr>
        <xdr:cNvSpPr txBox="1"/>
      </xdr:nvSpPr>
      <xdr:spPr>
        <a:xfrm>
          <a:off x="33512833" y="30567088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50</xdr:col>
      <xdr:colOff>75769</xdr:colOff>
      <xdr:row>50</xdr:row>
      <xdr:rowOff>103242</xdr:rowOff>
    </xdr:from>
    <xdr:to>
      <xdr:col>52</xdr:col>
      <xdr:colOff>170342</xdr:colOff>
      <xdr:row>50</xdr:row>
      <xdr:rowOff>651882</xdr:rowOff>
    </xdr:to>
    <xdr:sp macro="" textlink="">
      <xdr:nvSpPr>
        <xdr:cNvPr id="223" name="Arrow: Pentagon 222">
          <a:extLst>
            <a:ext uri="{FF2B5EF4-FFF2-40B4-BE49-F238E27FC236}">
              <a16:creationId xmlns:a16="http://schemas.microsoft.com/office/drawing/2014/main" id="{A326D980-C2EF-4763-A46F-B519EEBD22A2}"/>
            </a:ext>
          </a:extLst>
        </xdr:cNvPr>
        <xdr:cNvSpPr/>
      </xdr:nvSpPr>
      <xdr:spPr>
        <a:xfrm>
          <a:off x="38013844" y="30545142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50</xdr:col>
      <xdr:colOff>155371</xdr:colOff>
      <xdr:row>50</xdr:row>
      <xdr:rowOff>179506</xdr:rowOff>
    </xdr:from>
    <xdr:ext cx="957763" cy="405432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20476D9-9D40-4175-8958-7388E88A1C03}"/>
            </a:ext>
          </a:extLst>
        </xdr:cNvPr>
        <xdr:cNvSpPr txBox="1"/>
      </xdr:nvSpPr>
      <xdr:spPr>
        <a:xfrm>
          <a:off x="38093446" y="30621406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52</xdr:col>
      <xdr:colOff>93402</xdr:colOff>
      <xdr:row>50</xdr:row>
      <xdr:rowOff>108006</xdr:rowOff>
    </xdr:from>
    <xdr:to>
      <xdr:col>53</xdr:col>
      <xdr:colOff>299180</xdr:colOff>
      <xdr:row>50</xdr:row>
      <xdr:rowOff>656646</xdr:rowOff>
    </xdr:to>
    <xdr:sp macro="" textlink="">
      <xdr:nvSpPr>
        <xdr:cNvPr id="225" name="Arrow: Pentagon 224">
          <a:extLst>
            <a:ext uri="{FF2B5EF4-FFF2-40B4-BE49-F238E27FC236}">
              <a16:creationId xmlns:a16="http://schemas.microsoft.com/office/drawing/2014/main" id="{7F11E9DA-AA31-4E7D-A849-928B8EE3C71A}"/>
            </a:ext>
          </a:extLst>
        </xdr:cNvPr>
        <xdr:cNvSpPr/>
      </xdr:nvSpPr>
      <xdr:spPr>
        <a:xfrm>
          <a:off x="39460227" y="30549906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93278</xdr:colOff>
      <xdr:row>50</xdr:row>
      <xdr:rowOff>166889</xdr:rowOff>
    </xdr:from>
    <xdr:ext cx="872651" cy="405432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7DB1A814-FB9B-4F36-97A2-56DE2AA80BC5}"/>
            </a:ext>
          </a:extLst>
        </xdr:cNvPr>
        <xdr:cNvSpPr txBox="1"/>
      </xdr:nvSpPr>
      <xdr:spPr>
        <a:xfrm>
          <a:off x="39460103" y="30608789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53</xdr:col>
      <xdr:colOff>221980</xdr:colOff>
      <xdr:row>50</xdr:row>
      <xdr:rowOff>178085</xdr:rowOff>
    </xdr:from>
    <xdr:to>
      <xdr:col>53</xdr:col>
      <xdr:colOff>629594</xdr:colOff>
      <xdr:row>50</xdr:row>
      <xdr:rowOff>528469</xdr:rowOff>
    </xdr:to>
    <xdr:sp macro="" textlink="">
      <xdr:nvSpPr>
        <xdr:cNvPr id="227" name="Isosceles Triangle 226">
          <a:extLst>
            <a:ext uri="{FF2B5EF4-FFF2-40B4-BE49-F238E27FC236}">
              <a16:creationId xmlns:a16="http://schemas.microsoft.com/office/drawing/2014/main" id="{0B687686-D0A6-43B6-8617-658424ABE149}"/>
            </a:ext>
          </a:extLst>
        </xdr:cNvPr>
        <xdr:cNvSpPr/>
      </xdr:nvSpPr>
      <xdr:spPr>
        <a:xfrm rot="10800000">
          <a:off x="40303180" y="30619985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240246</xdr:colOff>
      <xdr:row>52</xdr:row>
      <xdr:rowOff>125511</xdr:rowOff>
    </xdr:from>
    <xdr:to>
      <xdr:col>43</xdr:col>
      <xdr:colOff>448602</xdr:colOff>
      <xdr:row>52</xdr:row>
      <xdr:rowOff>674151</xdr:rowOff>
    </xdr:to>
    <xdr:sp macro="" textlink="">
      <xdr:nvSpPr>
        <xdr:cNvPr id="228" name="Arrow: Pentagon 227">
          <a:extLst>
            <a:ext uri="{FF2B5EF4-FFF2-40B4-BE49-F238E27FC236}">
              <a16:creationId xmlns:a16="http://schemas.microsoft.com/office/drawing/2014/main" id="{04D90F09-483E-4F16-A65A-FE7BD1422F50}"/>
            </a:ext>
          </a:extLst>
        </xdr:cNvPr>
        <xdr:cNvSpPr/>
      </xdr:nvSpPr>
      <xdr:spPr>
        <a:xfrm>
          <a:off x="32463321" y="32091411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42</xdr:col>
      <xdr:colOff>223837</xdr:colOff>
      <xdr:row>52</xdr:row>
      <xdr:rowOff>193548</xdr:rowOff>
    </xdr:from>
    <xdr:ext cx="884729" cy="405432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B3CB9F73-86EA-4E1F-96F0-B62A1ADF2215}"/>
            </a:ext>
          </a:extLst>
        </xdr:cNvPr>
        <xdr:cNvSpPr txBox="1"/>
      </xdr:nvSpPr>
      <xdr:spPr>
        <a:xfrm>
          <a:off x="32446912" y="32159448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43</xdr:col>
      <xdr:colOff>503943</xdr:colOff>
      <xdr:row>52</xdr:row>
      <xdr:rowOff>80963</xdr:rowOff>
    </xdr:from>
    <xdr:to>
      <xdr:col>50</xdr:col>
      <xdr:colOff>178377</xdr:colOff>
      <xdr:row>52</xdr:row>
      <xdr:rowOff>629603</xdr:rowOff>
    </xdr:to>
    <xdr:sp macro="" textlink="">
      <xdr:nvSpPr>
        <xdr:cNvPr id="230" name="Arrow: Pentagon 229">
          <a:extLst>
            <a:ext uri="{FF2B5EF4-FFF2-40B4-BE49-F238E27FC236}">
              <a16:creationId xmlns:a16="http://schemas.microsoft.com/office/drawing/2014/main" id="{5D15872B-FD4C-415B-A305-1328A90B878A}"/>
            </a:ext>
          </a:extLst>
        </xdr:cNvPr>
        <xdr:cNvSpPr/>
      </xdr:nvSpPr>
      <xdr:spPr>
        <a:xfrm>
          <a:off x="33441393" y="32046863"/>
          <a:ext cx="467505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43</xdr:col>
      <xdr:colOff>561095</xdr:colOff>
      <xdr:row>52</xdr:row>
      <xdr:rowOff>134713</xdr:rowOff>
    </xdr:from>
    <xdr:ext cx="795731" cy="405432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C51EF049-36DF-4D1A-9E03-B91E34076BC1}"/>
            </a:ext>
          </a:extLst>
        </xdr:cNvPr>
        <xdr:cNvSpPr txBox="1"/>
      </xdr:nvSpPr>
      <xdr:spPr>
        <a:xfrm>
          <a:off x="33498545" y="32100613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50</xdr:col>
      <xdr:colOff>61481</xdr:colOff>
      <xdr:row>52</xdr:row>
      <xdr:rowOff>112767</xdr:rowOff>
    </xdr:from>
    <xdr:to>
      <xdr:col>52</xdr:col>
      <xdr:colOff>156054</xdr:colOff>
      <xdr:row>52</xdr:row>
      <xdr:rowOff>661407</xdr:rowOff>
    </xdr:to>
    <xdr:sp macro="" textlink="">
      <xdr:nvSpPr>
        <xdr:cNvPr id="232" name="Arrow: Pentagon 231">
          <a:extLst>
            <a:ext uri="{FF2B5EF4-FFF2-40B4-BE49-F238E27FC236}">
              <a16:creationId xmlns:a16="http://schemas.microsoft.com/office/drawing/2014/main" id="{E2F2A4D1-70D0-4414-BA33-6C634EA91C41}"/>
            </a:ext>
          </a:extLst>
        </xdr:cNvPr>
        <xdr:cNvSpPr/>
      </xdr:nvSpPr>
      <xdr:spPr>
        <a:xfrm>
          <a:off x="37999556" y="32078667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50</xdr:col>
      <xdr:colOff>141083</xdr:colOff>
      <xdr:row>52</xdr:row>
      <xdr:rowOff>189031</xdr:rowOff>
    </xdr:from>
    <xdr:ext cx="957763" cy="405432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CA68A67F-D607-49E8-857D-70DFD41BE29E}"/>
            </a:ext>
          </a:extLst>
        </xdr:cNvPr>
        <xdr:cNvSpPr txBox="1"/>
      </xdr:nvSpPr>
      <xdr:spPr>
        <a:xfrm>
          <a:off x="38079158" y="32154931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52</xdr:col>
      <xdr:colOff>79114</xdr:colOff>
      <xdr:row>52</xdr:row>
      <xdr:rowOff>117531</xdr:rowOff>
    </xdr:from>
    <xdr:to>
      <xdr:col>53</xdr:col>
      <xdr:colOff>284892</xdr:colOff>
      <xdr:row>52</xdr:row>
      <xdr:rowOff>666171</xdr:rowOff>
    </xdr:to>
    <xdr:sp macro="" textlink="">
      <xdr:nvSpPr>
        <xdr:cNvPr id="234" name="Arrow: Pentagon 233">
          <a:extLst>
            <a:ext uri="{FF2B5EF4-FFF2-40B4-BE49-F238E27FC236}">
              <a16:creationId xmlns:a16="http://schemas.microsoft.com/office/drawing/2014/main" id="{E691C0B2-6755-40EA-A8C6-F78AD3D72480}"/>
            </a:ext>
          </a:extLst>
        </xdr:cNvPr>
        <xdr:cNvSpPr/>
      </xdr:nvSpPr>
      <xdr:spPr>
        <a:xfrm>
          <a:off x="39445939" y="32083431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78990</xdr:colOff>
      <xdr:row>52</xdr:row>
      <xdr:rowOff>176414</xdr:rowOff>
    </xdr:from>
    <xdr:ext cx="872651" cy="405432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BFE13726-C84A-45F5-A67C-412F56028653}"/>
            </a:ext>
          </a:extLst>
        </xdr:cNvPr>
        <xdr:cNvSpPr txBox="1"/>
      </xdr:nvSpPr>
      <xdr:spPr>
        <a:xfrm>
          <a:off x="39445815" y="32142314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53</xdr:col>
      <xdr:colOff>207692</xdr:colOff>
      <xdr:row>52</xdr:row>
      <xdr:rowOff>187610</xdr:rowOff>
    </xdr:from>
    <xdr:to>
      <xdr:col>53</xdr:col>
      <xdr:colOff>615306</xdr:colOff>
      <xdr:row>52</xdr:row>
      <xdr:rowOff>537994</xdr:rowOff>
    </xdr:to>
    <xdr:sp macro="" textlink="">
      <xdr:nvSpPr>
        <xdr:cNvPr id="236" name="Isosceles Triangle 235">
          <a:extLst>
            <a:ext uri="{FF2B5EF4-FFF2-40B4-BE49-F238E27FC236}">
              <a16:creationId xmlns:a16="http://schemas.microsoft.com/office/drawing/2014/main" id="{452FF7F9-EFA4-44BF-B1C6-76338DA03C2B}"/>
            </a:ext>
          </a:extLst>
        </xdr:cNvPr>
        <xdr:cNvSpPr/>
      </xdr:nvSpPr>
      <xdr:spPr>
        <a:xfrm rot="10800000">
          <a:off x="40288892" y="32153510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59271</xdr:colOff>
      <xdr:row>54</xdr:row>
      <xdr:rowOff>111224</xdr:rowOff>
    </xdr:from>
    <xdr:to>
      <xdr:col>47</xdr:col>
      <xdr:colOff>267627</xdr:colOff>
      <xdr:row>54</xdr:row>
      <xdr:rowOff>659864</xdr:rowOff>
    </xdr:to>
    <xdr:sp macro="" textlink="">
      <xdr:nvSpPr>
        <xdr:cNvPr id="237" name="Arrow: Pentagon 236">
          <a:extLst>
            <a:ext uri="{FF2B5EF4-FFF2-40B4-BE49-F238E27FC236}">
              <a16:creationId xmlns:a16="http://schemas.microsoft.com/office/drawing/2014/main" id="{8E3DFB85-3016-4A8C-998A-A03AB75E21B8}"/>
            </a:ext>
          </a:extLst>
        </xdr:cNvPr>
        <xdr:cNvSpPr/>
      </xdr:nvSpPr>
      <xdr:spPr>
        <a:xfrm>
          <a:off x="35139846" y="33601124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42862</xdr:colOff>
      <xdr:row>54</xdr:row>
      <xdr:rowOff>179261</xdr:rowOff>
    </xdr:from>
    <xdr:ext cx="884729" cy="405432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175B3923-EE1C-48EF-8CD7-946514B9E9A5}"/>
            </a:ext>
          </a:extLst>
        </xdr:cNvPr>
        <xdr:cNvSpPr txBox="1"/>
      </xdr:nvSpPr>
      <xdr:spPr>
        <a:xfrm>
          <a:off x="35123437" y="33669161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47</xdr:col>
      <xdr:colOff>326778</xdr:colOff>
      <xdr:row>54</xdr:row>
      <xdr:rowOff>88584</xdr:rowOff>
    </xdr:from>
    <xdr:to>
      <xdr:col>53</xdr:col>
      <xdr:colOff>707967</xdr:colOff>
      <xdr:row>54</xdr:row>
      <xdr:rowOff>641034</xdr:rowOff>
    </xdr:to>
    <xdr:sp macro="" textlink="">
      <xdr:nvSpPr>
        <xdr:cNvPr id="239" name="Arrow: Pentagon 238">
          <a:extLst>
            <a:ext uri="{FF2B5EF4-FFF2-40B4-BE49-F238E27FC236}">
              <a16:creationId xmlns:a16="http://schemas.microsoft.com/office/drawing/2014/main" id="{DED7810A-B1BB-450C-BB1A-2C44B8D5D9B1}"/>
            </a:ext>
          </a:extLst>
        </xdr:cNvPr>
        <xdr:cNvSpPr/>
      </xdr:nvSpPr>
      <xdr:spPr>
        <a:xfrm>
          <a:off x="25401341" y="38093334"/>
          <a:ext cx="4810314" cy="55245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47</xdr:col>
      <xdr:colOff>380120</xdr:colOff>
      <xdr:row>54</xdr:row>
      <xdr:rowOff>120426</xdr:rowOff>
    </xdr:from>
    <xdr:ext cx="795731" cy="405432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BAFCE57-B949-476D-9CF3-F3C641EB5D99}"/>
            </a:ext>
          </a:extLst>
        </xdr:cNvPr>
        <xdr:cNvSpPr txBox="1"/>
      </xdr:nvSpPr>
      <xdr:spPr>
        <a:xfrm>
          <a:off x="36175070" y="33610326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53</xdr:col>
      <xdr:colOff>594881</xdr:colOff>
      <xdr:row>54</xdr:row>
      <xdr:rowOff>98480</xdr:rowOff>
    </xdr:from>
    <xdr:to>
      <xdr:col>55</xdr:col>
      <xdr:colOff>689454</xdr:colOff>
      <xdr:row>54</xdr:row>
      <xdr:rowOff>647120</xdr:rowOff>
    </xdr:to>
    <xdr:sp macro="" textlink="">
      <xdr:nvSpPr>
        <xdr:cNvPr id="241" name="Arrow: Pentagon 240">
          <a:extLst>
            <a:ext uri="{FF2B5EF4-FFF2-40B4-BE49-F238E27FC236}">
              <a16:creationId xmlns:a16="http://schemas.microsoft.com/office/drawing/2014/main" id="{72162CF1-5BE7-47D6-9813-20718F3C5C07}"/>
            </a:ext>
          </a:extLst>
        </xdr:cNvPr>
        <xdr:cNvSpPr/>
      </xdr:nvSpPr>
      <xdr:spPr>
        <a:xfrm>
          <a:off x="40676081" y="33588380"/>
          <a:ext cx="1523323" cy="54864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53</xdr:col>
      <xdr:colOff>674483</xdr:colOff>
      <xdr:row>54</xdr:row>
      <xdr:rowOff>174744</xdr:rowOff>
    </xdr:from>
    <xdr:ext cx="957763" cy="405432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C1F6DC68-B849-4F13-8F41-AC93E0E0F0E5}"/>
            </a:ext>
          </a:extLst>
        </xdr:cNvPr>
        <xdr:cNvSpPr txBox="1"/>
      </xdr:nvSpPr>
      <xdr:spPr>
        <a:xfrm>
          <a:off x="40755683" y="33664644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55</xdr:col>
      <xdr:colOff>612514</xdr:colOff>
      <xdr:row>54</xdr:row>
      <xdr:rowOff>103244</xdr:rowOff>
    </xdr:from>
    <xdr:to>
      <xdr:col>57</xdr:col>
      <xdr:colOff>103917</xdr:colOff>
      <xdr:row>54</xdr:row>
      <xdr:rowOff>651884</xdr:rowOff>
    </xdr:to>
    <xdr:sp macro="" textlink="">
      <xdr:nvSpPr>
        <xdr:cNvPr id="243" name="Arrow: Pentagon 242">
          <a:extLst>
            <a:ext uri="{FF2B5EF4-FFF2-40B4-BE49-F238E27FC236}">
              <a16:creationId xmlns:a16="http://schemas.microsoft.com/office/drawing/2014/main" id="{5C05684F-81FC-4409-B8B2-A17AC0B6C32A}"/>
            </a:ext>
          </a:extLst>
        </xdr:cNvPr>
        <xdr:cNvSpPr/>
      </xdr:nvSpPr>
      <xdr:spPr>
        <a:xfrm>
          <a:off x="42122464" y="33593144"/>
          <a:ext cx="920153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55</xdr:col>
      <xdr:colOff>612390</xdr:colOff>
      <xdr:row>54</xdr:row>
      <xdr:rowOff>162127</xdr:rowOff>
    </xdr:from>
    <xdr:ext cx="872651" cy="405432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B5661164-A0C9-4EE9-B9CD-D34DD50EC86A}"/>
            </a:ext>
          </a:extLst>
        </xdr:cNvPr>
        <xdr:cNvSpPr txBox="1"/>
      </xdr:nvSpPr>
      <xdr:spPr>
        <a:xfrm>
          <a:off x="42122340" y="33652027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57</xdr:col>
      <xdr:colOff>26717</xdr:colOff>
      <xdr:row>54</xdr:row>
      <xdr:rowOff>173323</xdr:rowOff>
    </xdr:from>
    <xdr:to>
      <xdr:col>57</xdr:col>
      <xdr:colOff>434331</xdr:colOff>
      <xdr:row>54</xdr:row>
      <xdr:rowOff>523707</xdr:rowOff>
    </xdr:to>
    <xdr:sp macro="" textlink="">
      <xdr:nvSpPr>
        <xdr:cNvPr id="245" name="Isosceles Triangle 244">
          <a:extLst>
            <a:ext uri="{FF2B5EF4-FFF2-40B4-BE49-F238E27FC236}">
              <a16:creationId xmlns:a16="http://schemas.microsoft.com/office/drawing/2014/main" id="{9FB594A5-5979-4B96-B19B-8D23A320CA06}"/>
            </a:ext>
          </a:extLst>
        </xdr:cNvPr>
        <xdr:cNvSpPr/>
      </xdr:nvSpPr>
      <xdr:spPr>
        <a:xfrm rot="10800000">
          <a:off x="42965417" y="33663223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373597</xdr:colOff>
      <xdr:row>45</xdr:row>
      <xdr:rowOff>71437</xdr:rowOff>
    </xdr:from>
    <xdr:to>
      <xdr:col>28</xdr:col>
      <xdr:colOff>581953</xdr:colOff>
      <xdr:row>45</xdr:row>
      <xdr:rowOff>620077</xdr:rowOff>
    </xdr:to>
    <xdr:sp macro="" textlink="">
      <xdr:nvSpPr>
        <xdr:cNvPr id="35" name="Arrow: Pentagon 34">
          <a:extLst>
            <a:ext uri="{FF2B5EF4-FFF2-40B4-BE49-F238E27FC236}">
              <a16:creationId xmlns:a16="http://schemas.microsoft.com/office/drawing/2014/main" id="{5294380C-9CC8-4982-B7D3-375BD574E8D1}"/>
            </a:ext>
          </a:extLst>
        </xdr:cNvPr>
        <xdr:cNvSpPr/>
      </xdr:nvSpPr>
      <xdr:spPr>
        <a:xfrm>
          <a:off x="10517722" y="11406187"/>
          <a:ext cx="922731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27</xdr:col>
      <xdr:colOff>357188</xdr:colOff>
      <xdr:row>45</xdr:row>
      <xdr:rowOff>139474</xdr:rowOff>
    </xdr:from>
    <xdr:ext cx="884729" cy="405432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AA30289B-DAC4-48D1-B128-33F146C1F4F8}"/>
            </a:ext>
          </a:extLst>
        </xdr:cNvPr>
        <xdr:cNvSpPr txBox="1"/>
      </xdr:nvSpPr>
      <xdr:spPr>
        <a:xfrm>
          <a:off x="10501313" y="11474224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28</xdr:col>
      <xdr:colOff>613481</xdr:colOff>
      <xdr:row>45</xdr:row>
      <xdr:rowOff>119062</xdr:rowOff>
    </xdr:from>
    <xdr:to>
      <xdr:col>40</xdr:col>
      <xdr:colOff>23812</xdr:colOff>
      <xdr:row>45</xdr:row>
      <xdr:rowOff>619125</xdr:rowOff>
    </xdr:to>
    <xdr:sp macro="" textlink="">
      <xdr:nvSpPr>
        <xdr:cNvPr id="37" name="Arrow: Pentagon 36">
          <a:extLst>
            <a:ext uri="{FF2B5EF4-FFF2-40B4-BE49-F238E27FC236}">
              <a16:creationId xmlns:a16="http://schemas.microsoft.com/office/drawing/2014/main" id="{302C3913-61A8-46B8-918D-503DFDB83CD5}"/>
            </a:ext>
          </a:extLst>
        </xdr:cNvPr>
        <xdr:cNvSpPr/>
      </xdr:nvSpPr>
      <xdr:spPr>
        <a:xfrm>
          <a:off x="11471981" y="29741812"/>
          <a:ext cx="7982831" cy="500063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670633</xdr:colOff>
      <xdr:row>45</xdr:row>
      <xdr:rowOff>152076</xdr:rowOff>
    </xdr:from>
    <xdr:ext cx="795731" cy="405432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42457FF2-8B6D-4D0F-8B76-7A931439430B}"/>
            </a:ext>
          </a:extLst>
        </xdr:cNvPr>
        <xdr:cNvSpPr txBox="1"/>
      </xdr:nvSpPr>
      <xdr:spPr>
        <a:xfrm>
          <a:off x="11529133" y="11486826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39</xdr:col>
      <xdr:colOff>311299</xdr:colOff>
      <xdr:row>38</xdr:row>
      <xdr:rowOff>130787</xdr:rowOff>
    </xdr:from>
    <xdr:to>
      <xdr:col>42</xdr:col>
      <xdr:colOff>490097</xdr:colOff>
      <xdr:row>38</xdr:row>
      <xdr:rowOff>667097</xdr:rowOff>
    </xdr:to>
    <xdr:sp macro="" textlink="">
      <xdr:nvSpPr>
        <xdr:cNvPr id="5" name="Arrow: Pentagon 4">
          <a:extLst>
            <a:ext uri="{FF2B5EF4-FFF2-40B4-BE49-F238E27FC236}">
              <a16:creationId xmlns:a16="http://schemas.microsoft.com/office/drawing/2014/main" id="{F1C7F67B-A33E-E7CB-3ECA-AA479032AF35}"/>
            </a:ext>
          </a:extLst>
        </xdr:cNvPr>
        <xdr:cNvSpPr/>
      </xdr:nvSpPr>
      <xdr:spPr>
        <a:xfrm>
          <a:off x="19378617" y="24445514"/>
          <a:ext cx="2360889" cy="536310"/>
        </a:xfrm>
        <a:prstGeom prst="homePlate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39</xdr:col>
      <xdr:colOff>410360</xdr:colOff>
      <xdr:row>38</xdr:row>
      <xdr:rowOff>169297</xdr:rowOff>
    </xdr:from>
    <xdr:ext cx="2127570" cy="40543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8EC4FA8-E91E-FA28-DAB2-4CB58009F7C5}"/>
            </a:ext>
          </a:extLst>
        </xdr:cNvPr>
        <xdr:cNvSpPr txBox="1"/>
      </xdr:nvSpPr>
      <xdr:spPr>
        <a:xfrm>
          <a:off x="19477678" y="24484024"/>
          <a:ext cx="212757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Equipment Budget</a:t>
          </a:r>
        </a:p>
      </xdr:txBody>
    </xdr:sp>
    <xdr:clientData/>
  </xdr:oneCellAnchor>
  <xdr:oneCellAnchor>
    <xdr:from>
      <xdr:col>42</xdr:col>
      <xdr:colOff>687537</xdr:colOff>
      <xdr:row>38</xdr:row>
      <xdr:rowOff>169296</xdr:rowOff>
    </xdr:from>
    <xdr:ext cx="795731" cy="40543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F4ECC3A-F3AD-9A97-B7FF-121BAC1E19F6}"/>
            </a:ext>
          </a:extLst>
        </xdr:cNvPr>
        <xdr:cNvSpPr txBox="1"/>
      </xdr:nvSpPr>
      <xdr:spPr>
        <a:xfrm>
          <a:off x="21936946" y="24484023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48</xdr:col>
      <xdr:colOff>609420</xdr:colOff>
      <xdr:row>38</xdr:row>
      <xdr:rowOff>55938</xdr:rowOff>
    </xdr:from>
    <xdr:to>
      <xdr:col>53</xdr:col>
      <xdr:colOff>609594</xdr:colOff>
      <xdr:row>38</xdr:row>
      <xdr:rowOff>625533</xdr:rowOff>
    </xdr:to>
    <xdr:sp macro="" textlink="">
      <xdr:nvSpPr>
        <xdr:cNvPr id="39" name="Arrow: Pentagon 38">
          <a:extLst>
            <a:ext uri="{FF2B5EF4-FFF2-40B4-BE49-F238E27FC236}">
              <a16:creationId xmlns:a16="http://schemas.microsoft.com/office/drawing/2014/main" id="{28C3DA2D-566E-43A7-95AD-CE1B711E8E06}"/>
            </a:ext>
          </a:extLst>
        </xdr:cNvPr>
        <xdr:cNvSpPr/>
      </xdr:nvSpPr>
      <xdr:spPr>
        <a:xfrm>
          <a:off x="26223011" y="24370665"/>
          <a:ext cx="3636992" cy="569595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48</xdr:col>
      <xdr:colOff>577853</xdr:colOff>
      <xdr:row>38</xdr:row>
      <xdr:rowOff>132957</xdr:rowOff>
    </xdr:from>
    <xdr:ext cx="957763" cy="405432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1670E20C-C00B-4F2D-9425-7C58698D1C43}"/>
            </a:ext>
          </a:extLst>
        </xdr:cNvPr>
        <xdr:cNvSpPr txBox="1"/>
      </xdr:nvSpPr>
      <xdr:spPr>
        <a:xfrm>
          <a:off x="26191444" y="24447684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53</xdr:col>
      <xdr:colOff>692623</xdr:colOff>
      <xdr:row>38</xdr:row>
      <xdr:rowOff>110775</xdr:rowOff>
    </xdr:from>
    <xdr:to>
      <xdr:col>57</xdr:col>
      <xdr:colOff>30473</xdr:colOff>
      <xdr:row>38</xdr:row>
      <xdr:rowOff>663225</xdr:rowOff>
    </xdr:to>
    <xdr:sp macro="" textlink="">
      <xdr:nvSpPr>
        <xdr:cNvPr id="41" name="Arrow: Pentagon 40">
          <a:extLst>
            <a:ext uri="{FF2B5EF4-FFF2-40B4-BE49-F238E27FC236}">
              <a16:creationId xmlns:a16="http://schemas.microsoft.com/office/drawing/2014/main" id="{3536819E-5035-C1ED-B5F5-18C59ACD0206}"/>
            </a:ext>
          </a:extLst>
        </xdr:cNvPr>
        <xdr:cNvSpPr/>
      </xdr:nvSpPr>
      <xdr:spPr>
        <a:xfrm>
          <a:off x="29943032" y="24425502"/>
          <a:ext cx="2247305" cy="55245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53</xdr:col>
      <xdr:colOff>616323</xdr:colOff>
      <xdr:row>38</xdr:row>
      <xdr:rowOff>169559</xdr:rowOff>
    </xdr:from>
    <xdr:ext cx="884539" cy="405432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FF5C767D-3987-744B-41F8-0A9DD8FFC210}"/>
            </a:ext>
          </a:extLst>
        </xdr:cNvPr>
        <xdr:cNvSpPr txBox="1"/>
      </xdr:nvSpPr>
      <xdr:spPr>
        <a:xfrm>
          <a:off x="29866732" y="24484286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36</xdr:col>
      <xdr:colOff>400173</xdr:colOff>
      <xdr:row>32</xdr:row>
      <xdr:rowOff>253589</xdr:rowOff>
    </xdr:from>
    <xdr:to>
      <xdr:col>37</xdr:col>
      <xdr:colOff>93412</xdr:colOff>
      <xdr:row>32</xdr:row>
      <xdr:rowOff>603973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C8C70BE7-FC76-47F6-62A3-0955CF56E550}"/>
            </a:ext>
          </a:extLst>
        </xdr:cNvPr>
        <xdr:cNvSpPr/>
      </xdr:nvSpPr>
      <xdr:spPr>
        <a:xfrm rot="10800000">
          <a:off x="16973673" y="4730339"/>
          <a:ext cx="407614" cy="35038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669085</xdr:colOff>
      <xdr:row>32</xdr:row>
      <xdr:rowOff>121165</xdr:rowOff>
    </xdr:from>
    <xdr:to>
      <xdr:col>36</xdr:col>
      <xdr:colOff>387803</xdr:colOff>
      <xdr:row>32</xdr:row>
      <xdr:rowOff>669805</xdr:rowOff>
    </xdr:to>
    <xdr:sp macro="" textlink="">
      <xdr:nvSpPr>
        <xdr:cNvPr id="44" name="Arrow: Pentagon 43">
          <a:extLst>
            <a:ext uri="{FF2B5EF4-FFF2-40B4-BE49-F238E27FC236}">
              <a16:creationId xmlns:a16="http://schemas.microsoft.com/office/drawing/2014/main" id="{FC7011C2-3044-6126-A65A-D22B62F323F1}"/>
            </a:ext>
          </a:extLst>
        </xdr:cNvPr>
        <xdr:cNvSpPr/>
      </xdr:nvSpPr>
      <xdr:spPr>
        <a:xfrm>
          <a:off x="15813835" y="4597915"/>
          <a:ext cx="1147468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32</xdr:row>
      <xdr:rowOff>134819</xdr:rowOff>
    </xdr:from>
    <xdr:to>
      <xdr:col>35</xdr:col>
      <xdr:colOff>61231</xdr:colOff>
      <xdr:row>32</xdr:row>
      <xdr:rowOff>666750</xdr:rowOff>
    </xdr:to>
    <xdr:sp macro="" textlink="">
      <xdr:nvSpPr>
        <xdr:cNvPr id="45" name="Arrow: Pentagon 44">
          <a:extLst>
            <a:ext uri="{FF2B5EF4-FFF2-40B4-BE49-F238E27FC236}">
              <a16:creationId xmlns:a16="http://schemas.microsoft.com/office/drawing/2014/main" id="{966F75E1-72BA-722C-B106-3D59BC3C6913}"/>
            </a:ext>
          </a:extLst>
        </xdr:cNvPr>
        <xdr:cNvSpPr/>
      </xdr:nvSpPr>
      <xdr:spPr>
        <a:xfrm>
          <a:off x="13716000" y="4611569"/>
          <a:ext cx="2204356" cy="531931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30</xdr:col>
      <xdr:colOff>452438</xdr:colOff>
      <xdr:row>32</xdr:row>
      <xdr:rowOff>178133</xdr:rowOff>
    </xdr:from>
    <xdr:ext cx="884729" cy="405432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ED851DA2-C6A0-82A8-B9F4-8A479FAB2A58}"/>
            </a:ext>
          </a:extLst>
        </xdr:cNvPr>
        <xdr:cNvSpPr txBox="1"/>
      </xdr:nvSpPr>
      <xdr:spPr>
        <a:xfrm>
          <a:off x="12739688" y="4654883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32</xdr:col>
      <xdr:colOff>77176</xdr:colOff>
      <xdr:row>32</xdr:row>
      <xdr:rowOff>188569</xdr:rowOff>
    </xdr:from>
    <xdr:ext cx="795731" cy="405432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A724F9FA-1884-EF59-717A-6B6503D10834}"/>
            </a:ext>
          </a:extLst>
        </xdr:cNvPr>
        <xdr:cNvSpPr txBox="1"/>
      </xdr:nvSpPr>
      <xdr:spPr>
        <a:xfrm>
          <a:off x="13793176" y="4665319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oneCellAnchor>
    <xdr:from>
      <xdr:col>35</xdr:col>
      <xdr:colOff>33633</xdr:colOff>
      <xdr:row>32</xdr:row>
      <xdr:rowOff>204851</xdr:rowOff>
    </xdr:from>
    <xdr:ext cx="957763" cy="405432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9D4D6043-ABC1-357F-27B5-98ED0F01506E}"/>
            </a:ext>
          </a:extLst>
        </xdr:cNvPr>
        <xdr:cNvSpPr txBox="1"/>
      </xdr:nvSpPr>
      <xdr:spPr>
        <a:xfrm>
          <a:off x="15892758" y="4681601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30</xdr:col>
      <xdr:colOff>478742</xdr:colOff>
      <xdr:row>33</xdr:row>
      <xdr:rowOff>137927</xdr:rowOff>
    </xdr:from>
    <xdr:to>
      <xdr:col>31</xdr:col>
      <xdr:colOff>691429</xdr:colOff>
      <xdr:row>33</xdr:row>
      <xdr:rowOff>686567</xdr:rowOff>
    </xdr:to>
    <xdr:sp macro="" textlink="">
      <xdr:nvSpPr>
        <xdr:cNvPr id="50" name="Arrow: Pentagon 49">
          <a:extLst>
            <a:ext uri="{FF2B5EF4-FFF2-40B4-BE49-F238E27FC236}">
              <a16:creationId xmlns:a16="http://schemas.microsoft.com/office/drawing/2014/main" id="{D461D6EA-8DEB-7E8C-D2C0-B8101A67583C}"/>
            </a:ext>
          </a:extLst>
        </xdr:cNvPr>
        <xdr:cNvSpPr/>
      </xdr:nvSpPr>
      <xdr:spPr>
        <a:xfrm>
          <a:off x="12765992" y="5376677"/>
          <a:ext cx="92706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30</xdr:col>
      <xdr:colOff>428625</xdr:colOff>
      <xdr:row>33</xdr:row>
      <xdr:rowOff>201945</xdr:rowOff>
    </xdr:from>
    <xdr:ext cx="884729" cy="405432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AE027BFF-D8CA-3B30-FD90-53752D20D148}"/>
            </a:ext>
          </a:extLst>
        </xdr:cNvPr>
        <xdr:cNvSpPr txBox="1"/>
      </xdr:nvSpPr>
      <xdr:spPr>
        <a:xfrm>
          <a:off x="12715875" y="5440695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oneCellAnchor>
    <xdr:from>
      <xdr:col>32</xdr:col>
      <xdr:colOff>53363</xdr:colOff>
      <xdr:row>33</xdr:row>
      <xdr:rowOff>212381</xdr:rowOff>
    </xdr:from>
    <xdr:ext cx="795731" cy="405432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DC35246A-EF72-1E63-4ADB-55D483702E03}"/>
            </a:ext>
          </a:extLst>
        </xdr:cNvPr>
        <xdr:cNvSpPr txBox="1"/>
      </xdr:nvSpPr>
      <xdr:spPr>
        <a:xfrm>
          <a:off x="13769363" y="5451131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34</xdr:col>
      <xdr:colOff>669085</xdr:colOff>
      <xdr:row>33</xdr:row>
      <xdr:rowOff>121165</xdr:rowOff>
    </xdr:from>
    <xdr:to>
      <xdr:col>36</xdr:col>
      <xdr:colOff>387803</xdr:colOff>
      <xdr:row>33</xdr:row>
      <xdr:rowOff>669805</xdr:rowOff>
    </xdr:to>
    <xdr:sp macro="" textlink="">
      <xdr:nvSpPr>
        <xdr:cNvPr id="54" name="Arrow: Pentagon 53">
          <a:extLst>
            <a:ext uri="{FF2B5EF4-FFF2-40B4-BE49-F238E27FC236}">
              <a16:creationId xmlns:a16="http://schemas.microsoft.com/office/drawing/2014/main" id="{39F300D3-78A0-9183-12F8-036200118096}"/>
            </a:ext>
          </a:extLst>
        </xdr:cNvPr>
        <xdr:cNvSpPr/>
      </xdr:nvSpPr>
      <xdr:spPr>
        <a:xfrm>
          <a:off x="15813835" y="5359915"/>
          <a:ext cx="1147468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33633</xdr:colOff>
      <xdr:row>33</xdr:row>
      <xdr:rowOff>204851</xdr:rowOff>
    </xdr:from>
    <xdr:ext cx="957763" cy="405432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3E33F63E-3D9D-66E3-C409-8FA198A8B1CA}"/>
            </a:ext>
          </a:extLst>
        </xdr:cNvPr>
        <xdr:cNvSpPr txBox="1"/>
      </xdr:nvSpPr>
      <xdr:spPr>
        <a:xfrm>
          <a:off x="15892758" y="5443601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31</xdr:col>
      <xdr:colOff>690562</xdr:colOff>
      <xdr:row>33</xdr:row>
      <xdr:rowOff>158631</xdr:rowOff>
    </xdr:from>
    <xdr:to>
      <xdr:col>35</xdr:col>
      <xdr:colOff>37418</xdr:colOff>
      <xdr:row>33</xdr:row>
      <xdr:rowOff>690562</xdr:rowOff>
    </xdr:to>
    <xdr:sp macro="" textlink="">
      <xdr:nvSpPr>
        <xdr:cNvPr id="51" name="Arrow: Pentagon 50">
          <a:extLst>
            <a:ext uri="{FF2B5EF4-FFF2-40B4-BE49-F238E27FC236}">
              <a16:creationId xmlns:a16="http://schemas.microsoft.com/office/drawing/2014/main" id="{13297C38-8E83-B96A-B79A-9CFAB0E6FE1E}"/>
            </a:ext>
          </a:extLst>
        </xdr:cNvPr>
        <xdr:cNvSpPr/>
      </xdr:nvSpPr>
      <xdr:spPr>
        <a:xfrm>
          <a:off x="13692187" y="5397381"/>
          <a:ext cx="2204356" cy="531931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308592</xdr:colOff>
      <xdr:row>43</xdr:row>
      <xdr:rowOff>121476</xdr:rowOff>
    </xdr:from>
    <xdr:to>
      <xdr:col>33</xdr:col>
      <xdr:colOff>516948</xdr:colOff>
      <xdr:row>43</xdr:row>
      <xdr:rowOff>670116</xdr:rowOff>
    </xdr:to>
    <xdr:sp macro="" textlink="">
      <xdr:nvSpPr>
        <xdr:cNvPr id="60" name="Arrow: Pentagon 59">
          <a:extLst>
            <a:ext uri="{FF2B5EF4-FFF2-40B4-BE49-F238E27FC236}">
              <a16:creationId xmlns:a16="http://schemas.microsoft.com/office/drawing/2014/main" id="{574A843F-A0AE-460A-A597-0E08B3647EA0}"/>
            </a:ext>
          </a:extLst>
        </xdr:cNvPr>
        <xdr:cNvSpPr/>
      </xdr:nvSpPr>
      <xdr:spPr>
        <a:xfrm>
          <a:off x="13938001" y="11482203"/>
          <a:ext cx="918402" cy="5486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32</xdr:col>
      <xdr:colOff>292183</xdr:colOff>
      <xdr:row>43</xdr:row>
      <xdr:rowOff>189513</xdr:rowOff>
    </xdr:from>
    <xdr:ext cx="884729" cy="405432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9E702189-49DF-4D78-BF1A-BA9B386EED5D}"/>
            </a:ext>
          </a:extLst>
        </xdr:cNvPr>
        <xdr:cNvSpPr txBox="1"/>
      </xdr:nvSpPr>
      <xdr:spPr>
        <a:xfrm>
          <a:off x="13921592" y="11550240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33</xdr:col>
      <xdr:colOff>531160</xdr:colOff>
      <xdr:row>43</xdr:row>
      <xdr:rowOff>96410</xdr:rowOff>
    </xdr:from>
    <xdr:to>
      <xdr:col>36</xdr:col>
      <xdr:colOff>342900</xdr:colOff>
      <xdr:row>43</xdr:row>
      <xdr:rowOff>645050</xdr:rowOff>
    </xdr:to>
    <xdr:sp macro="" textlink="">
      <xdr:nvSpPr>
        <xdr:cNvPr id="62" name="Arrow: Pentagon 61">
          <a:extLst>
            <a:ext uri="{FF2B5EF4-FFF2-40B4-BE49-F238E27FC236}">
              <a16:creationId xmlns:a16="http://schemas.microsoft.com/office/drawing/2014/main" id="{6DC3A2FE-DD37-4782-B056-60C496CD02BE}"/>
            </a:ext>
          </a:extLst>
        </xdr:cNvPr>
        <xdr:cNvSpPr/>
      </xdr:nvSpPr>
      <xdr:spPr>
        <a:xfrm>
          <a:off x="14870615" y="11457137"/>
          <a:ext cx="1941876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588311</xdr:colOff>
      <xdr:row>43</xdr:row>
      <xdr:rowOff>150160</xdr:rowOff>
    </xdr:from>
    <xdr:ext cx="795731" cy="405432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F6E2B3C2-C60D-4F02-B97B-21C5BA9E4960}"/>
            </a:ext>
          </a:extLst>
        </xdr:cNvPr>
        <xdr:cNvSpPr txBox="1"/>
      </xdr:nvSpPr>
      <xdr:spPr>
        <a:xfrm>
          <a:off x="14927766" y="11510887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33</xdr:col>
      <xdr:colOff>95250</xdr:colOff>
      <xdr:row>47</xdr:row>
      <xdr:rowOff>71437</xdr:rowOff>
    </xdr:from>
    <xdr:to>
      <xdr:col>36</xdr:col>
      <xdr:colOff>329565</xdr:colOff>
      <xdr:row>47</xdr:row>
      <xdr:rowOff>620077</xdr:rowOff>
    </xdr:to>
    <xdr:sp macro="" textlink="">
      <xdr:nvSpPr>
        <xdr:cNvPr id="128" name="Arrow: Pentagon 127">
          <a:extLst>
            <a:ext uri="{FF2B5EF4-FFF2-40B4-BE49-F238E27FC236}">
              <a16:creationId xmlns:a16="http://schemas.microsoft.com/office/drawing/2014/main" id="{C8C13F17-EA12-7A13-9A15-98B45B491D82}"/>
            </a:ext>
          </a:extLst>
        </xdr:cNvPr>
        <xdr:cNvSpPr/>
      </xdr:nvSpPr>
      <xdr:spPr>
        <a:xfrm>
          <a:off x="14525625" y="14454187"/>
          <a:ext cx="2377440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119063</xdr:colOff>
      <xdr:row>47</xdr:row>
      <xdr:rowOff>142874</xdr:rowOff>
    </xdr:from>
    <xdr:ext cx="795731" cy="405432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054DC642-D2D2-4F4C-BAAC-98024A2C0123}"/>
            </a:ext>
          </a:extLst>
        </xdr:cNvPr>
        <xdr:cNvSpPr txBox="1"/>
      </xdr:nvSpPr>
      <xdr:spPr>
        <a:xfrm>
          <a:off x="14549438" y="14525624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29</xdr:col>
      <xdr:colOff>707060</xdr:colOff>
      <xdr:row>36</xdr:row>
      <xdr:rowOff>78487</xdr:rowOff>
    </xdr:from>
    <xdr:to>
      <xdr:col>34</xdr:col>
      <xdr:colOff>658091</xdr:colOff>
      <xdr:row>36</xdr:row>
      <xdr:rowOff>627127</xdr:rowOff>
    </xdr:to>
    <xdr:sp macro="" textlink="">
      <xdr:nvSpPr>
        <xdr:cNvPr id="151" name="Arrow: Pentagon 150">
          <a:extLst>
            <a:ext uri="{FF2B5EF4-FFF2-40B4-BE49-F238E27FC236}">
              <a16:creationId xmlns:a16="http://schemas.microsoft.com/office/drawing/2014/main" id="{89FF347F-E2B7-474E-8E56-08931B64D740}"/>
            </a:ext>
          </a:extLst>
        </xdr:cNvPr>
        <xdr:cNvSpPr/>
      </xdr:nvSpPr>
      <xdr:spPr>
        <a:xfrm>
          <a:off x="12206333" y="7629214"/>
          <a:ext cx="3501258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30</xdr:col>
      <xdr:colOff>18788</xdr:colOff>
      <xdr:row>36</xdr:row>
      <xdr:rowOff>138361</xdr:rowOff>
    </xdr:from>
    <xdr:ext cx="957763" cy="405432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91572EE2-EACB-4BF1-B3DF-03BCE34C0894}"/>
            </a:ext>
          </a:extLst>
        </xdr:cNvPr>
        <xdr:cNvSpPr txBox="1"/>
      </xdr:nvSpPr>
      <xdr:spPr>
        <a:xfrm>
          <a:off x="12228106" y="7689088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35</xdr:col>
      <xdr:colOff>1</xdr:colOff>
      <xdr:row>36</xdr:row>
      <xdr:rowOff>60613</xdr:rowOff>
    </xdr:from>
    <xdr:to>
      <xdr:col>37</xdr:col>
      <xdr:colOff>290080</xdr:colOff>
      <xdr:row>36</xdr:row>
      <xdr:rowOff>609253</xdr:rowOff>
    </xdr:to>
    <xdr:sp macro="" textlink="">
      <xdr:nvSpPr>
        <xdr:cNvPr id="153" name="Arrow: Pentagon 152">
          <a:extLst>
            <a:ext uri="{FF2B5EF4-FFF2-40B4-BE49-F238E27FC236}">
              <a16:creationId xmlns:a16="http://schemas.microsoft.com/office/drawing/2014/main" id="{19E56C11-C154-401B-B15E-0651DF9248A3}"/>
            </a:ext>
          </a:extLst>
        </xdr:cNvPr>
        <xdr:cNvSpPr/>
      </xdr:nvSpPr>
      <xdr:spPr>
        <a:xfrm>
          <a:off x="15759546" y="7611340"/>
          <a:ext cx="1710170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17862</xdr:colOff>
      <xdr:row>36</xdr:row>
      <xdr:rowOff>136814</xdr:rowOff>
    </xdr:from>
    <xdr:ext cx="884539" cy="405432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F23C9A1A-398D-434D-8B9C-33931496D629}"/>
            </a:ext>
          </a:extLst>
        </xdr:cNvPr>
        <xdr:cNvSpPr txBox="1"/>
      </xdr:nvSpPr>
      <xdr:spPr>
        <a:xfrm>
          <a:off x="15777407" y="7687541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26</xdr:col>
      <xdr:colOff>34871</xdr:colOff>
      <xdr:row>36</xdr:row>
      <xdr:rowOff>64926</xdr:rowOff>
    </xdr:from>
    <xdr:to>
      <xdr:col>30</xdr:col>
      <xdr:colOff>17318</xdr:colOff>
      <xdr:row>36</xdr:row>
      <xdr:rowOff>613566</xdr:rowOff>
    </xdr:to>
    <xdr:sp macro="" textlink="">
      <xdr:nvSpPr>
        <xdr:cNvPr id="156" name="Arrow: Pentagon 155">
          <a:extLst>
            <a:ext uri="{FF2B5EF4-FFF2-40B4-BE49-F238E27FC236}">
              <a16:creationId xmlns:a16="http://schemas.microsoft.com/office/drawing/2014/main" id="{B74DA0B5-F41A-4C27-BC45-9F729B6447D9}"/>
            </a:ext>
          </a:extLst>
        </xdr:cNvPr>
        <xdr:cNvSpPr/>
      </xdr:nvSpPr>
      <xdr:spPr>
        <a:xfrm>
          <a:off x="9404007" y="7615653"/>
          <a:ext cx="2822629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26</xdr:col>
      <xdr:colOff>92021</xdr:colOff>
      <xdr:row>36</xdr:row>
      <xdr:rowOff>118676</xdr:rowOff>
    </xdr:from>
    <xdr:ext cx="795731" cy="405432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428C21F8-6BBC-460C-8E79-BB4C26BFEA15}"/>
            </a:ext>
          </a:extLst>
        </xdr:cNvPr>
        <xdr:cNvSpPr txBox="1"/>
      </xdr:nvSpPr>
      <xdr:spPr>
        <a:xfrm>
          <a:off x="9461157" y="7669403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26</xdr:col>
      <xdr:colOff>39201</xdr:colOff>
      <xdr:row>37</xdr:row>
      <xdr:rowOff>99562</xdr:rowOff>
    </xdr:from>
    <xdr:to>
      <xdr:col>30</xdr:col>
      <xdr:colOff>0</xdr:colOff>
      <xdr:row>37</xdr:row>
      <xdr:rowOff>648202</xdr:rowOff>
    </xdr:to>
    <xdr:sp macro="" textlink="">
      <xdr:nvSpPr>
        <xdr:cNvPr id="160" name="Arrow: Pentagon 159">
          <a:extLst>
            <a:ext uri="{FF2B5EF4-FFF2-40B4-BE49-F238E27FC236}">
              <a16:creationId xmlns:a16="http://schemas.microsoft.com/office/drawing/2014/main" id="{BC745732-E928-4F33-B8C0-2470406E4A33}"/>
            </a:ext>
          </a:extLst>
        </xdr:cNvPr>
        <xdr:cNvSpPr/>
      </xdr:nvSpPr>
      <xdr:spPr>
        <a:xfrm>
          <a:off x="9408337" y="8412289"/>
          <a:ext cx="2800981" cy="54864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26</xdr:col>
      <xdr:colOff>96351</xdr:colOff>
      <xdr:row>37</xdr:row>
      <xdr:rowOff>153312</xdr:rowOff>
    </xdr:from>
    <xdr:ext cx="795731" cy="405432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2DBB482-B372-48BD-9F4F-1AE8B48DDE54}"/>
            </a:ext>
          </a:extLst>
        </xdr:cNvPr>
        <xdr:cNvSpPr txBox="1"/>
      </xdr:nvSpPr>
      <xdr:spPr>
        <a:xfrm>
          <a:off x="9465487" y="8466039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30</xdr:col>
      <xdr:colOff>14333</xdr:colOff>
      <xdr:row>37</xdr:row>
      <xdr:rowOff>95805</xdr:rowOff>
    </xdr:from>
    <xdr:to>
      <xdr:col>34</xdr:col>
      <xdr:colOff>519545</xdr:colOff>
      <xdr:row>37</xdr:row>
      <xdr:rowOff>644445</xdr:rowOff>
    </xdr:to>
    <xdr:sp macro="" textlink="">
      <xdr:nvSpPr>
        <xdr:cNvPr id="162" name="Arrow: Pentagon 161">
          <a:extLst>
            <a:ext uri="{FF2B5EF4-FFF2-40B4-BE49-F238E27FC236}">
              <a16:creationId xmlns:a16="http://schemas.microsoft.com/office/drawing/2014/main" id="{C6D77978-7CFE-1580-98FD-8F1A839C216E}"/>
            </a:ext>
          </a:extLst>
        </xdr:cNvPr>
        <xdr:cNvSpPr/>
      </xdr:nvSpPr>
      <xdr:spPr>
        <a:xfrm>
          <a:off x="12223651" y="8408532"/>
          <a:ext cx="3345394" cy="54864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30</xdr:col>
      <xdr:colOff>36106</xdr:colOff>
      <xdr:row>37</xdr:row>
      <xdr:rowOff>155679</xdr:rowOff>
    </xdr:from>
    <xdr:ext cx="957763" cy="405432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5E04AAD9-C761-0177-A3CB-F0E2B4B0A0A7}"/>
            </a:ext>
          </a:extLst>
        </xdr:cNvPr>
        <xdr:cNvSpPr txBox="1"/>
      </xdr:nvSpPr>
      <xdr:spPr>
        <a:xfrm>
          <a:off x="12245424" y="8468406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37</xdr:col>
      <xdr:colOff>293788</xdr:colOff>
      <xdr:row>36</xdr:row>
      <xdr:rowOff>166997</xdr:rowOff>
    </xdr:from>
    <xdr:to>
      <xdr:col>37</xdr:col>
      <xdr:colOff>697073</xdr:colOff>
      <xdr:row>36</xdr:row>
      <xdr:rowOff>517381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571676F5-FB28-5916-64FF-DC6B962856AA}"/>
            </a:ext>
          </a:extLst>
        </xdr:cNvPr>
        <xdr:cNvSpPr/>
      </xdr:nvSpPr>
      <xdr:spPr>
        <a:xfrm rot="10800000">
          <a:off x="17473424" y="7717724"/>
          <a:ext cx="403285" cy="350384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38</xdr:col>
      <xdr:colOff>138545</xdr:colOff>
      <xdr:row>37</xdr:row>
      <xdr:rowOff>86591</xdr:rowOff>
    </xdr:from>
    <xdr:ext cx="3865354" cy="593304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5122CAA5-E90F-7D47-D726-FE2E173D1828}"/>
            </a:ext>
          </a:extLst>
        </xdr:cNvPr>
        <xdr:cNvSpPr txBox="1"/>
      </xdr:nvSpPr>
      <xdr:spPr>
        <a:xfrm>
          <a:off x="18028227" y="8399318"/>
          <a:ext cx="3865354" cy="593304"/>
        </a:xfrm>
        <a:prstGeom prst="rect">
          <a:avLst/>
        </a:prstGeom>
        <a:solidFill>
          <a:srgbClr val="FF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>
              <a:solidFill>
                <a:schemeClr val="bg1"/>
              </a:solidFill>
            </a:rPr>
            <a:t>Delay wait water tube</a:t>
          </a:r>
        </a:p>
      </xdr:txBody>
    </xdr:sp>
    <xdr:clientData/>
  </xdr:oneCellAnchor>
  <xdr:oneCellAnchor>
    <xdr:from>
      <xdr:col>38</xdr:col>
      <xdr:colOff>103909</xdr:colOff>
      <xdr:row>36</xdr:row>
      <xdr:rowOff>86591</xdr:rowOff>
    </xdr:from>
    <xdr:ext cx="2295372" cy="593304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9D8418A2-58D6-285F-BF0C-0FAAF1A17BC2}"/>
            </a:ext>
          </a:extLst>
        </xdr:cNvPr>
        <xdr:cNvSpPr txBox="1"/>
      </xdr:nvSpPr>
      <xdr:spPr>
        <a:xfrm>
          <a:off x="18106159" y="7611341"/>
          <a:ext cx="2295372" cy="593304"/>
        </a:xfrm>
        <a:prstGeom prst="rect">
          <a:avLst/>
        </a:prstGeom>
        <a:solidFill>
          <a:srgbClr val="0000CC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>
              <a:solidFill>
                <a:schemeClr val="bg1"/>
              </a:solidFill>
            </a:rPr>
            <a:t>New plan Jul</a:t>
          </a:r>
        </a:p>
      </xdr:txBody>
    </xdr:sp>
    <xdr:clientData/>
  </xdr:oneCellAnchor>
  <xdr:twoCellAnchor>
    <xdr:from>
      <xdr:col>49</xdr:col>
      <xdr:colOff>393863</xdr:colOff>
      <xdr:row>47</xdr:row>
      <xdr:rowOff>227242</xdr:rowOff>
    </xdr:from>
    <xdr:to>
      <xdr:col>50</xdr:col>
      <xdr:colOff>87102</xdr:colOff>
      <xdr:row>47</xdr:row>
      <xdr:rowOff>577626</xdr:rowOff>
    </xdr:to>
    <xdr:sp macro="" textlink="">
      <xdr:nvSpPr>
        <xdr:cNvPr id="3" name="Isosceles Triangle 2">
          <a:extLst>
            <a:ext uri="{FF2B5EF4-FFF2-40B4-BE49-F238E27FC236}">
              <a16:creationId xmlns:a16="http://schemas.microsoft.com/office/drawing/2014/main" id="{478416C5-44F5-462A-943D-DE53F893F537}"/>
            </a:ext>
          </a:extLst>
        </xdr:cNvPr>
        <xdr:cNvSpPr/>
      </xdr:nvSpPr>
      <xdr:spPr>
        <a:xfrm rot="10800000">
          <a:off x="26254238" y="32897992"/>
          <a:ext cx="407614" cy="350384"/>
        </a:xfrm>
        <a:prstGeom prst="triangle">
          <a:avLst/>
        </a:prstGeom>
        <a:solidFill>
          <a:schemeClr val="accent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260513</xdr:colOff>
      <xdr:row>53</xdr:row>
      <xdr:rowOff>236767</xdr:rowOff>
    </xdr:from>
    <xdr:to>
      <xdr:col>53</xdr:col>
      <xdr:colOff>668127</xdr:colOff>
      <xdr:row>53</xdr:row>
      <xdr:rowOff>587151</xdr:rowOff>
    </xdr:to>
    <xdr:sp macro="" textlink="">
      <xdr:nvSpPr>
        <xdr:cNvPr id="4" name="Isosceles Triangle 3">
          <a:extLst>
            <a:ext uri="{FF2B5EF4-FFF2-40B4-BE49-F238E27FC236}">
              <a16:creationId xmlns:a16="http://schemas.microsoft.com/office/drawing/2014/main" id="{66F890D8-CA42-4B2B-B4DF-1D5DDBD33ECD}"/>
            </a:ext>
          </a:extLst>
        </xdr:cNvPr>
        <xdr:cNvSpPr/>
      </xdr:nvSpPr>
      <xdr:spPr>
        <a:xfrm rot="10800000">
          <a:off x="28978388" y="37479517"/>
          <a:ext cx="407614" cy="350384"/>
        </a:xfrm>
        <a:prstGeom prst="triangle">
          <a:avLst/>
        </a:prstGeom>
        <a:solidFill>
          <a:schemeClr val="accent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103351</xdr:colOff>
      <xdr:row>35</xdr:row>
      <xdr:rowOff>246292</xdr:rowOff>
    </xdr:from>
    <xdr:to>
      <xdr:col>42</xdr:col>
      <xdr:colOff>510965</xdr:colOff>
      <xdr:row>35</xdr:row>
      <xdr:rowOff>596676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E16A1641-AE00-41AE-B2B5-40EEBD81DCE9}"/>
            </a:ext>
          </a:extLst>
        </xdr:cNvPr>
        <xdr:cNvSpPr/>
      </xdr:nvSpPr>
      <xdr:spPr>
        <a:xfrm rot="10800000">
          <a:off x="20963101" y="22249042"/>
          <a:ext cx="407614" cy="350384"/>
        </a:xfrm>
        <a:prstGeom prst="triangle">
          <a:avLst/>
        </a:prstGeom>
        <a:solidFill>
          <a:schemeClr val="accent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134531</xdr:colOff>
      <xdr:row>58</xdr:row>
      <xdr:rowOff>135990</xdr:rowOff>
    </xdr:from>
    <xdr:to>
      <xdr:col>35</xdr:col>
      <xdr:colOff>348602</xdr:colOff>
      <xdr:row>58</xdr:row>
      <xdr:rowOff>673200</xdr:rowOff>
    </xdr:to>
    <xdr:sp macro="" textlink="">
      <xdr:nvSpPr>
        <xdr:cNvPr id="57" name="Arrow: Pentagon 56">
          <a:extLst>
            <a:ext uri="{FF2B5EF4-FFF2-40B4-BE49-F238E27FC236}">
              <a16:creationId xmlns:a16="http://schemas.microsoft.com/office/drawing/2014/main" id="{D54056BC-6835-4168-87AA-584BF6D89B64}"/>
            </a:ext>
          </a:extLst>
        </xdr:cNvPr>
        <xdr:cNvSpPr/>
      </xdr:nvSpPr>
      <xdr:spPr>
        <a:xfrm>
          <a:off x="15612656" y="39664740"/>
          <a:ext cx="952259" cy="53721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108597</xdr:colOff>
      <xdr:row>58</xdr:row>
      <xdr:rowOff>205932</xdr:rowOff>
    </xdr:from>
    <xdr:ext cx="884729" cy="405432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27C1C25-A544-436F-92A9-CB0445C84E2E}"/>
            </a:ext>
          </a:extLst>
        </xdr:cNvPr>
        <xdr:cNvSpPr txBox="1"/>
      </xdr:nvSpPr>
      <xdr:spPr>
        <a:xfrm>
          <a:off x="15586722" y="39734682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35</xdr:col>
      <xdr:colOff>415373</xdr:colOff>
      <xdr:row>58</xdr:row>
      <xdr:rowOff>101920</xdr:rowOff>
    </xdr:from>
    <xdr:to>
      <xdr:col>42</xdr:col>
      <xdr:colOff>69805</xdr:colOff>
      <xdr:row>58</xdr:row>
      <xdr:rowOff>667705</xdr:rowOff>
    </xdr:to>
    <xdr:sp macro="" textlink="">
      <xdr:nvSpPr>
        <xdr:cNvPr id="59" name="Arrow: Pentagon 58">
          <a:extLst>
            <a:ext uri="{FF2B5EF4-FFF2-40B4-BE49-F238E27FC236}">
              <a16:creationId xmlns:a16="http://schemas.microsoft.com/office/drawing/2014/main" id="{4F768152-3C33-4C3F-AA10-5D6B53A71F36}"/>
            </a:ext>
          </a:extLst>
        </xdr:cNvPr>
        <xdr:cNvSpPr/>
      </xdr:nvSpPr>
      <xdr:spPr>
        <a:xfrm>
          <a:off x="16631686" y="39630670"/>
          <a:ext cx="4821744" cy="565785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451570</xdr:colOff>
      <xdr:row>58</xdr:row>
      <xdr:rowOff>135667</xdr:rowOff>
    </xdr:from>
    <xdr:ext cx="795731" cy="405432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50CED425-1ABF-4990-85E7-C2B072AA2FC9}"/>
            </a:ext>
          </a:extLst>
        </xdr:cNvPr>
        <xdr:cNvSpPr txBox="1"/>
      </xdr:nvSpPr>
      <xdr:spPr>
        <a:xfrm>
          <a:off x="16667883" y="39664417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41</xdr:col>
      <xdr:colOff>687286</xdr:colOff>
      <xdr:row>58</xdr:row>
      <xdr:rowOff>130866</xdr:rowOff>
    </xdr:from>
    <xdr:to>
      <xdr:col>44</xdr:col>
      <xdr:colOff>32242</xdr:colOff>
      <xdr:row>58</xdr:row>
      <xdr:rowOff>664266</xdr:rowOff>
    </xdr:to>
    <xdr:sp macro="" textlink="">
      <xdr:nvSpPr>
        <xdr:cNvPr id="144" name="Arrow: Pentagon 143">
          <a:extLst>
            <a:ext uri="{FF2B5EF4-FFF2-40B4-BE49-F238E27FC236}">
              <a16:creationId xmlns:a16="http://schemas.microsoft.com/office/drawing/2014/main" id="{CE485267-DCAF-442A-816B-EEAF4C52BB9F}"/>
            </a:ext>
          </a:extLst>
        </xdr:cNvPr>
        <xdr:cNvSpPr/>
      </xdr:nvSpPr>
      <xdr:spPr>
        <a:xfrm>
          <a:off x="21332724" y="39659616"/>
          <a:ext cx="1559518" cy="53340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42</xdr:col>
      <xdr:colOff>34416</xdr:colOff>
      <xdr:row>58</xdr:row>
      <xdr:rowOff>207130</xdr:rowOff>
    </xdr:from>
    <xdr:ext cx="957763" cy="405432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AC06949C-77B3-4527-B035-B9A7BD2E2540}"/>
            </a:ext>
          </a:extLst>
        </xdr:cNvPr>
        <xdr:cNvSpPr txBox="1"/>
      </xdr:nvSpPr>
      <xdr:spPr>
        <a:xfrm>
          <a:off x="21418041" y="39735880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43</xdr:col>
      <xdr:colOff>720159</xdr:colOff>
      <xdr:row>58</xdr:row>
      <xdr:rowOff>129915</xdr:rowOff>
    </xdr:from>
    <xdr:to>
      <xdr:col>45</xdr:col>
      <xdr:colOff>146792</xdr:colOff>
      <xdr:row>58</xdr:row>
      <xdr:rowOff>663315</xdr:rowOff>
    </xdr:to>
    <xdr:sp macro="" textlink="">
      <xdr:nvSpPr>
        <xdr:cNvPr id="146" name="Arrow: Pentagon 145">
          <a:extLst>
            <a:ext uri="{FF2B5EF4-FFF2-40B4-BE49-F238E27FC236}">
              <a16:creationId xmlns:a16="http://schemas.microsoft.com/office/drawing/2014/main" id="{0ED480B6-D519-4A83-965A-27056AA9EC5F}"/>
            </a:ext>
          </a:extLst>
        </xdr:cNvPr>
        <xdr:cNvSpPr/>
      </xdr:nvSpPr>
      <xdr:spPr>
        <a:xfrm>
          <a:off x="22841972" y="39658665"/>
          <a:ext cx="903008" cy="53340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43</xdr:col>
      <xdr:colOff>727655</xdr:colOff>
      <xdr:row>58</xdr:row>
      <xdr:rowOff>167843</xdr:rowOff>
    </xdr:from>
    <xdr:ext cx="872651" cy="4054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A327E22-5B4D-41CF-9A12-E62C1766B575}"/>
            </a:ext>
          </a:extLst>
        </xdr:cNvPr>
        <xdr:cNvSpPr txBox="1"/>
      </xdr:nvSpPr>
      <xdr:spPr>
        <a:xfrm>
          <a:off x="22849468" y="39696593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45</xdr:col>
      <xdr:colOff>107692</xdr:colOff>
      <xdr:row>58</xdr:row>
      <xdr:rowOff>192374</xdr:rowOff>
    </xdr:from>
    <xdr:to>
      <xdr:col>45</xdr:col>
      <xdr:colOff>534356</xdr:colOff>
      <xdr:row>58</xdr:row>
      <xdr:rowOff>550378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9C937394-83BD-4BC3-8D68-66EAD26B3949}"/>
            </a:ext>
          </a:extLst>
        </xdr:cNvPr>
        <xdr:cNvSpPr/>
      </xdr:nvSpPr>
      <xdr:spPr>
        <a:xfrm rot="10800000">
          <a:off x="23705880" y="39721124"/>
          <a:ext cx="426664" cy="35800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130721</xdr:colOff>
      <xdr:row>60</xdr:row>
      <xdr:rowOff>151218</xdr:rowOff>
    </xdr:from>
    <xdr:to>
      <xdr:col>35</xdr:col>
      <xdr:colOff>363842</xdr:colOff>
      <xdr:row>60</xdr:row>
      <xdr:rowOff>675093</xdr:rowOff>
    </xdr:to>
    <xdr:sp macro="" textlink="">
      <xdr:nvSpPr>
        <xdr:cNvPr id="149" name="Arrow: Pentagon 148">
          <a:extLst>
            <a:ext uri="{FF2B5EF4-FFF2-40B4-BE49-F238E27FC236}">
              <a16:creationId xmlns:a16="http://schemas.microsoft.com/office/drawing/2014/main" id="{87229BBB-58EE-4A71-9B2F-F8B60F2E357F}"/>
            </a:ext>
          </a:extLst>
        </xdr:cNvPr>
        <xdr:cNvSpPr/>
      </xdr:nvSpPr>
      <xdr:spPr>
        <a:xfrm>
          <a:off x="15608846" y="41203968"/>
          <a:ext cx="971309" cy="523875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93357</xdr:colOff>
      <xdr:row>60</xdr:row>
      <xdr:rowOff>217350</xdr:rowOff>
    </xdr:from>
    <xdr:ext cx="884729" cy="405432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03F7579E-A4B7-4FDD-9E14-00EA0523F9DE}"/>
            </a:ext>
          </a:extLst>
        </xdr:cNvPr>
        <xdr:cNvSpPr txBox="1"/>
      </xdr:nvSpPr>
      <xdr:spPr>
        <a:xfrm>
          <a:off x="15571482" y="41270100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35</xdr:col>
      <xdr:colOff>419183</xdr:colOff>
      <xdr:row>60</xdr:row>
      <xdr:rowOff>113338</xdr:rowOff>
    </xdr:from>
    <xdr:to>
      <xdr:col>42</xdr:col>
      <xdr:colOff>60280</xdr:colOff>
      <xdr:row>60</xdr:row>
      <xdr:rowOff>684838</xdr:rowOff>
    </xdr:to>
    <xdr:sp macro="" textlink="">
      <xdr:nvSpPr>
        <xdr:cNvPr id="155" name="Arrow: Pentagon 154">
          <a:extLst>
            <a:ext uri="{FF2B5EF4-FFF2-40B4-BE49-F238E27FC236}">
              <a16:creationId xmlns:a16="http://schemas.microsoft.com/office/drawing/2014/main" id="{84148EDB-067F-413B-BC68-D9BD9AA4E2C9}"/>
            </a:ext>
          </a:extLst>
        </xdr:cNvPr>
        <xdr:cNvSpPr/>
      </xdr:nvSpPr>
      <xdr:spPr>
        <a:xfrm>
          <a:off x="16635496" y="41166088"/>
          <a:ext cx="4808409" cy="57150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436330</xdr:colOff>
      <xdr:row>60</xdr:row>
      <xdr:rowOff>150895</xdr:rowOff>
    </xdr:from>
    <xdr:ext cx="795731" cy="405432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5BDBF4E4-2E1E-49A4-833C-E6DF64097BC1}"/>
            </a:ext>
          </a:extLst>
        </xdr:cNvPr>
        <xdr:cNvSpPr txBox="1"/>
      </xdr:nvSpPr>
      <xdr:spPr>
        <a:xfrm>
          <a:off x="16652643" y="41203645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41</xdr:col>
      <xdr:colOff>706336</xdr:colOff>
      <xdr:row>60</xdr:row>
      <xdr:rowOff>146094</xdr:rowOff>
    </xdr:from>
    <xdr:to>
      <xdr:col>44</xdr:col>
      <xdr:colOff>22717</xdr:colOff>
      <xdr:row>60</xdr:row>
      <xdr:rowOff>679494</xdr:rowOff>
    </xdr:to>
    <xdr:sp macro="" textlink="">
      <xdr:nvSpPr>
        <xdr:cNvPr id="159" name="Arrow: Pentagon 158">
          <a:extLst>
            <a:ext uri="{FF2B5EF4-FFF2-40B4-BE49-F238E27FC236}">
              <a16:creationId xmlns:a16="http://schemas.microsoft.com/office/drawing/2014/main" id="{A4B22247-8FB9-4C0B-BBF2-632F6CC27788}"/>
            </a:ext>
          </a:extLst>
        </xdr:cNvPr>
        <xdr:cNvSpPr/>
      </xdr:nvSpPr>
      <xdr:spPr>
        <a:xfrm>
          <a:off x="21351774" y="41198844"/>
          <a:ext cx="1530943" cy="53340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42</xdr:col>
      <xdr:colOff>38226</xdr:colOff>
      <xdr:row>60</xdr:row>
      <xdr:rowOff>222358</xdr:rowOff>
    </xdr:from>
    <xdr:ext cx="957763" cy="405432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8AF0D97-8750-4DAF-9596-896DA16FF588}"/>
            </a:ext>
          </a:extLst>
        </xdr:cNvPr>
        <xdr:cNvSpPr txBox="1"/>
      </xdr:nvSpPr>
      <xdr:spPr>
        <a:xfrm>
          <a:off x="21421851" y="41275108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43</xdr:col>
      <xdr:colOff>723969</xdr:colOff>
      <xdr:row>60</xdr:row>
      <xdr:rowOff>141333</xdr:rowOff>
    </xdr:from>
    <xdr:to>
      <xdr:col>45</xdr:col>
      <xdr:colOff>131552</xdr:colOff>
      <xdr:row>60</xdr:row>
      <xdr:rowOff>674733</xdr:rowOff>
    </xdr:to>
    <xdr:sp macro="" textlink="">
      <xdr:nvSpPr>
        <xdr:cNvPr id="173" name="Arrow: Pentagon 172">
          <a:extLst>
            <a:ext uri="{FF2B5EF4-FFF2-40B4-BE49-F238E27FC236}">
              <a16:creationId xmlns:a16="http://schemas.microsoft.com/office/drawing/2014/main" id="{2E69C9B7-28AC-4109-8545-89DF71535701}"/>
            </a:ext>
          </a:extLst>
        </xdr:cNvPr>
        <xdr:cNvSpPr/>
      </xdr:nvSpPr>
      <xdr:spPr>
        <a:xfrm>
          <a:off x="22845782" y="41194083"/>
          <a:ext cx="883958" cy="53340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43</xdr:col>
      <xdr:colOff>731465</xdr:colOff>
      <xdr:row>60</xdr:row>
      <xdr:rowOff>179261</xdr:rowOff>
    </xdr:from>
    <xdr:ext cx="872651" cy="40543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FD55932B-4180-4727-ABCF-2D568EF1FA7C}"/>
            </a:ext>
          </a:extLst>
        </xdr:cNvPr>
        <xdr:cNvSpPr txBox="1"/>
      </xdr:nvSpPr>
      <xdr:spPr>
        <a:xfrm>
          <a:off x="22853278" y="41232011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45</xdr:col>
      <xdr:colOff>98167</xdr:colOff>
      <xdr:row>60</xdr:row>
      <xdr:rowOff>220937</xdr:rowOff>
    </xdr:from>
    <xdr:to>
      <xdr:col>45</xdr:col>
      <xdr:colOff>553406</xdr:colOff>
      <xdr:row>60</xdr:row>
      <xdr:rowOff>565606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3BF09B4F-E8A8-43E9-96E0-F74DA1A4AE1B}"/>
            </a:ext>
          </a:extLst>
        </xdr:cNvPr>
        <xdr:cNvSpPr/>
      </xdr:nvSpPr>
      <xdr:spPr>
        <a:xfrm rot="10800000">
          <a:off x="23696355" y="41273687"/>
          <a:ext cx="455239" cy="34466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277737</xdr:colOff>
      <xdr:row>56</xdr:row>
      <xdr:rowOff>174346</xdr:rowOff>
    </xdr:from>
    <xdr:to>
      <xdr:col>39</xdr:col>
      <xdr:colOff>514670</xdr:colOff>
      <xdr:row>56</xdr:row>
      <xdr:rowOff>684886</xdr:rowOff>
    </xdr:to>
    <xdr:sp macro="" textlink="">
      <xdr:nvSpPr>
        <xdr:cNvPr id="176" name="Arrow: Pentagon 175">
          <a:extLst>
            <a:ext uri="{FF2B5EF4-FFF2-40B4-BE49-F238E27FC236}">
              <a16:creationId xmlns:a16="http://schemas.microsoft.com/office/drawing/2014/main" id="{A3B4C61B-31D6-4D40-A482-C1E7EAA56377}"/>
            </a:ext>
          </a:extLst>
        </xdr:cNvPr>
        <xdr:cNvSpPr/>
      </xdr:nvSpPr>
      <xdr:spPr>
        <a:xfrm>
          <a:off x="18617692" y="39729073"/>
          <a:ext cx="964296" cy="510540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38</xdr:col>
      <xdr:colOff>188938</xdr:colOff>
      <xdr:row>56</xdr:row>
      <xdr:rowOff>227143</xdr:rowOff>
    </xdr:from>
    <xdr:ext cx="884729" cy="405432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8C7939FF-32D1-41DD-B91A-857F7813418C}"/>
            </a:ext>
          </a:extLst>
        </xdr:cNvPr>
        <xdr:cNvSpPr txBox="1"/>
      </xdr:nvSpPr>
      <xdr:spPr>
        <a:xfrm>
          <a:off x="18528893" y="39781870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39</xdr:col>
      <xdr:colOff>547151</xdr:colOff>
      <xdr:row>56</xdr:row>
      <xdr:rowOff>136466</xdr:rowOff>
    </xdr:from>
    <xdr:to>
      <xdr:col>46</xdr:col>
      <xdr:colOff>239076</xdr:colOff>
      <xdr:row>56</xdr:row>
      <xdr:rowOff>707966</xdr:rowOff>
    </xdr:to>
    <xdr:sp macro="" textlink="">
      <xdr:nvSpPr>
        <xdr:cNvPr id="179" name="Arrow: Pentagon 178">
          <a:extLst>
            <a:ext uri="{FF2B5EF4-FFF2-40B4-BE49-F238E27FC236}">
              <a16:creationId xmlns:a16="http://schemas.microsoft.com/office/drawing/2014/main" id="{26446C1A-23D9-49C0-8C9E-BB6E4A95C133}"/>
            </a:ext>
          </a:extLst>
        </xdr:cNvPr>
        <xdr:cNvSpPr/>
      </xdr:nvSpPr>
      <xdr:spPr>
        <a:xfrm>
          <a:off x="19614469" y="39691193"/>
          <a:ext cx="4783471" cy="57150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39</xdr:col>
      <xdr:colOff>585253</xdr:colOff>
      <xdr:row>56</xdr:row>
      <xdr:rowOff>174023</xdr:rowOff>
    </xdr:from>
    <xdr:ext cx="795731" cy="405432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B4930BD-20CA-4A66-A2F9-EA726F6996B2}"/>
            </a:ext>
          </a:extLst>
        </xdr:cNvPr>
        <xdr:cNvSpPr txBox="1"/>
      </xdr:nvSpPr>
      <xdr:spPr>
        <a:xfrm>
          <a:off x="19652571" y="39728750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46</xdr:col>
      <xdr:colOff>133610</xdr:colOff>
      <xdr:row>56</xdr:row>
      <xdr:rowOff>153982</xdr:rowOff>
    </xdr:from>
    <xdr:to>
      <xdr:col>48</xdr:col>
      <xdr:colOff>132933</xdr:colOff>
      <xdr:row>56</xdr:row>
      <xdr:rowOff>687382</xdr:rowOff>
    </xdr:to>
    <xdr:sp macro="" textlink="">
      <xdr:nvSpPr>
        <xdr:cNvPr id="181" name="Arrow: Pentagon 180">
          <a:extLst>
            <a:ext uri="{FF2B5EF4-FFF2-40B4-BE49-F238E27FC236}">
              <a16:creationId xmlns:a16="http://schemas.microsoft.com/office/drawing/2014/main" id="{1F7FCDD1-5E1C-4DE2-99B9-D1539C4DA9AD}"/>
            </a:ext>
          </a:extLst>
        </xdr:cNvPr>
        <xdr:cNvSpPr/>
      </xdr:nvSpPr>
      <xdr:spPr>
        <a:xfrm>
          <a:off x="24292474" y="39708709"/>
          <a:ext cx="1454050" cy="53340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144632</xdr:colOff>
      <xdr:row>56</xdr:row>
      <xdr:rowOff>230246</xdr:rowOff>
    </xdr:from>
    <xdr:ext cx="957763" cy="405432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964A1A2-192D-4180-9A95-54D24FBD89BC}"/>
            </a:ext>
          </a:extLst>
        </xdr:cNvPr>
        <xdr:cNvSpPr txBox="1"/>
      </xdr:nvSpPr>
      <xdr:spPr>
        <a:xfrm>
          <a:off x="24303496" y="39784973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48</xdr:col>
      <xdr:colOff>82663</xdr:colOff>
      <xdr:row>56</xdr:row>
      <xdr:rowOff>151126</xdr:rowOff>
    </xdr:from>
    <xdr:to>
      <xdr:col>49</xdr:col>
      <xdr:colOff>227134</xdr:colOff>
      <xdr:row>56</xdr:row>
      <xdr:rowOff>684526</xdr:rowOff>
    </xdr:to>
    <xdr:sp macro="" textlink="">
      <xdr:nvSpPr>
        <xdr:cNvPr id="183" name="Arrow: Pentagon 182">
          <a:extLst>
            <a:ext uri="{FF2B5EF4-FFF2-40B4-BE49-F238E27FC236}">
              <a16:creationId xmlns:a16="http://schemas.microsoft.com/office/drawing/2014/main" id="{C90E6B3C-2ED5-471A-96B7-9AF5F7161C11}"/>
            </a:ext>
          </a:extLst>
        </xdr:cNvPr>
        <xdr:cNvSpPr/>
      </xdr:nvSpPr>
      <xdr:spPr>
        <a:xfrm>
          <a:off x="25696254" y="39705853"/>
          <a:ext cx="871835" cy="53340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48</xdr:col>
      <xdr:colOff>118734</xdr:colOff>
      <xdr:row>56</xdr:row>
      <xdr:rowOff>189054</xdr:rowOff>
    </xdr:from>
    <xdr:ext cx="872651" cy="405432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BA0C32CA-F939-4204-AD95-0F2B3694D0E4}"/>
            </a:ext>
          </a:extLst>
        </xdr:cNvPr>
        <xdr:cNvSpPr txBox="1"/>
      </xdr:nvSpPr>
      <xdr:spPr>
        <a:xfrm>
          <a:off x="25732325" y="39743781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49</xdr:col>
      <xdr:colOff>277569</xdr:colOff>
      <xdr:row>56</xdr:row>
      <xdr:rowOff>226920</xdr:rowOff>
    </xdr:from>
    <xdr:to>
      <xdr:col>49</xdr:col>
      <xdr:colOff>702328</xdr:colOff>
      <xdr:row>56</xdr:row>
      <xdr:rowOff>573494</xdr:rowOff>
    </xdr:to>
    <xdr:sp macro="" textlink="">
      <xdr:nvSpPr>
        <xdr:cNvPr id="246" name="Isosceles Triangle 245">
          <a:extLst>
            <a:ext uri="{FF2B5EF4-FFF2-40B4-BE49-F238E27FC236}">
              <a16:creationId xmlns:a16="http://schemas.microsoft.com/office/drawing/2014/main" id="{E7107DD9-E272-4C42-B41A-F60948498D78}"/>
            </a:ext>
          </a:extLst>
        </xdr:cNvPr>
        <xdr:cNvSpPr/>
      </xdr:nvSpPr>
      <xdr:spPr>
        <a:xfrm rot="10800000">
          <a:off x="26618524" y="39781647"/>
          <a:ext cx="424759" cy="34657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41734</xdr:colOff>
      <xdr:row>45</xdr:row>
      <xdr:rowOff>47625</xdr:rowOff>
    </xdr:from>
    <xdr:to>
      <xdr:col>42</xdr:col>
      <xdr:colOff>0</xdr:colOff>
      <xdr:row>45</xdr:row>
      <xdr:rowOff>642590</xdr:rowOff>
    </xdr:to>
    <xdr:sp macro="" textlink="">
      <xdr:nvSpPr>
        <xdr:cNvPr id="247" name="Arrow: Pentagon 197">
          <a:extLst>
            <a:ext uri="{FF2B5EF4-FFF2-40B4-BE49-F238E27FC236}">
              <a16:creationId xmlns:a16="http://schemas.microsoft.com/office/drawing/2014/main" id="{536488C3-2F98-4FE4-BC07-A4BEDEFAE635}"/>
            </a:ext>
          </a:extLst>
        </xdr:cNvPr>
        <xdr:cNvSpPr/>
      </xdr:nvSpPr>
      <xdr:spPr>
        <a:xfrm>
          <a:off x="19472734" y="29670375"/>
          <a:ext cx="1387016" cy="594965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120656</xdr:colOff>
      <xdr:row>45</xdr:row>
      <xdr:rowOff>153825</xdr:rowOff>
    </xdr:from>
    <xdr:ext cx="957763" cy="405432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CF1D0DFC-6EC7-40E3-86D5-289F00E79259}"/>
            </a:ext>
          </a:extLst>
        </xdr:cNvPr>
        <xdr:cNvSpPr txBox="1"/>
      </xdr:nvSpPr>
      <xdr:spPr>
        <a:xfrm>
          <a:off x="19551656" y="29776575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35</xdr:col>
      <xdr:colOff>102347</xdr:colOff>
      <xdr:row>35</xdr:row>
      <xdr:rowOff>71437</xdr:rowOff>
    </xdr:from>
    <xdr:to>
      <xdr:col>38</xdr:col>
      <xdr:colOff>23812</xdr:colOff>
      <xdr:row>35</xdr:row>
      <xdr:rowOff>655517</xdr:rowOff>
    </xdr:to>
    <xdr:sp macro="" textlink="">
      <xdr:nvSpPr>
        <xdr:cNvPr id="252" name="Arrow: Pentagon 10">
          <a:extLst>
            <a:ext uri="{FF2B5EF4-FFF2-40B4-BE49-F238E27FC236}">
              <a16:creationId xmlns:a16="http://schemas.microsoft.com/office/drawing/2014/main" id="{6B0B7BE4-5F12-44BF-B35D-3734435ADAC3}"/>
            </a:ext>
          </a:extLst>
        </xdr:cNvPr>
        <xdr:cNvSpPr/>
      </xdr:nvSpPr>
      <xdr:spPr>
        <a:xfrm>
          <a:off x="15961472" y="22074187"/>
          <a:ext cx="2064590" cy="584080"/>
        </a:xfrm>
        <a:prstGeom prst="homePlat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71425</xdr:colOff>
      <xdr:row>35</xdr:row>
      <xdr:rowOff>102611</xdr:rowOff>
    </xdr:from>
    <xdr:to>
      <xdr:col>39</xdr:col>
      <xdr:colOff>217962</xdr:colOff>
      <xdr:row>35</xdr:row>
      <xdr:rowOff>651251</xdr:rowOff>
    </xdr:to>
    <xdr:sp macro="" textlink="">
      <xdr:nvSpPr>
        <xdr:cNvPr id="254" name="Arrow: Pentagon 8">
          <a:extLst>
            <a:ext uri="{FF2B5EF4-FFF2-40B4-BE49-F238E27FC236}">
              <a16:creationId xmlns:a16="http://schemas.microsoft.com/office/drawing/2014/main" id="{2045282C-0DAD-4F34-9006-738D8B41E3CD}"/>
            </a:ext>
          </a:extLst>
        </xdr:cNvPr>
        <xdr:cNvSpPr/>
      </xdr:nvSpPr>
      <xdr:spPr>
        <a:xfrm>
          <a:off x="18073675" y="22105361"/>
          <a:ext cx="860912" cy="54864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38</xdr:col>
      <xdr:colOff>141810</xdr:colOff>
      <xdr:row>35</xdr:row>
      <xdr:rowOff>141393</xdr:rowOff>
    </xdr:from>
    <xdr:ext cx="884539" cy="405432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6513C632-1302-4946-AD3B-A9CB1748B235}"/>
            </a:ext>
          </a:extLst>
        </xdr:cNvPr>
        <xdr:cNvSpPr txBox="1"/>
      </xdr:nvSpPr>
      <xdr:spPr>
        <a:xfrm>
          <a:off x="18144060" y="22144143"/>
          <a:ext cx="88453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oneCellAnchor>
    <xdr:from>
      <xdr:col>35</xdr:col>
      <xdr:colOff>86021</xdr:colOff>
      <xdr:row>35</xdr:row>
      <xdr:rowOff>119126</xdr:rowOff>
    </xdr:from>
    <xdr:ext cx="957763" cy="405432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62C4119A-7B6B-42EF-A5A6-FE5048764A94}"/>
            </a:ext>
          </a:extLst>
        </xdr:cNvPr>
        <xdr:cNvSpPr txBox="1"/>
      </xdr:nvSpPr>
      <xdr:spPr>
        <a:xfrm>
          <a:off x="15945146" y="22121876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41</xdr:col>
      <xdr:colOff>116898</xdr:colOff>
      <xdr:row>35</xdr:row>
      <xdr:rowOff>112567</xdr:rowOff>
    </xdr:from>
    <xdr:to>
      <xdr:col>48</xdr:col>
      <xdr:colOff>188336</xdr:colOff>
      <xdr:row>35</xdr:row>
      <xdr:rowOff>684066</xdr:rowOff>
    </xdr:to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SpPr txBox="1"/>
      </xdr:nvSpPr>
      <xdr:spPr>
        <a:xfrm>
          <a:off x="20136716" y="22141294"/>
          <a:ext cx="5041756" cy="571499"/>
        </a:xfrm>
        <a:prstGeom prst="rect">
          <a:avLst/>
        </a:prstGeom>
        <a:solidFill>
          <a:srgbClr val="DC143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>
              <a:solidFill>
                <a:srgbClr val="FFFFF0"/>
              </a:solidFill>
            </a:rPr>
            <a:t>waiting</a:t>
          </a:r>
          <a:r>
            <a:rPr lang="en-US" sz="3200" baseline="0">
              <a:solidFill>
                <a:srgbClr val="FFFFF0"/>
              </a:solidFill>
            </a:rPr>
            <a:t> OHS confirm manual</a:t>
          </a:r>
          <a:endParaRPr lang="en-US" sz="3200">
            <a:solidFill>
              <a:srgbClr val="FFFFF0"/>
            </a:solidFill>
          </a:endParaRPr>
        </a:p>
      </xdr:txBody>
    </xdr:sp>
    <xdr:clientData/>
  </xdr:twoCellAnchor>
  <xdr:twoCellAnchor>
    <xdr:from>
      <xdr:col>41</xdr:col>
      <xdr:colOff>158029</xdr:colOff>
      <xdr:row>31</xdr:row>
      <xdr:rowOff>112569</xdr:rowOff>
    </xdr:from>
    <xdr:to>
      <xdr:col>48</xdr:col>
      <xdr:colOff>229467</xdr:colOff>
      <xdr:row>31</xdr:row>
      <xdr:rowOff>684068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SpPr txBox="1"/>
      </xdr:nvSpPr>
      <xdr:spPr>
        <a:xfrm>
          <a:off x="20177847" y="17569296"/>
          <a:ext cx="5041756" cy="571499"/>
        </a:xfrm>
        <a:prstGeom prst="rect">
          <a:avLst/>
        </a:prstGeom>
        <a:solidFill>
          <a:srgbClr val="DC143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>
              <a:solidFill>
                <a:srgbClr val="FFFFF0"/>
              </a:solidFill>
            </a:rPr>
            <a:t>waiting</a:t>
          </a:r>
          <a:r>
            <a:rPr lang="en-US" sz="3200" baseline="0">
              <a:solidFill>
                <a:srgbClr val="FFFFF0"/>
              </a:solidFill>
            </a:rPr>
            <a:t> OHS confirm manual</a:t>
          </a:r>
          <a:endParaRPr lang="en-US" sz="3200">
            <a:solidFill>
              <a:srgbClr val="FFFFF0"/>
            </a:solidFill>
          </a:endParaRPr>
        </a:p>
      </xdr:txBody>
    </xdr:sp>
    <xdr:clientData/>
  </xdr:twoCellAnchor>
  <xdr:twoCellAnchor>
    <xdr:from>
      <xdr:col>40</xdr:col>
      <xdr:colOff>289458</xdr:colOff>
      <xdr:row>35</xdr:row>
      <xdr:rowOff>227611</xdr:rowOff>
    </xdr:from>
    <xdr:to>
      <xdr:col>40</xdr:col>
      <xdr:colOff>692743</xdr:colOff>
      <xdr:row>35</xdr:row>
      <xdr:rowOff>577995</xdr:rowOff>
    </xdr:to>
    <xdr:sp macro="" textlink="">
      <xdr:nvSpPr>
        <xdr:cNvPr id="258" name="Isosceles Triangle 257">
          <a:extLst>
            <a:ext uri="{FF2B5EF4-FFF2-40B4-BE49-F238E27FC236}">
              <a16:creationId xmlns:a16="http://schemas.microsoft.com/office/drawing/2014/main" id="{571676F5-FB28-5916-64FF-DC6B962856AA}"/>
            </a:ext>
          </a:extLst>
        </xdr:cNvPr>
        <xdr:cNvSpPr/>
      </xdr:nvSpPr>
      <xdr:spPr>
        <a:xfrm rot="10800000">
          <a:off x="19599231" y="22256338"/>
          <a:ext cx="403285" cy="350384"/>
        </a:xfrm>
        <a:prstGeom prst="triangle">
          <a:avLst/>
        </a:prstGeom>
        <a:solidFill>
          <a:srgbClr val="DC14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147449</xdr:colOff>
      <xdr:row>31</xdr:row>
      <xdr:rowOff>224147</xdr:rowOff>
    </xdr:from>
    <xdr:to>
      <xdr:col>40</xdr:col>
      <xdr:colOff>550734</xdr:colOff>
      <xdr:row>31</xdr:row>
      <xdr:rowOff>574531</xdr:rowOff>
    </xdr:to>
    <xdr:sp macro="" textlink="">
      <xdr:nvSpPr>
        <xdr:cNvPr id="260" name="Isosceles Triangle 259">
          <a:extLst>
            <a:ext uri="{FF2B5EF4-FFF2-40B4-BE49-F238E27FC236}">
              <a16:creationId xmlns:a16="http://schemas.microsoft.com/office/drawing/2014/main" id="{571676F5-FB28-5916-64FF-DC6B962856AA}"/>
            </a:ext>
          </a:extLst>
        </xdr:cNvPr>
        <xdr:cNvSpPr/>
      </xdr:nvSpPr>
      <xdr:spPr>
        <a:xfrm rot="10800000">
          <a:off x="19457222" y="17680874"/>
          <a:ext cx="403285" cy="350384"/>
        </a:xfrm>
        <a:prstGeom prst="triangle">
          <a:avLst/>
        </a:prstGeom>
        <a:solidFill>
          <a:srgbClr val="DC14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110404</xdr:colOff>
      <xdr:row>45</xdr:row>
      <xdr:rowOff>142875</xdr:rowOff>
    </xdr:from>
    <xdr:to>
      <xdr:col>50</xdr:col>
      <xdr:colOff>381000</xdr:colOff>
      <xdr:row>45</xdr:row>
      <xdr:rowOff>638605</xdr:rowOff>
    </xdr:to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SpPr txBox="1"/>
      </xdr:nvSpPr>
      <xdr:spPr>
        <a:xfrm>
          <a:off x="20970154" y="29765625"/>
          <a:ext cx="5985596" cy="495730"/>
        </a:xfrm>
        <a:prstGeom prst="rect">
          <a:avLst/>
        </a:prstGeom>
        <a:solidFill>
          <a:srgbClr val="DC143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>
              <a:solidFill>
                <a:srgbClr val="FFFFF0"/>
              </a:solidFill>
            </a:rPr>
            <a:t>Solenoid</a:t>
          </a:r>
          <a:r>
            <a:rPr lang="en-US" sz="3200" baseline="0">
              <a:solidFill>
                <a:srgbClr val="FFFFF0"/>
              </a:solidFill>
            </a:rPr>
            <a:t> valve will arrive 22/8</a:t>
          </a:r>
          <a:endParaRPr lang="en-US" sz="3200">
            <a:solidFill>
              <a:srgbClr val="FFFFF0"/>
            </a:solidFill>
          </a:endParaRPr>
        </a:p>
      </xdr:txBody>
    </xdr:sp>
    <xdr:clientData/>
  </xdr:twoCellAnchor>
  <xdr:twoCellAnchor>
    <xdr:from>
      <xdr:col>38</xdr:col>
      <xdr:colOff>867</xdr:colOff>
      <xdr:row>47</xdr:row>
      <xdr:rowOff>152400</xdr:rowOff>
    </xdr:from>
    <xdr:to>
      <xdr:col>46</xdr:col>
      <xdr:colOff>271463</xdr:colOff>
      <xdr:row>47</xdr:row>
      <xdr:rowOff>648130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SpPr txBox="1"/>
      </xdr:nvSpPr>
      <xdr:spPr>
        <a:xfrm>
          <a:off x="18003117" y="32823150"/>
          <a:ext cx="5985596" cy="495730"/>
        </a:xfrm>
        <a:prstGeom prst="rect">
          <a:avLst/>
        </a:prstGeom>
        <a:solidFill>
          <a:srgbClr val="DC143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>
              <a:solidFill>
                <a:srgbClr val="FFFFF0"/>
              </a:solidFill>
            </a:rPr>
            <a:t>Confirm User then order parts</a:t>
          </a:r>
        </a:p>
      </xdr:txBody>
    </xdr:sp>
    <xdr:clientData/>
  </xdr:twoCellAnchor>
  <xdr:twoCellAnchor>
    <xdr:from>
      <xdr:col>35</xdr:col>
      <xdr:colOff>256727</xdr:colOff>
      <xdr:row>44</xdr:row>
      <xdr:rowOff>119062</xdr:rowOff>
    </xdr:from>
    <xdr:to>
      <xdr:col>39</xdr:col>
      <xdr:colOff>500062</xdr:colOff>
      <xdr:row>44</xdr:row>
      <xdr:rowOff>621612</xdr:rowOff>
    </xdr:to>
    <xdr:sp macro="" textlink="">
      <xdr:nvSpPr>
        <xdr:cNvPr id="249" name="Arrow: Pentagon 195">
          <a:extLst>
            <a:ext uri="{FF2B5EF4-FFF2-40B4-BE49-F238E27FC236}">
              <a16:creationId xmlns:a16="http://schemas.microsoft.com/office/drawing/2014/main" id="{17795C8D-6898-40CB-9FC9-CB76C3C19C6E}"/>
            </a:ext>
          </a:extLst>
        </xdr:cNvPr>
        <xdr:cNvSpPr/>
      </xdr:nvSpPr>
      <xdr:spPr>
        <a:xfrm>
          <a:off x="16115852" y="28979812"/>
          <a:ext cx="3100835" cy="502550"/>
        </a:xfrm>
        <a:prstGeom prst="homePlat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35</xdr:col>
      <xdr:colOff>458794</xdr:colOff>
      <xdr:row>44</xdr:row>
      <xdr:rowOff>153825</xdr:rowOff>
    </xdr:from>
    <xdr:ext cx="1436932" cy="405432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CF1D0DFC-6EC7-40E3-86D5-289F00E79259}"/>
            </a:ext>
          </a:extLst>
        </xdr:cNvPr>
        <xdr:cNvSpPr txBox="1"/>
      </xdr:nvSpPr>
      <xdr:spPr>
        <a:xfrm>
          <a:off x="16317919" y="29014575"/>
          <a:ext cx="143693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 Delay</a:t>
          </a:r>
        </a:p>
      </xdr:txBody>
    </xdr:sp>
    <xdr:clientData/>
  </xdr:oneCellAnchor>
  <xdr:twoCellAnchor>
    <xdr:from>
      <xdr:col>45</xdr:col>
      <xdr:colOff>93557</xdr:colOff>
      <xdr:row>62</xdr:row>
      <xdr:rowOff>156917</xdr:rowOff>
    </xdr:from>
    <xdr:to>
      <xdr:col>46</xdr:col>
      <xdr:colOff>322869</xdr:colOff>
      <xdr:row>62</xdr:row>
      <xdr:rowOff>661742</xdr:rowOff>
    </xdr:to>
    <xdr:sp macro="" textlink="">
      <xdr:nvSpPr>
        <xdr:cNvPr id="251" name="Arrow: Pentagon 250">
          <a:extLst>
            <a:ext uri="{FF2B5EF4-FFF2-40B4-BE49-F238E27FC236}">
              <a16:creationId xmlns:a16="http://schemas.microsoft.com/office/drawing/2014/main" id="{AD944556-DEA7-49B0-B80B-75FA83DAD67B}"/>
            </a:ext>
          </a:extLst>
        </xdr:cNvPr>
        <xdr:cNvSpPr/>
      </xdr:nvSpPr>
      <xdr:spPr>
        <a:xfrm>
          <a:off x="23691745" y="44257667"/>
          <a:ext cx="967499" cy="504825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45</xdr:col>
      <xdr:colOff>56193</xdr:colOff>
      <xdr:row>62</xdr:row>
      <xdr:rowOff>203999</xdr:rowOff>
    </xdr:from>
    <xdr:ext cx="884729" cy="405432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7F3D0B82-95DF-4845-9C89-8EF3588C4F98}"/>
            </a:ext>
          </a:extLst>
        </xdr:cNvPr>
        <xdr:cNvSpPr txBox="1"/>
      </xdr:nvSpPr>
      <xdr:spPr>
        <a:xfrm>
          <a:off x="23654381" y="44304749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46</xdr:col>
      <xdr:colOff>402975</xdr:colOff>
      <xdr:row>62</xdr:row>
      <xdr:rowOff>119037</xdr:rowOff>
    </xdr:from>
    <xdr:to>
      <xdr:col>53</xdr:col>
      <xdr:colOff>34546</xdr:colOff>
      <xdr:row>62</xdr:row>
      <xdr:rowOff>690537</xdr:rowOff>
    </xdr:to>
    <xdr:sp macro="" textlink="">
      <xdr:nvSpPr>
        <xdr:cNvPr id="263" name="Arrow: Pentagon 262">
          <a:extLst>
            <a:ext uri="{FF2B5EF4-FFF2-40B4-BE49-F238E27FC236}">
              <a16:creationId xmlns:a16="http://schemas.microsoft.com/office/drawing/2014/main" id="{E183C251-F342-46CA-9412-D16DFE61BC09}"/>
            </a:ext>
          </a:extLst>
        </xdr:cNvPr>
        <xdr:cNvSpPr/>
      </xdr:nvSpPr>
      <xdr:spPr>
        <a:xfrm>
          <a:off x="24739350" y="44219787"/>
          <a:ext cx="4798884" cy="57150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402977</xdr:colOff>
      <xdr:row>62</xdr:row>
      <xdr:rowOff>156594</xdr:rowOff>
    </xdr:from>
    <xdr:ext cx="795731" cy="405432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59CB1A4F-FFFF-4544-A931-A8D1FD83A230}"/>
            </a:ext>
          </a:extLst>
        </xdr:cNvPr>
        <xdr:cNvSpPr txBox="1"/>
      </xdr:nvSpPr>
      <xdr:spPr>
        <a:xfrm>
          <a:off x="24739352" y="44257344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52</xdr:col>
      <xdr:colOff>648218</xdr:colOff>
      <xdr:row>62</xdr:row>
      <xdr:rowOff>146078</xdr:rowOff>
    </xdr:from>
    <xdr:to>
      <xdr:col>54</xdr:col>
      <xdr:colOff>733266</xdr:colOff>
      <xdr:row>62</xdr:row>
      <xdr:rowOff>679478</xdr:rowOff>
    </xdr:to>
    <xdr:sp macro="" textlink="">
      <xdr:nvSpPr>
        <xdr:cNvPr id="265" name="Arrow: Pentagon 264">
          <a:extLst>
            <a:ext uri="{FF2B5EF4-FFF2-40B4-BE49-F238E27FC236}">
              <a16:creationId xmlns:a16="http://schemas.microsoft.com/office/drawing/2014/main" id="{7133935E-57B4-41D7-852A-80D254E9950A}"/>
            </a:ext>
          </a:extLst>
        </xdr:cNvPr>
        <xdr:cNvSpPr/>
      </xdr:nvSpPr>
      <xdr:spPr>
        <a:xfrm>
          <a:off x="29413718" y="44246828"/>
          <a:ext cx="1561423" cy="53340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53</xdr:col>
      <xdr:colOff>2967</xdr:colOff>
      <xdr:row>62</xdr:row>
      <xdr:rowOff>222342</xdr:rowOff>
    </xdr:from>
    <xdr:ext cx="957763" cy="405432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7ED4750D-FDCC-4333-AF13-D56F24F93ABB}"/>
            </a:ext>
          </a:extLst>
        </xdr:cNvPr>
        <xdr:cNvSpPr txBox="1"/>
      </xdr:nvSpPr>
      <xdr:spPr>
        <a:xfrm>
          <a:off x="29506655" y="44323092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54</xdr:col>
      <xdr:colOff>707761</xdr:colOff>
      <xdr:row>62</xdr:row>
      <xdr:rowOff>127982</xdr:rowOff>
    </xdr:from>
    <xdr:to>
      <xdr:col>56</xdr:col>
      <xdr:colOff>94389</xdr:colOff>
      <xdr:row>62</xdr:row>
      <xdr:rowOff>661382</xdr:rowOff>
    </xdr:to>
    <xdr:sp macro="" textlink="">
      <xdr:nvSpPr>
        <xdr:cNvPr id="267" name="Arrow: Pentagon 266">
          <a:extLst>
            <a:ext uri="{FF2B5EF4-FFF2-40B4-BE49-F238E27FC236}">
              <a16:creationId xmlns:a16="http://schemas.microsoft.com/office/drawing/2014/main" id="{2BED3B54-C192-4F50-ABD4-B062983777A6}"/>
            </a:ext>
          </a:extLst>
        </xdr:cNvPr>
        <xdr:cNvSpPr/>
      </xdr:nvSpPr>
      <xdr:spPr>
        <a:xfrm>
          <a:off x="30949636" y="44228732"/>
          <a:ext cx="863003" cy="53340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54</xdr:col>
      <xdr:colOff>701922</xdr:colOff>
      <xdr:row>62</xdr:row>
      <xdr:rowOff>165910</xdr:rowOff>
    </xdr:from>
    <xdr:ext cx="872651" cy="405432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3D0C69DC-C6C3-457C-B5AB-D842B5AF6ADD}"/>
            </a:ext>
          </a:extLst>
        </xdr:cNvPr>
        <xdr:cNvSpPr txBox="1"/>
      </xdr:nvSpPr>
      <xdr:spPr>
        <a:xfrm>
          <a:off x="30943797" y="44266660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56</xdr:col>
      <xdr:colOff>72434</xdr:colOff>
      <xdr:row>62</xdr:row>
      <xdr:rowOff>222826</xdr:rowOff>
    </xdr:from>
    <xdr:to>
      <xdr:col>56</xdr:col>
      <xdr:colOff>571488</xdr:colOff>
      <xdr:row>62</xdr:row>
      <xdr:rowOff>565590</xdr:rowOff>
    </xdr:to>
    <xdr:sp macro="" textlink="">
      <xdr:nvSpPr>
        <xdr:cNvPr id="269" name="Isosceles Triangle 268">
          <a:extLst>
            <a:ext uri="{FF2B5EF4-FFF2-40B4-BE49-F238E27FC236}">
              <a16:creationId xmlns:a16="http://schemas.microsoft.com/office/drawing/2014/main" id="{3E7B0BF2-26B9-432B-9AD3-3FF03FAABB6A}"/>
            </a:ext>
          </a:extLst>
        </xdr:cNvPr>
        <xdr:cNvSpPr/>
      </xdr:nvSpPr>
      <xdr:spPr>
        <a:xfrm rot="10800000">
          <a:off x="31790684" y="44323576"/>
          <a:ext cx="499054" cy="34276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55455</xdr:colOff>
      <xdr:row>64</xdr:row>
      <xdr:rowOff>150247</xdr:rowOff>
    </xdr:from>
    <xdr:to>
      <xdr:col>47</xdr:col>
      <xdr:colOff>284766</xdr:colOff>
      <xdr:row>64</xdr:row>
      <xdr:rowOff>639832</xdr:rowOff>
    </xdr:to>
    <xdr:sp macro="" textlink="">
      <xdr:nvSpPr>
        <xdr:cNvPr id="270" name="Arrow: Pentagon 269">
          <a:extLst>
            <a:ext uri="{FF2B5EF4-FFF2-40B4-BE49-F238E27FC236}">
              <a16:creationId xmlns:a16="http://schemas.microsoft.com/office/drawing/2014/main" id="{97EC69A3-B071-4315-A859-124A50F27508}"/>
            </a:ext>
          </a:extLst>
        </xdr:cNvPr>
        <xdr:cNvSpPr/>
      </xdr:nvSpPr>
      <xdr:spPr>
        <a:xfrm>
          <a:off x="24391830" y="45774997"/>
          <a:ext cx="967499" cy="489585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46</xdr:col>
      <xdr:colOff>25711</xdr:colOff>
      <xdr:row>64</xdr:row>
      <xdr:rowOff>182089</xdr:rowOff>
    </xdr:from>
    <xdr:ext cx="884729" cy="405432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E0BBB72C-6311-441C-ABF1-389AF80DB7E2}"/>
            </a:ext>
          </a:extLst>
        </xdr:cNvPr>
        <xdr:cNvSpPr txBox="1"/>
      </xdr:nvSpPr>
      <xdr:spPr>
        <a:xfrm>
          <a:off x="24362086" y="45806839"/>
          <a:ext cx="8847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Design</a:t>
          </a:r>
        </a:p>
      </xdr:txBody>
    </xdr:sp>
    <xdr:clientData/>
  </xdr:oneCellAnchor>
  <xdr:twoCellAnchor>
    <xdr:from>
      <xdr:col>47</xdr:col>
      <xdr:colOff>361062</xdr:colOff>
      <xdr:row>64</xdr:row>
      <xdr:rowOff>112367</xdr:rowOff>
    </xdr:from>
    <xdr:to>
      <xdr:col>53</xdr:col>
      <xdr:colOff>727011</xdr:colOff>
      <xdr:row>64</xdr:row>
      <xdr:rowOff>683867</xdr:rowOff>
    </xdr:to>
    <xdr:sp macro="" textlink="">
      <xdr:nvSpPr>
        <xdr:cNvPr id="272" name="Arrow: Pentagon 271">
          <a:extLst>
            <a:ext uri="{FF2B5EF4-FFF2-40B4-BE49-F238E27FC236}">
              <a16:creationId xmlns:a16="http://schemas.microsoft.com/office/drawing/2014/main" id="{0F7A137E-5AB6-4BFD-A666-578F78E3974C}"/>
            </a:ext>
          </a:extLst>
        </xdr:cNvPr>
        <xdr:cNvSpPr/>
      </xdr:nvSpPr>
      <xdr:spPr>
        <a:xfrm>
          <a:off x="25435625" y="45737117"/>
          <a:ext cx="4795074" cy="571500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47</xdr:col>
      <xdr:colOff>361064</xdr:colOff>
      <xdr:row>64</xdr:row>
      <xdr:rowOff>149924</xdr:rowOff>
    </xdr:from>
    <xdr:ext cx="795731" cy="405432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2C3DC022-C6BC-40CD-A668-8E082EE5557E}"/>
            </a:ext>
          </a:extLst>
        </xdr:cNvPr>
        <xdr:cNvSpPr txBox="1"/>
      </xdr:nvSpPr>
      <xdr:spPr>
        <a:xfrm>
          <a:off x="25435627" y="45774674"/>
          <a:ext cx="795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Order</a:t>
          </a:r>
        </a:p>
      </xdr:txBody>
    </xdr:sp>
    <xdr:clientData/>
  </xdr:oneCellAnchor>
  <xdr:twoCellAnchor>
    <xdr:from>
      <xdr:col>53</xdr:col>
      <xdr:colOff>589160</xdr:colOff>
      <xdr:row>64</xdr:row>
      <xdr:rowOff>110833</xdr:rowOff>
    </xdr:from>
    <xdr:to>
      <xdr:col>55</xdr:col>
      <xdr:colOff>727548</xdr:colOff>
      <xdr:row>64</xdr:row>
      <xdr:rowOff>644233</xdr:rowOff>
    </xdr:to>
    <xdr:sp macro="" textlink="">
      <xdr:nvSpPr>
        <xdr:cNvPr id="274" name="Arrow: Pentagon 273">
          <a:extLst>
            <a:ext uri="{FF2B5EF4-FFF2-40B4-BE49-F238E27FC236}">
              <a16:creationId xmlns:a16="http://schemas.microsoft.com/office/drawing/2014/main" id="{D3CBD0FE-9AC7-4456-92DF-BB724C3696F1}"/>
            </a:ext>
          </a:extLst>
        </xdr:cNvPr>
        <xdr:cNvSpPr/>
      </xdr:nvSpPr>
      <xdr:spPr>
        <a:xfrm>
          <a:off x="30092848" y="45735583"/>
          <a:ext cx="1614763" cy="533400"/>
        </a:xfrm>
        <a:prstGeom prst="homePlate">
          <a:avLst/>
        </a:prstGeom>
        <a:solidFill>
          <a:srgbClr val="8FAADC">
            <a:alpha val="89804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53</xdr:col>
      <xdr:colOff>668762</xdr:colOff>
      <xdr:row>64</xdr:row>
      <xdr:rowOff>187097</xdr:rowOff>
    </xdr:from>
    <xdr:ext cx="957763" cy="405432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F1459C21-87B4-4F7C-9E50-E11000FD16B3}"/>
            </a:ext>
          </a:extLst>
        </xdr:cNvPr>
        <xdr:cNvSpPr txBox="1"/>
      </xdr:nvSpPr>
      <xdr:spPr>
        <a:xfrm>
          <a:off x="30172450" y="45811847"/>
          <a:ext cx="95776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Making</a:t>
          </a:r>
        </a:p>
      </xdr:txBody>
    </xdr:sp>
    <xdr:clientData/>
  </xdr:oneCellAnchor>
  <xdr:twoCellAnchor>
    <xdr:from>
      <xdr:col>55</xdr:col>
      <xdr:colOff>688708</xdr:colOff>
      <xdr:row>64</xdr:row>
      <xdr:rowOff>106072</xdr:rowOff>
    </xdr:from>
    <xdr:to>
      <xdr:col>57</xdr:col>
      <xdr:colOff>54381</xdr:colOff>
      <xdr:row>64</xdr:row>
      <xdr:rowOff>639472</xdr:rowOff>
    </xdr:to>
    <xdr:sp macro="" textlink="">
      <xdr:nvSpPr>
        <xdr:cNvPr id="276" name="Arrow: Pentagon 275">
          <a:extLst>
            <a:ext uri="{FF2B5EF4-FFF2-40B4-BE49-F238E27FC236}">
              <a16:creationId xmlns:a16="http://schemas.microsoft.com/office/drawing/2014/main" id="{800AB047-4E5D-45DD-8EA1-360D6E0A3D8A}"/>
            </a:ext>
          </a:extLst>
        </xdr:cNvPr>
        <xdr:cNvSpPr/>
      </xdr:nvSpPr>
      <xdr:spPr>
        <a:xfrm>
          <a:off x="31668771" y="45730822"/>
          <a:ext cx="842048" cy="533400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55</xdr:col>
      <xdr:colOff>684774</xdr:colOff>
      <xdr:row>64</xdr:row>
      <xdr:rowOff>144000</xdr:rowOff>
    </xdr:from>
    <xdr:ext cx="872651" cy="405432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2B6CB35-98C2-4C22-90DF-6AA58687F944}"/>
            </a:ext>
          </a:extLst>
        </xdr:cNvPr>
        <xdr:cNvSpPr txBox="1"/>
      </xdr:nvSpPr>
      <xdr:spPr>
        <a:xfrm>
          <a:off x="31664837" y="45768750"/>
          <a:ext cx="87265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Debug</a:t>
          </a:r>
        </a:p>
      </xdr:txBody>
    </xdr:sp>
    <xdr:clientData/>
  </xdr:oneCellAnchor>
  <xdr:twoCellAnchor>
    <xdr:from>
      <xdr:col>57</xdr:col>
      <xdr:colOff>24806</xdr:colOff>
      <xdr:row>64</xdr:row>
      <xdr:rowOff>187581</xdr:rowOff>
    </xdr:from>
    <xdr:to>
      <xdr:col>57</xdr:col>
      <xdr:colOff>550530</xdr:colOff>
      <xdr:row>64</xdr:row>
      <xdr:rowOff>530345</xdr:rowOff>
    </xdr:to>
    <xdr:sp macro="" textlink="">
      <xdr:nvSpPr>
        <xdr:cNvPr id="278" name="Isosceles Triangle 277">
          <a:extLst>
            <a:ext uri="{FF2B5EF4-FFF2-40B4-BE49-F238E27FC236}">
              <a16:creationId xmlns:a16="http://schemas.microsoft.com/office/drawing/2014/main" id="{EE9FCA10-3FE6-410C-A4DE-07290F620125}"/>
            </a:ext>
          </a:extLst>
        </xdr:cNvPr>
        <xdr:cNvSpPr/>
      </xdr:nvSpPr>
      <xdr:spPr>
        <a:xfrm rot="10800000">
          <a:off x="32481244" y="45812331"/>
          <a:ext cx="525724" cy="34276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58</xdr:col>
      <xdr:colOff>269556</xdr:colOff>
      <xdr:row>60</xdr:row>
      <xdr:rowOff>476249</xdr:rowOff>
    </xdr:from>
    <xdr:ext cx="3588068" cy="655885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ADF70436-9EAE-9096-C6E8-52D455E11129}"/>
            </a:ext>
          </a:extLst>
        </xdr:cNvPr>
        <xdr:cNvSpPr txBox="1"/>
      </xdr:nvSpPr>
      <xdr:spPr>
        <a:xfrm>
          <a:off x="33345119" y="43052999"/>
          <a:ext cx="3588068" cy="65588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3600" b="1"/>
            <a:t>Expand Project</a:t>
          </a:r>
        </a:p>
      </xdr:txBody>
    </xdr:sp>
    <xdr:clientData/>
  </xdr:oneCellAnchor>
  <xdr:oneCellAnchor>
    <xdr:from>
      <xdr:col>58</xdr:col>
      <xdr:colOff>293368</xdr:colOff>
      <xdr:row>63</xdr:row>
      <xdr:rowOff>432434</xdr:rowOff>
    </xdr:from>
    <xdr:ext cx="3588068" cy="655885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145850DB-0A3A-4FA0-9688-483FDA7668B2}"/>
            </a:ext>
          </a:extLst>
        </xdr:cNvPr>
        <xdr:cNvSpPr txBox="1"/>
      </xdr:nvSpPr>
      <xdr:spPr>
        <a:xfrm>
          <a:off x="33368931" y="45295184"/>
          <a:ext cx="3588068" cy="65588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3600" b="1"/>
            <a:t>New</a:t>
          </a:r>
          <a:r>
            <a:rPr lang="en-US" sz="3600" b="1" baseline="0"/>
            <a:t> </a:t>
          </a:r>
          <a:r>
            <a:rPr lang="en-US" sz="3600" b="1"/>
            <a:t>Project</a:t>
          </a:r>
        </a:p>
      </xdr:txBody>
    </xdr:sp>
    <xdr:clientData/>
  </xdr:oneCellAnchor>
  <xdr:oneCellAnchor>
    <xdr:from>
      <xdr:col>58</xdr:col>
      <xdr:colOff>317181</xdr:colOff>
      <xdr:row>58</xdr:row>
      <xdr:rowOff>432434</xdr:rowOff>
    </xdr:from>
    <xdr:ext cx="3588068" cy="655885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6873B8FB-1B25-4587-BFAD-71608E6755F6}"/>
            </a:ext>
          </a:extLst>
        </xdr:cNvPr>
        <xdr:cNvSpPr txBox="1"/>
      </xdr:nvSpPr>
      <xdr:spPr>
        <a:xfrm>
          <a:off x="33392744" y="41485184"/>
          <a:ext cx="3588068" cy="65588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3600" b="1"/>
            <a:t>Expand Project</a:t>
          </a:r>
        </a:p>
      </xdr:txBody>
    </xdr:sp>
    <xdr:clientData/>
  </xdr:oneCellAnchor>
  <xdr:twoCellAnchor>
    <xdr:from>
      <xdr:col>38</xdr:col>
      <xdr:colOff>78931</xdr:colOff>
      <xdr:row>72</xdr:row>
      <xdr:rowOff>76201</xdr:rowOff>
    </xdr:from>
    <xdr:to>
      <xdr:col>38</xdr:col>
      <xdr:colOff>284021</xdr:colOff>
      <xdr:row>72</xdr:row>
      <xdr:rowOff>707230</xdr:rowOff>
    </xdr:to>
    <xdr:sp macro="" textlink="">
      <xdr:nvSpPr>
        <xdr:cNvPr id="290" name="Arrow: Pentagon 289">
          <a:extLst>
            <a:ext uri="{FF2B5EF4-FFF2-40B4-BE49-F238E27FC236}">
              <a16:creationId xmlns:a16="http://schemas.microsoft.com/office/drawing/2014/main" id="{47550B16-42C8-4028-BCBD-09D51D7BFE2D}"/>
            </a:ext>
          </a:extLst>
        </xdr:cNvPr>
        <xdr:cNvSpPr/>
      </xdr:nvSpPr>
      <xdr:spPr>
        <a:xfrm>
          <a:off x="17968613" y="50298928"/>
          <a:ext cx="205090" cy="631029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340786</xdr:colOff>
      <xdr:row>72</xdr:row>
      <xdr:rowOff>287709</xdr:rowOff>
    </xdr:from>
    <xdr:to>
      <xdr:col>40</xdr:col>
      <xdr:colOff>85979</xdr:colOff>
      <xdr:row>72</xdr:row>
      <xdr:rowOff>632378</xdr:rowOff>
    </xdr:to>
    <xdr:sp macro="" textlink="">
      <xdr:nvSpPr>
        <xdr:cNvPr id="291" name="Isosceles Triangle 290">
          <a:extLst>
            <a:ext uri="{FF2B5EF4-FFF2-40B4-BE49-F238E27FC236}">
              <a16:creationId xmlns:a16="http://schemas.microsoft.com/office/drawing/2014/main" id="{9FD9E309-1490-4C45-B290-7F6A5CEA5DFA}"/>
            </a:ext>
          </a:extLst>
        </xdr:cNvPr>
        <xdr:cNvSpPr/>
      </xdr:nvSpPr>
      <xdr:spPr>
        <a:xfrm rot="10800000">
          <a:off x="18940513" y="50510436"/>
          <a:ext cx="455239" cy="34466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317921</xdr:colOff>
      <xdr:row>72</xdr:row>
      <xdr:rowOff>72739</xdr:rowOff>
    </xdr:from>
    <xdr:to>
      <xdr:col>38</xdr:col>
      <xdr:colOff>523011</xdr:colOff>
      <xdr:row>72</xdr:row>
      <xdr:rowOff>703768</xdr:rowOff>
    </xdr:to>
    <xdr:sp macro="" textlink="">
      <xdr:nvSpPr>
        <xdr:cNvPr id="292" name="Arrow: Pentagon 291">
          <a:extLst>
            <a:ext uri="{FF2B5EF4-FFF2-40B4-BE49-F238E27FC236}">
              <a16:creationId xmlns:a16="http://schemas.microsoft.com/office/drawing/2014/main" id="{B36D5C91-A21E-48E8-98CD-4EDADCFD2634}"/>
            </a:ext>
          </a:extLst>
        </xdr:cNvPr>
        <xdr:cNvSpPr/>
      </xdr:nvSpPr>
      <xdr:spPr>
        <a:xfrm>
          <a:off x="18207603" y="50295466"/>
          <a:ext cx="205090" cy="631029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110838</xdr:colOff>
      <xdr:row>72</xdr:row>
      <xdr:rowOff>76201</xdr:rowOff>
    </xdr:from>
    <xdr:to>
      <xdr:col>39</xdr:col>
      <xdr:colOff>315928</xdr:colOff>
      <xdr:row>72</xdr:row>
      <xdr:rowOff>707230</xdr:rowOff>
    </xdr:to>
    <xdr:sp macro="" textlink="">
      <xdr:nvSpPr>
        <xdr:cNvPr id="293" name="Arrow: Pentagon 292">
          <a:extLst>
            <a:ext uri="{FF2B5EF4-FFF2-40B4-BE49-F238E27FC236}">
              <a16:creationId xmlns:a16="http://schemas.microsoft.com/office/drawing/2014/main" id="{1BD26634-E704-42E4-9C4D-F15D036ADC6F}"/>
            </a:ext>
          </a:extLst>
        </xdr:cNvPr>
        <xdr:cNvSpPr/>
      </xdr:nvSpPr>
      <xdr:spPr>
        <a:xfrm>
          <a:off x="18710565" y="50298928"/>
          <a:ext cx="205090" cy="631029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557647</xdr:colOff>
      <xdr:row>72</xdr:row>
      <xdr:rowOff>90055</xdr:rowOff>
    </xdr:from>
    <xdr:to>
      <xdr:col>39</xdr:col>
      <xdr:colOff>52692</xdr:colOff>
      <xdr:row>72</xdr:row>
      <xdr:rowOff>721084</xdr:rowOff>
    </xdr:to>
    <xdr:sp macro="" textlink="">
      <xdr:nvSpPr>
        <xdr:cNvPr id="294" name="Arrow: Pentagon 293">
          <a:extLst>
            <a:ext uri="{FF2B5EF4-FFF2-40B4-BE49-F238E27FC236}">
              <a16:creationId xmlns:a16="http://schemas.microsoft.com/office/drawing/2014/main" id="{4B4DA768-E461-4B97-9D70-50B12477FAB5}"/>
            </a:ext>
          </a:extLst>
        </xdr:cNvPr>
        <xdr:cNvSpPr/>
      </xdr:nvSpPr>
      <xdr:spPr>
        <a:xfrm>
          <a:off x="18447329" y="50312782"/>
          <a:ext cx="205090" cy="631029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75467</xdr:colOff>
      <xdr:row>74</xdr:row>
      <xdr:rowOff>72737</xdr:rowOff>
    </xdr:from>
    <xdr:to>
      <xdr:col>39</xdr:col>
      <xdr:colOff>280557</xdr:colOff>
      <xdr:row>74</xdr:row>
      <xdr:rowOff>703766</xdr:rowOff>
    </xdr:to>
    <xdr:sp macro="" textlink="">
      <xdr:nvSpPr>
        <xdr:cNvPr id="295" name="Arrow: Pentagon 294">
          <a:extLst>
            <a:ext uri="{FF2B5EF4-FFF2-40B4-BE49-F238E27FC236}">
              <a16:creationId xmlns:a16="http://schemas.microsoft.com/office/drawing/2014/main" id="{EFEFC3DA-ABE9-4503-9997-6F08E9AA685A}"/>
            </a:ext>
          </a:extLst>
        </xdr:cNvPr>
        <xdr:cNvSpPr/>
      </xdr:nvSpPr>
      <xdr:spPr>
        <a:xfrm>
          <a:off x="18675194" y="51819464"/>
          <a:ext cx="205090" cy="631029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337321</xdr:colOff>
      <xdr:row>74</xdr:row>
      <xdr:rowOff>284245</xdr:rowOff>
    </xdr:from>
    <xdr:to>
      <xdr:col>41</xdr:col>
      <xdr:colOff>82515</xdr:colOff>
      <xdr:row>74</xdr:row>
      <xdr:rowOff>628914</xdr:rowOff>
    </xdr:to>
    <xdr:sp macro="" textlink="">
      <xdr:nvSpPr>
        <xdr:cNvPr id="296" name="Isosceles Triangle 295">
          <a:extLst>
            <a:ext uri="{FF2B5EF4-FFF2-40B4-BE49-F238E27FC236}">
              <a16:creationId xmlns:a16="http://schemas.microsoft.com/office/drawing/2014/main" id="{9407EE18-E586-4D4A-BC78-F0003E7FAE18}"/>
            </a:ext>
          </a:extLst>
        </xdr:cNvPr>
        <xdr:cNvSpPr/>
      </xdr:nvSpPr>
      <xdr:spPr>
        <a:xfrm rot="10800000">
          <a:off x="19647094" y="52030972"/>
          <a:ext cx="455239" cy="344669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314457</xdr:colOff>
      <xdr:row>74</xdr:row>
      <xdr:rowOff>69275</xdr:rowOff>
    </xdr:from>
    <xdr:to>
      <xdr:col>39</xdr:col>
      <xdr:colOff>519547</xdr:colOff>
      <xdr:row>74</xdr:row>
      <xdr:rowOff>700304</xdr:rowOff>
    </xdr:to>
    <xdr:sp macro="" textlink="">
      <xdr:nvSpPr>
        <xdr:cNvPr id="297" name="Arrow: Pentagon 296">
          <a:extLst>
            <a:ext uri="{FF2B5EF4-FFF2-40B4-BE49-F238E27FC236}">
              <a16:creationId xmlns:a16="http://schemas.microsoft.com/office/drawing/2014/main" id="{54ECE9D0-8C7E-4A77-B1BC-9B33CBCBDFE4}"/>
            </a:ext>
          </a:extLst>
        </xdr:cNvPr>
        <xdr:cNvSpPr/>
      </xdr:nvSpPr>
      <xdr:spPr>
        <a:xfrm>
          <a:off x="18914184" y="51816002"/>
          <a:ext cx="205090" cy="631029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107373</xdr:colOff>
      <xdr:row>74</xdr:row>
      <xdr:rowOff>72737</xdr:rowOff>
    </xdr:from>
    <xdr:to>
      <xdr:col>40</xdr:col>
      <xdr:colOff>312463</xdr:colOff>
      <xdr:row>74</xdr:row>
      <xdr:rowOff>703766</xdr:rowOff>
    </xdr:to>
    <xdr:sp macro="" textlink="">
      <xdr:nvSpPr>
        <xdr:cNvPr id="298" name="Arrow: Pentagon 297">
          <a:extLst>
            <a:ext uri="{FF2B5EF4-FFF2-40B4-BE49-F238E27FC236}">
              <a16:creationId xmlns:a16="http://schemas.microsoft.com/office/drawing/2014/main" id="{4823A2AA-04A1-48E2-8B5B-7542EC12C17D}"/>
            </a:ext>
          </a:extLst>
        </xdr:cNvPr>
        <xdr:cNvSpPr/>
      </xdr:nvSpPr>
      <xdr:spPr>
        <a:xfrm>
          <a:off x="19417146" y="51819464"/>
          <a:ext cx="205090" cy="631029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554183</xdr:colOff>
      <xdr:row>74</xdr:row>
      <xdr:rowOff>86591</xdr:rowOff>
    </xdr:from>
    <xdr:to>
      <xdr:col>40</xdr:col>
      <xdr:colOff>49227</xdr:colOff>
      <xdr:row>74</xdr:row>
      <xdr:rowOff>717620</xdr:rowOff>
    </xdr:to>
    <xdr:sp macro="" textlink="">
      <xdr:nvSpPr>
        <xdr:cNvPr id="299" name="Arrow: Pentagon 298">
          <a:extLst>
            <a:ext uri="{FF2B5EF4-FFF2-40B4-BE49-F238E27FC236}">
              <a16:creationId xmlns:a16="http://schemas.microsoft.com/office/drawing/2014/main" id="{2BBDE210-5C59-4C1B-9A4D-785CDE2D200F}"/>
            </a:ext>
          </a:extLst>
        </xdr:cNvPr>
        <xdr:cNvSpPr/>
      </xdr:nvSpPr>
      <xdr:spPr>
        <a:xfrm>
          <a:off x="19153910" y="51833318"/>
          <a:ext cx="205090" cy="631029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110837</xdr:colOff>
      <xdr:row>73</xdr:row>
      <xdr:rowOff>62345</xdr:rowOff>
    </xdr:from>
    <xdr:to>
      <xdr:col>38</xdr:col>
      <xdr:colOff>315927</xdr:colOff>
      <xdr:row>73</xdr:row>
      <xdr:rowOff>693374</xdr:rowOff>
    </xdr:to>
    <xdr:sp macro="" textlink="">
      <xdr:nvSpPr>
        <xdr:cNvPr id="315" name="Arrow: Pentagon 314">
          <a:extLst>
            <a:ext uri="{FF2B5EF4-FFF2-40B4-BE49-F238E27FC236}">
              <a16:creationId xmlns:a16="http://schemas.microsoft.com/office/drawing/2014/main" id="{ABE73BF6-B821-47C1-A661-F443C1394C6F}"/>
            </a:ext>
          </a:extLst>
        </xdr:cNvPr>
        <xdr:cNvSpPr/>
      </xdr:nvSpPr>
      <xdr:spPr>
        <a:xfrm>
          <a:off x="18000519" y="51047072"/>
          <a:ext cx="205090" cy="631029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372692</xdr:colOff>
      <xdr:row>73</xdr:row>
      <xdr:rowOff>273853</xdr:rowOff>
    </xdr:from>
    <xdr:to>
      <xdr:col>40</xdr:col>
      <xdr:colOff>117885</xdr:colOff>
      <xdr:row>73</xdr:row>
      <xdr:rowOff>618522</xdr:rowOff>
    </xdr:to>
    <xdr:sp macro="" textlink="">
      <xdr:nvSpPr>
        <xdr:cNvPr id="316" name="Isosceles Triangle 315">
          <a:extLst>
            <a:ext uri="{FF2B5EF4-FFF2-40B4-BE49-F238E27FC236}">
              <a16:creationId xmlns:a16="http://schemas.microsoft.com/office/drawing/2014/main" id="{9E625060-3771-446B-848B-55EFFBE9FEFE}"/>
            </a:ext>
          </a:extLst>
        </xdr:cNvPr>
        <xdr:cNvSpPr/>
      </xdr:nvSpPr>
      <xdr:spPr>
        <a:xfrm rot="10800000">
          <a:off x="18972419" y="51258580"/>
          <a:ext cx="455239" cy="344669"/>
        </a:xfrm>
        <a:prstGeom prst="triangle">
          <a:avLst/>
        </a:prstGeom>
        <a:solidFill>
          <a:srgbClr val="DC14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349827</xdr:colOff>
      <xdr:row>73</xdr:row>
      <xdr:rowOff>58883</xdr:rowOff>
    </xdr:from>
    <xdr:to>
      <xdr:col>38</xdr:col>
      <xdr:colOff>554917</xdr:colOff>
      <xdr:row>73</xdr:row>
      <xdr:rowOff>689912</xdr:rowOff>
    </xdr:to>
    <xdr:sp macro="" textlink="">
      <xdr:nvSpPr>
        <xdr:cNvPr id="317" name="Arrow: Pentagon 316">
          <a:extLst>
            <a:ext uri="{FF2B5EF4-FFF2-40B4-BE49-F238E27FC236}">
              <a16:creationId xmlns:a16="http://schemas.microsoft.com/office/drawing/2014/main" id="{CC93E5A3-7558-424A-A44B-B8F5C8B6B7E9}"/>
            </a:ext>
          </a:extLst>
        </xdr:cNvPr>
        <xdr:cNvSpPr/>
      </xdr:nvSpPr>
      <xdr:spPr>
        <a:xfrm>
          <a:off x="18239509" y="51043610"/>
          <a:ext cx="205090" cy="631029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142744</xdr:colOff>
      <xdr:row>73</xdr:row>
      <xdr:rowOff>62345</xdr:rowOff>
    </xdr:from>
    <xdr:to>
      <xdr:col>39</xdr:col>
      <xdr:colOff>347834</xdr:colOff>
      <xdr:row>73</xdr:row>
      <xdr:rowOff>693374</xdr:rowOff>
    </xdr:to>
    <xdr:sp macro="" textlink="">
      <xdr:nvSpPr>
        <xdr:cNvPr id="318" name="Arrow: Pentagon 317">
          <a:extLst>
            <a:ext uri="{FF2B5EF4-FFF2-40B4-BE49-F238E27FC236}">
              <a16:creationId xmlns:a16="http://schemas.microsoft.com/office/drawing/2014/main" id="{874573FC-5A4D-4521-ABFA-BB6C720ADEBF}"/>
            </a:ext>
          </a:extLst>
        </xdr:cNvPr>
        <xdr:cNvSpPr/>
      </xdr:nvSpPr>
      <xdr:spPr>
        <a:xfrm>
          <a:off x="18742471" y="51047072"/>
          <a:ext cx="205090" cy="631029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589553</xdr:colOff>
      <xdr:row>73</xdr:row>
      <xdr:rowOff>76199</xdr:rowOff>
    </xdr:from>
    <xdr:to>
      <xdr:col>39</xdr:col>
      <xdr:colOff>84598</xdr:colOff>
      <xdr:row>73</xdr:row>
      <xdr:rowOff>707228</xdr:rowOff>
    </xdr:to>
    <xdr:sp macro="" textlink="">
      <xdr:nvSpPr>
        <xdr:cNvPr id="319" name="Arrow: Pentagon 318">
          <a:extLst>
            <a:ext uri="{FF2B5EF4-FFF2-40B4-BE49-F238E27FC236}">
              <a16:creationId xmlns:a16="http://schemas.microsoft.com/office/drawing/2014/main" id="{3E8F0933-13F7-4369-B49F-55EB3A779A65}"/>
            </a:ext>
          </a:extLst>
        </xdr:cNvPr>
        <xdr:cNvSpPr/>
      </xdr:nvSpPr>
      <xdr:spPr>
        <a:xfrm>
          <a:off x="18479235" y="51060926"/>
          <a:ext cx="205090" cy="631029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90056</xdr:colOff>
      <xdr:row>75</xdr:row>
      <xdr:rowOff>58881</xdr:rowOff>
    </xdr:from>
    <xdr:to>
      <xdr:col>39</xdr:col>
      <xdr:colOff>295146</xdr:colOff>
      <xdr:row>75</xdr:row>
      <xdr:rowOff>689910</xdr:rowOff>
    </xdr:to>
    <xdr:sp macro="" textlink="">
      <xdr:nvSpPr>
        <xdr:cNvPr id="320" name="Arrow: Pentagon 319">
          <a:extLst>
            <a:ext uri="{FF2B5EF4-FFF2-40B4-BE49-F238E27FC236}">
              <a16:creationId xmlns:a16="http://schemas.microsoft.com/office/drawing/2014/main" id="{B74E68C0-C6A4-4D55-B6E7-D5303D50D85D}"/>
            </a:ext>
          </a:extLst>
        </xdr:cNvPr>
        <xdr:cNvSpPr/>
      </xdr:nvSpPr>
      <xdr:spPr>
        <a:xfrm>
          <a:off x="18689783" y="52567608"/>
          <a:ext cx="205090" cy="631029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351910</xdr:colOff>
      <xdr:row>75</xdr:row>
      <xdr:rowOff>270389</xdr:rowOff>
    </xdr:from>
    <xdr:to>
      <xdr:col>41</xdr:col>
      <xdr:colOff>97104</xdr:colOff>
      <xdr:row>75</xdr:row>
      <xdr:rowOff>615058</xdr:rowOff>
    </xdr:to>
    <xdr:sp macro="" textlink="">
      <xdr:nvSpPr>
        <xdr:cNvPr id="321" name="Isosceles Triangle 320">
          <a:extLst>
            <a:ext uri="{FF2B5EF4-FFF2-40B4-BE49-F238E27FC236}">
              <a16:creationId xmlns:a16="http://schemas.microsoft.com/office/drawing/2014/main" id="{08AD145B-5F5F-4995-BFA0-575E1852D01E}"/>
            </a:ext>
          </a:extLst>
        </xdr:cNvPr>
        <xdr:cNvSpPr/>
      </xdr:nvSpPr>
      <xdr:spPr>
        <a:xfrm rot="10800000">
          <a:off x="19661683" y="52779116"/>
          <a:ext cx="455239" cy="344669"/>
        </a:xfrm>
        <a:prstGeom prst="triangle">
          <a:avLst/>
        </a:prstGeom>
        <a:solidFill>
          <a:srgbClr val="DC14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329046</xdr:colOff>
      <xdr:row>75</xdr:row>
      <xdr:rowOff>55419</xdr:rowOff>
    </xdr:from>
    <xdr:to>
      <xdr:col>39</xdr:col>
      <xdr:colOff>534136</xdr:colOff>
      <xdr:row>75</xdr:row>
      <xdr:rowOff>686448</xdr:rowOff>
    </xdr:to>
    <xdr:sp macro="" textlink="">
      <xdr:nvSpPr>
        <xdr:cNvPr id="322" name="Arrow: Pentagon 321">
          <a:extLst>
            <a:ext uri="{FF2B5EF4-FFF2-40B4-BE49-F238E27FC236}">
              <a16:creationId xmlns:a16="http://schemas.microsoft.com/office/drawing/2014/main" id="{7132AF90-498B-4BA7-95D0-69C25FE1D262}"/>
            </a:ext>
          </a:extLst>
        </xdr:cNvPr>
        <xdr:cNvSpPr/>
      </xdr:nvSpPr>
      <xdr:spPr>
        <a:xfrm>
          <a:off x="18928773" y="52564146"/>
          <a:ext cx="205090" cy="631029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121962</xdr:colOff>
      <xdr:row>75</xdr:row>
      <xdr:rowOff>58881</xdr:rowOff>
    </xdr:from>
    <xdr:to>
      <xdr:col>40</xdr:col>
      <xdr:colOff>327052</xdr:colOff>
      <xdr:row>75</xdr:row>
      <xdr:rowOff>689910</xdr:rowOff>
    </xdr:to>
    <xdr:sp macro="" textlink="">
      <xdr:nvSpPr>
        <xdr:cNvPr id="323" name="Arrow: Pentagon 322">
          <a:extLst>
            <a:ext uri="{FF2B5EF4-FFF2-40B4-BE49-F238E27FC236}">
              <a16:creationId xmlns:a16="http://schemas.microsoft.com/office/drawing/2014/main" id="{704F8529-C77C-4CBB-8B0C-A8A3622B72C0}"/>
            </a:ext>
          </a:extLst>
        </xdr:cNvPr>
        <xdr:cNvSpPr/>
      </xdr:nvSpPr>
      <xdr:spPr>
        <a:xfrm>
          <a:off x="19431735" y="52567608"/>
          <a:ext cx="205090" cy="631029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568772</xdr:colOff>
      <xdr:row>75</xdr:row>
      <xdr:rowOff>72735</xdr:rowOff>
    </xdr:from>
    <xdr:to>
      <xdr:col>40</xdr:col>
      <xdr:colOff>63816</xdr:colOff>
      <xdr:row>75</xdr:row>
      <xdr:rowOff>703764</xdr:rowOff>
    </xdr:to>
    <xdr:sp macro="" textlink="">
      <xdr:nvSpPr>
        <xdr:cNvPr id="324" name="Arrow: Pentagon 323">
          <a:extLst>
            <a:ext uri="{FF2B5EF4-FFF2-40B4-BE49-F238E27FC236}">
              <a16:creationId xmlns:a16="http://schemas.microsoft.com/office/drawing/2014/main" id="{36B4850E-D5E7-4B34-AF0A-0E281A69BAAF}"/>
            </a:ext>
          </a:extLst>
        </xdr:cNvPr>
        <xdr:cNvSpPr/>
      </xdr:nvSpPr>
      <xdr:spPr>
        <a:xfrm>
          <a:off x="19168499" y="52581462"/>
          <a:ext cx="205090" cy="631029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238125</xdr:colOff>
      <xdr:row>66</xdr:row>
      <xdr:rowOff>190500</xdr:rowOff>
    </xdr:from>
    <xdr:to>
      <xdr:col>43</xdr:col>
      <xdr:colOff>642937</xdr:colOff>
      <xdr:row>75</xdr:row>
      <xdr:rowOff>690562</xdr:rowOff>
    </xdr:to>
    <xdr:sp macro="" textlink="">
      <xdr:nvSpPr>
        <xdr:cNvPr id="334" name="Right Brace 333">
          <a:extLst>
            <a:ext uri="{FF2B5EF4-FFF2-40B4-BE49-F238E27FC236}">
              <a16:creationId xmlns:a16="http://schemas.microsoft.com/office/drawing/2014/main" id="{39F9909B-C9D7-FF89-16F4-D0C1D1004FDD}"/>
            </a:ext>
          </a:extLst>
        </xdr:cNvPr>
        <xdr:cNvSpPr/>
      </xdr:nvSpPr>
      <xdr:spPr>
        <a:xfrm>
          <a:off x="19669125" y="45815250"/>
          <a:ext cx="2547937" cy="7358062"/>
        </a:xfrm>
        <a:prstGeom prst="rightBrace">
          <a:avLst>
            <a:gd name="adj1" fmla="val 8333"/>
            <a:gd name="adj2" fmla="val 45469"/>
          </a:avLst>
        </a:prstGeom>
        <a:ln w="381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93823</xdr:colOff>
      <xdr:row>70</xdr:row>
      <xdr:rowOff>56805</xdr:rowOff>
    </xdr:from>
    <xdr:to>
      <xdr:col>38</xdr:col>
      <xdr:colOff>283673</xdr:colOff>
      <xdr:row>70</xdr:row>
      <xdr:rowOff>722124</xdr:rowOff>
    </xdr:to>
    <xdr:sp macro="" textlink="">
      <xdr:nvSpPr>
        <xdr:cNvPr id="129" name="Arrow: Pentagon 128">
          <a:extLst>
            <a:ext uri="{FF2B5EF4-FFF2-40B4-BE49-F238E27FC236}">
              <a16:creationId xmlns:a16="http://schemas.microsoft.com/office/drawing/2014/main" id="{1CF30216-CC68-4A25-AD97-03671F187E81}"/>
            </a:ext>
          </a:extLst>
        </xdr:cNvPr>
        <xdr:cNvSpPr/>
      </xdr:nvSpPr>
      <xdr:spPr>
        <a:xfrm>
          <a:off x="18433778" y="48755532"/>
          <a:ext cx="189850" cy="665319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380442</xdr:colOff>
      <xdr:row>70</xdr:row>
      <xdr:rowOff>300698</xdr:rowOff>
    </xdr:from>
    <xdr:to>
      <xdr:col>40</xdr:col>
      <xdr:colOff>95156</xdr:colOff>
      <xdr:row>70</xdr:row>
      <xdr:rowOff>628222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8AB1E2B3-8C10-4DEC-B4CD-994236D3BB18}"/>
            </a:ext>
          </a:extLst>
        </xdr:cNvPr>
        <xdr:cNvSpPr/>
      </xdr:nvSpPr>
      <xdr:spPr>
        <a:xfrm rot="10800000">
          <a:off x="19447760" y="48999425"/>
          <a:ext cx="442078" cy="32752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342338</xdr:colOff>
      <xdr:row>70</xdr:row>
      <xdr:rowOff>72393</xdr:rowOff>
    </xdr:from>
    <xdr:to>
      <xdr:col>38</xdr:col>
      <xdr:colOff>551410</xdr:colOff>
      <xdr:row>70</xdr:row>
      <xdr:rowOff>720567</xdr:rowOff>
    </xdr:to>
    <xdr:sp macro="" textlink="">
      <xdr:nvSpPr>
        <xdr:cNvPr id="132" name="Arrow: Pentagon 131">
          <a:extLst>
            <a:ext uri="{FF2B5EF4-FFF2-40B4-BE49-F238E27FC236}">
              <a16:creationId xmlns:a16="http://schemas.microsoft.com/office/drawing/2014/main" id="{90E5BF69-CFB5-4E86-A156-0A47297674AF}"/>
            </a:ext>
          </a:extLst>
        </xdr:cNvPr>
        <xdr:cNvSpPr/>
      </xdr:nvSpPr>
      <xdr:spPr>
        <a:xfrm>
          <a:off x="18682293" y="48771120"/>
          <a:ext cx="209072" cy="648174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133349</xdr:colOff>
      <xdr:row>70</xdr:row>
      <xdr:rowOff>56805</xdr:rowOff>
    </xdr:from>
    <xdr:to>
      <xdr:col>39</xdr:col>
      <xdr:colOff>342249</xdr:colOff>
      <xdr:row>70</xdr:row>
      <xdr:rowOff>722124</xdr:rowOff>
    </xdr:to>
    <xdr:sp macro="" textlink="">
      <xdr:nvSpPr>
        <xdr:cNvPr id="133" name="Arrow: Pentagon 132">
          <a:extLst>
            <a:ext uri="{FF2B5EF4-FFF2-40B4-BE49-F238E27FC236}">
              <a16:creationId xmlns:a16="http://schemas.microsoft.com/office/drawing/2014/main" id="{F1E0E00A-DDA4-429F-BC44-2CAA4E5B94F2}"/>
            </a:ext>
          </a:extLst>
        </xdr:cNvPr>
        <xdr:cNvSpPr/>
      </xdr:nvSpPr>
      <xdr:spPr>
        <a:xfrm>
          <a:off x="19200667" y="48755532"/>
          <a:ext cx="208900" cy="665319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608906</xdr:colOff>
      <xdr:row>70</xdr:row>
      <xdr:rowOff>95424</xdr:rowOff>
    </xdr:from>
    <xdr:to>
      <xdr:col>39</xdr:col>
      <xdr:colOff>37103</xdr:colOff>
      <xdr:row>70</xdr:row>
      <xdr:rowOff>720738</xdr:rowOff>
    </xdr:to>
    <xdr:sp macro="" textlink="">
      <xdr:nvSpPr>
        <xdr:cNvPr id="134" name="Arrow: Pentagon 133">
          <a:extLst>
            <a:ext uri="{FF2B5EF4-FFF2-40B4-BE49-F238E27FC236}">
              <a16:creationId xmlns:a16="http://schemas.microsoft.com/office/drawing/2014/main" id="{5B9EB46D-C1BB-471B-A474-2063A4E062A8}"/>
            </a:ext>
          </a:extLst>
        </xdr:cNvPr>
        <xdr:cNvSpPr/>
      </xdr:nvSpPr>
      <xdr:spPr>
        <a:xfrm>
          <a:off x="18948861" y="48794151"/>
          <a:ext cx="155560" cy="625314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56456</xdr:colOff>
      <xdr:row>71</xdr:row>
      <xdr:rowOff>46585</xdr:rowOff>
    </xdr:from>
    <xdr:to>
      <xdr:col>38</xdr:col>
      <xdr:colOff>246306</xdr:colOff>
      <xdr:row>71</xdr:row>
      <xdr:rowOff>681424</xdr:rowOff>
    </xdr:to>
    <xdr:sp macro="" textlink="">
      <xdr:nvSpPr>
        <xdr:cNvPr id="135" name="Arrow: Pentagon 134">
          <a:extLst>
            <a:ext uri="{FF2B5EF4-FFF2-40B4-BE49-F238E27FC236}">
              <a16:creationId xmlns:a16="http://schemas.microsoft.com/office/drawing/2014/main" id="{4884497D-0164-4FB5-98FA-FAA1380D1CE2}"/>
            </a:ext>
          </a:extLst>
        </xdr:cNvPr>
        <xdr:cNvSpPr/>
      </xdr:nvSpPr>
      <xdr:spPr>
        <a:xfrm>
          <a:off x="18396411" y="49507312"/>
          <a:ext cx="189850" cy="634839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320215</xdr:colOff>
      <xdr:row>71</xdr:row>
      <xdr:rowOff>261903</xdr:rowOff>
    </xdr:from>
    <xdr:to>
      <xdr:col>40</xdr:col>
      <xdr:colOff>59694</xdr:colOff>
      <xdr:row>71</xdr:row>
      <xdr:rowOff>597047</xdr:rowOff>
    </xdr:to>
    <xdr:sp macro="" textlink="">
      <xdr:nvSpPr>
        <xdr:cNvPr id="136" name="Isosceles Triangle 135">
          <a:extLst>
            <a:ext uri="{FF2B5EF4-FFF2-40B4-BE49-F238E27FC236}">
              <a16:creationId xmlns:a16="http://schemas.microsoft.com/office/drawing/2014/main" id="{F25C25BC-CD9B-447C-85E5-D28FFFA6FBE6}"/>
            </a:ext>
          </a:extLst>
        </xdr:cNvPr>
        <xdr:cNvSpPr/>
      </xdr:nvSpPr>
      <xdr:spPr>
        <a:xfrm rot="10800000">
          <a:off x="19387533" y="49722630"/>
          <a:ext cx="466843" cy="335144"/>
        </a:xfrm>
        <a:prstGeom prst="triangle">
          <a:avLst/>
        </a:prstGeom>
        <a:solidFill>
          <a:srgbClr val="DC14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284016</xdr:colOff>
      <xdr:row>71</xdr:row>
      <xdr:rowOff>33598</xdr:rowOff>
    </xdr:from>
    <xdr:to>
      <xdr:col>38</xdr:col>
      <xdr:colOff>496898</xdr:colOff>
      <xdr:row>71</xdr:row>
      <xdr:rowOff>681772</xdr:rowOff>
    </xdr:to>
    <xdr:sp macro="" textlink="">
      <xdr:nvSpPr>
        <xdr:cNvPr id="326" name="Arrow: Pentagon 325">
          <a:extLst>
            <a:ext uri="{FF2B5EF4-FFF2-40B4-BE49-F238E27FC236}">
              <a16:creationId xmlns:a16="http://schemas.microsoft.com/office/drawing/2014/main" id="{33773792-CB10-4CF7-9861-41B4D3482E1E}"/>
            </a:ext>
          </a:extLst>
        </xdr:cNvPr>
        <xdr:cNvSpPr/>
      </xdr:nvSpPr>
      <xdr:spPr>
        <a:xfrm>
          <a:off x="18623971" y="49494325"/>
          <a:ext cx="212882" cy="648174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75027</xdr:colOff>
      <xdr:row>71</xdr:row>
      <xdr:rowOff>46585</xdr:rowOff>
    </xdr:from>
    <xdr:to>
      <xdr:col>39</xdr:col>
      <xdr:colOff>283927</xdr:colOff>
      <xdr:row>71</xdr:row>
      <xdr:rowOff>681424</xdr:rowOff>
    </xdr:to>
    <xdr:sp macro="" textlink="">
      <xdr:nvSpPr>
        <xdr:cNvPr id="335" name="Arrow: Pentagon 334">
          <a:extLst>
            <a:ext uri="{FF2B5EF4-FFF2-40B4-BE49-F238E27FC236}">
              <a16:creationId xmlns:a16="http://schemas.microsoft.com/office/drawing/2014/main" id="{CFC99FDB-486A-40B9-8449-C2C50EE1A663}"/>
            </a:ext>
          </a:extLst>
        </xdr:cNvPr>
        <xdr:cNvSpPr/>
      </xdr:nvSpPr>
      <xdr:spPr>
        <a:xfrm>
          <a:off x="19142345" y="49507312"/>
          <a:ext cx="208900" cy="634839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550584</xdr:colOff>
      <xdr:row>71</xdr:row>
      <xdr:rowOff>71869</xdr:rowOff>
    </xdr:from>
    <xdr:to>
      <xdr:col>39</xdr:col>
      <xdr:colOff>45456</xdr:colOff>
      <xdr:row>71</xdr:row>
      <xdr:rowOff>681943</xdr:rowOff>
    </xdr:to>
    <xdr:sp macro="" textlink="">
      <xdr:nvSpPr>
        <xdr:cNvPr id="336" name="Arrow: Pentagon 335">
          <a:extLst>
            <a:ext uri="{FF2B5EF4-FFF2-40B4-BE49-F238E27FC236}">
              <a16:creationId xmlns:a16="http://schemas.microsoft.com/office/drawing/2014/main" id="{536B9E13-BBD3-4CA0-8A79-6C1802E747CA}"/>
            </a:ext>
          </a:extLst>
        </xdr:cNvPr>
        <xdr:cNvSpPr/>
      </xdr:nvSpPr>
      <xdr:spPr>
        <a:xfrm>
          <a:off x="18890539" y="49532596"/>
          <a:ext cx="222235" cy="610074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64902</xdr:colOff>
      <xdr:row>68</xdr:row>
      <xdr:rowOff>73950</xdr:rowOff>
    </xdr:from>
    <xdr:to>
      <xdr:col>38</xdr:col>
      <xdr:colOff>252847</xdr:colOff>
      <xdr:row>68</xdr:row>
      <xdr:rowOff>725934</xdr:rowOff>
    </xdr:to>
    <xdr:sp macro="" textlink="">
      <xdr:nvSpPr>
        <xdr:cNvPr id="337" name="Arrow: Pentagon 336">
          <a:extLst>
            <a:ext uri="{FF2B5EF4-FFF2-40B4-BE49-F238E27FC236}">
              <a16:creationId xmlns:a16="http://schemas.microsoft.com/office/drawing/2014/main" id="{465B131F-40A5-4395-9CFD-0C133703432B}"/>
            </a:ext>
          </a:extLst>
        </xdr:cNvPr>
        <xdr:cNvSpPr/>
      </xdr:nvSpPr>
      <xdr:spPr>
        <a:xfrm>
          <a:off x="18404857" y="47248677"/>
          <a:ext cx="187945" cy="651984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341996</xdr:colOff>
      <xdr:row>68</xdr:row>
      <xdr:rowOff>306413</xdr:rowOff>
    </xdr:from>
    <xdr:to>
      <xdr:col>40</xdr:col>
      <xdr:colOff>66235</xdr:colOff>
      <xdr:row>68</xdr:row>
      <xdr:rowOff>645367</xdr:rowOff>
    </xdr:to>
    <xdr:sp macro="" textlink="">
      <xdr:nvSpPr>
        <xdr:cNvPr id="338" name="Isosceles Triangle 337">
          <a:extLst>
            <a:ext uri="{FF2B5EF4-FFF2-40B4-BE49-F238E27FC236}">
              <a16:creationId xmlns:a16="http://schemas.microsoft.com/office/drawing/2014/main" id="{BFA77407-3A23-4DA4-9BA3-A30134FD7ED0}"/>
            </a:ext>
          </a:extLst>
        </xdr:cNvPr>
        <xdr:cNvSpPr/>
      </xdr:nvSpPr>
      <xdr:spPr>
        <a:xfrm rot="10800000">
          <a:off x="19409314" y="47481140"/>
          <a:ext cx="451603" cy="33895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303892</xdr:colOff>
      <xdr:row>68</xdr:row>
      <xdr:rowOff>78108</xdr:rowOff>
    </xdr:from>
    <xdr:to>
      <xdr:col>38</xdr:col>
      <xdr:colOff>522489</xdr:colOff>
      <xdr:row>68</xdr:row>
      <xdr:rowOff>724377</xdr:rowOff>
    </xdr:to>
    <xdr:sp macro="" textlink="">
      <xdr:nvSpPr>
        <xdr:cNvPr id="339" name="Arrow: Pentagon 338">
          <a:extLst>
            <a:ext uri="{FF2B5EF4-FFF2-40B4-BE49-F238E27FC236}">
              <a16:creationId xmlns:a16="http://schemas.microsoft.com/office/drawing/2014/main" id="{9AF4D6B2-AC5E-4243-B6BB-797BE2A9F706}"/>
            </a:ext>
          </a:extLst>
        </xdr:cNvPr>
        <xdr:cNvSpPr/>
      </xdr:nvSpPr>
      <xdr:spPr>
        <a:xfrm>
          <a:off x="18643847" y="47252835"/>
          <a:ext cx="218597" cy="646269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104428</xdr:colOff>
      <xdr:row>68</xdr:row>
      <xdr:rowOff>73950</xdr:rowOff>
    </xdr:from>
    <xdr:to>
      <xdr:col>39</xdr:col>
      <xdr:colOff>303803</xdr:colOff>
      <xdr:row>68</xdr:row>
      <xdr:rowOff>725934</xdr:rowOff>
    </xdr:to>
    <xdr:sp macro="" textlink="">
      <xdr:nvSpPr>
        <xdr:cNvPr id="340" name="Arrow: Pentagon 339">
          <a:extLst>
            <a:ext uri="{FF2B5EF4-FFF2-40B4-BE49-F238E27FC236}">
              <a16:creationId xmlns:a16="http://schemas.microsoft.com/office/drawing/2014/main" id="{36001475-C191-4BC4-AB03-779C1396A3DD}"/>
            </a:ext>
          </a:extLst>
        </xdr:cNvPr>
        <xdr:cNvSpPr/>
      </xdr:nvSpPr>
      <xdr:spPr>
        <a:xfrm>
          <a:off x="19171746" y="47248677"/>
          <a:ext cx="199375" cy="651984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570460</xdr:colOff>
      <xdr:row>68</xdr:row>
      <xdr:rowOff>112569</xdr:rowOff>
    </xdr:from>
    <xdr:to>
      <xdr:col>38</xdr:col>
      <xdr:colOff>726020</xdr:colOff>
      <xdr:row>68</xdr:row>
      <xdr:rowOff>722643</xdr:rowOff>
    </xdr:to>
    <xdr:sp macro="" textlink="">
      <xdr:nvSpPr>
        <xdr:cNvPr id="341" name="Arrow: Pentagon 340">
          <a:extLst>
            <a:ext uri="{FF2B5EF4-FFF2-40B4-BE49-F238E27FC236}">
              <a16:creationId xmlns:a16="http://schemas.microsoft.com/office/drawing/2014/main" id="{66B51BD9-C978-4FAB-BF7B-EB5F41FCC7B8}"/>
            </a:ext>
          </a:extLst>
        </xdr:cNvPr>
        <xdr:cNvSpPr/>
      </xdr:nvSpPr>
      <xdr:spPr>
        <a:xfrm>
          <a:off x="18910415" y="47287296"/>
          <a:ext cx="155560" cy="610074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27535</xdr:colOff>
      <xdr:row>69</xdr:row>
      <xdr:rowOff>38965</xdr:rowOff>
    </xdr:from>
    <xdr:to>
      <xdr:col>38</xdr:col>
      <xdr:colOff>217385</xdr:colOff>
      <xdr:row>69</xdr:row>
      <xdr:rowOff>687139</xdr:rowOff>
    </xdr:to>
    <xdr:sp macro="" textlink="">
      <xdr:nvSpPr>
        <xdr:cNvPr id="342" name="Arrow: Pentagon 341">
          <a:extLst>
            <a:ext uri="{FF2B5EF4-FFF2-40B4-BE49-F238E27FC236}">
              <a16:creationId xmlns:a16="http://schemas.microsoft.com/office/drawing/2014/main" id="{3ABB07CD-12B8-4776-A273-657DEBC69DE9}"/>
            </a:ext>
          </a:extLst>
        </xdr:cNvPr>
        <xdr:cNvSpPr/>
      </xdr:nvSpPr>
      <xdr:spPr>
        <a:xfrm>
          <a:off x="18367490" y="47975692"/>
          <a:ext cx="189850" cy="648174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289389</xdr:colOff>
      <xdr:row>69</xdr:row>
      <xdr:rowOff>267618</xdr:rowOff>
    </xdr:from>
    <xdr:to>
      <xdr:col>40</xdr:col>
      <xdr:colOff>21248</xdr:colOff>
      <xdr:row>69</xdr:row>
      <xdr:rowOff>572282</xdr:rowOff>
    </xdr:to>
    <xdr:sp macro="" textlink="">
      <xdr:nvSpPr>
        <xdr:cNvPr id="343" name="Isosceles Triangle 342">
          <a:extLst>
            <a:ext uri="{FF2B5EF4-FFF2-40B4-BE49-F238E27FC236}">
              <a16:creationId xmlns:a16="http://schemas.microsoft.com/office/drawing/2014/main" id="{C5A155CE-E452-4F68-A1EE-73ABEDC5EDB4}"/>
            </a:ext>
          </a:extLst>
        </xdr:cNvPr>
        <xdr:cNvSpPr/>
      </xdr:nvSpPr>
      <xdr:spPr>
        <a:xfrm rot="10800000">
          <a:off x="19356707" y="48204345"/>
          <a:ext cx="459223" cy="304664"/>
        </a:xfrm>
        <a:prstGeom prst="triangle">
          <a:avLst/>
        </a:prstGeom>
        <a:solidFill>
          <a:srgbClr val="DC14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253190</xdr:colOff>
      <xdr:row>69</xdr:row>
      <xdr:rowOff>39313</xdr:rowOff>
    </xdr:from>
    <xdr:to>
      <xdr:col>38</xdr:col>
      <xdr:colOff>458452</xdr:colOff>
      <xdr:row>69</xdr:row>
      <xdr:rowOff>687487</xdr:rowOff>
    </xdr:to>
    <xdr:sp macro="" textlink="">
      <xdr:nvSpPr>
        <xdr:cNvPr id="344" name="Arrow: Pentagon 343">
          <a:extLst>
            <a:ext uri="{FF2B5EF4-FFF2-40B4-BE49-F238E27FC236}">
              <a16:creationId xmlns:a16="http://schemas.microsoft.com/office/drawing/2014/main" id="{416D6E64-5CA2-4C07-A051-0B7058C93FAD}"/>
            </a:ext>
          </a:extLst>
        </xdr:cNvPr>
        <xdr:cNvSpPr/>
      </xdr:nvSpPr>
      <xdr:spPr>
        <a:xfrm>
          <a:off x="18593145" y="47976040"/>
          <a:ext cx="205262" cy="648174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36581</xdr:colOff>
      <xdr:row>69</xdr:row>
      <xdr:rowOff>38965</xdr:rowOff>
    </xdr:from>
    <xdr:to>
      <xdr:col>39</xdr:col>
      <xdr:colOff>253101</xdr:colOff>
      <xdr:row>69</xdr:row>
      <xdr:rowOff>687139</xdr:rowOff>
    </xdr:to>
    <xdr:sp macro="" textlink="">
      <xdr:nvSpPr>
        <xdr:cNvPr id="345" name="Arrow: Pentagon 344">
          <a:extLst>
            <a:ext uri="{FF2B5EF4-FFF2-40B4-BE49-F238E27FC236}">
              <a16:creationId xmlns:a16="http://schemas.microsoft.com/office/drawing/2014/main" id="{AD07EAB2-87EA-4C5A-A1E8-A5DCD9938687}"/>
            </a:ext>
          </a:extLst>
        </xdr:cNvPr>
        <xdr:cNvSpPr/>
      </xdr:nvSpPr>
      <xdr:spPr>
        <a:xfrm>
          <a:off x="19103899" y="47975692"/>
          <a:ext cx="216520" cy="648174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519758</xdr:colOff>
      <xdr:row>69</xdr:row>
      <xdr:rowOff>77584</xdr:rowOff>
    </xdr:from>
    <xdr:to>
      <xdr:col>39</xdr:col>
      <xdr:colOff>24155</xdr:colOff>
      <xdr:row>69</xdr:row>
      <xdr:rowOff>687658</xdr:rowOff>
    </xdr:to>
    <xdr:sp macro="" textlink="">
      <xdr:nvSpPr>
        <xdr:cNvPr id="346" name="Arrow: Pentagon 345">
          <a:extLst>
            <a:ext uri="{FF2B5EF4-FFF2-40B4-BE49-F238E27FC236}">
              <a16:creationId xmlns:a16="http://schemas.microsoft.com/office/drawing/2014/main" id="{FE600F56-97B6-453A-9CE9-A0EFD2A53853}"/>
            </a:ext>
          </a:extLst>
        </xdr:cNvPr>
        <xdr:cNvSpPr/>
      </xdr:nvSpPr>
      <xdr:spPr>
        <a:xfrm>
          <a:off x="18859713" y="48014311"/>
          <a:ext cx="231760" cy="610074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41869</xdr:colOff>
      <xdr:row>66</xdr:row>
      <xdr:rowOff>60617</xdr:rowOff>
    </xdr:from>
    <xdr:to>
      <xdr:col>38</xdr:col>
      <xdr:colOff>233624</xdr:colOff>
      <xdr:row>66</xdr:row>
      <xdr:rowOff>701171</xdr:rowOff>
    </xdr:to>
    <xdr:sp macro="" textlink="">
      <xdr:nvSpPr>
        <xdr:cNvPr id="347" name="Arrow: Pentagon 346">
          <a:extLst>
            <a:ext uri="{FF2B5EF4-FFF2-40B4-BE49-F238E27FC236}">
              <a16:creationId xmlns:a16="http://schemas.microsoft.com/office/drawing/2014/main" id="{AEA90848-E4CF-4AF4-B170-DAE551190E10}"/>
            </a:ext>
          </a:extLst>
        </xdr:cNvPr>
        <xdr:cNvSpPr/>
      </xdr:nvSpPr>
      <xdr:spPr>
        <a:xfrm>
          <a:off x="18381824" y="45711344"/>
          <a:ext cx="191755" cy="640554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326583</xdr:colOff>
      <xdr:row>66</xdr:row>
      <xdr:rowOff>289270</xdr:rowOff>
    </xdr:from>
    <xdr:to>
      <xdr:col>40</xdr:col>
      <xdr:colOff>43202</xdr:colOff>
      <xdr:row>66</xdr:row>
      <xdr:rowOff>654894</xdr:rowOff>
    </xdr:to>
    <xdr:sp macro="" textlink="">
      <xdr:nvSpPr>
        <xdr:cNvPr id="348" name="Isosceles Triangle 347">
          <a:extLst>
            <a:ext uri="{FF2B5EF4-FFF2-40B4-BE49-F238E27FC236}">
              <a16:creationId xmlns:a16="http://schemas.microsoft.com/office/drawing/2014/main" id="{54F60E7D-8A3A-4809-9AC1-1867E38308D5}"/>
            </a:ext>
          </a:extLst>
        </xdr:cNvPr>
        <xdr:cNvSpPr/>
      </xdr:nvSpPr>
      <xdr:spPr>
        <a:xfrm rot="10800000">
          <a:off x="19393901" y="45939997"/>
          <a:ext cx="443983" cy="365624"/>
        </a:xfrm>
        <a:prstGeom prst="triangle">
          <a:avLst/>
        </a:prstGeom>
        <a:solidFill>
          <a:srgbClr val="0000C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288479</xdr:colOff>
      <xdr:row>66</xdr:row>
      <xdr:rowOff>53345</xdr:rowOff>
    </xdr:from>
    <xdr:to>
      <xdr:col>38</xdr:col>
      <xdr:colOff>499456</xdr:colOff>
      <xdr:row>66</xdr:row>
      <xdr:rowOff>701519</xdr:rowOff>
    </xdr:to>
    <xdr:sp macro="" textlink="">
      <xdr:nvSpPr>
        <xdr:cNvPr id="349" name="Arrow: Pentagon 348">
          <a:extLst>
            <a:ext uri="{FF2B5EF4-FFF2-40B4-BE49-F238E27FC236}">
              <a16:creationId xmlns:a16="http://schemas.microsoft.com/office/drawing/2014/main" id="{503DAC56-640D-4CA5-85F8-78FD04A7979A}"/>
            </a:ext>
          </a:extLst>
        </xdr:cNvPr>
        <xdr:cNvSpPr/>
      </xdr:nvSpPr>
      <xdr:spPr>
        <a:xfrm>
          <a:off x="18628434" y="45704072"/>
          <a:ext cx="210977" cy="648174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81395</xdr:colOff>
      <xdr:row>66</xdr:row>
      <xdr:rowOff>60617</xdr:rowOff>
    </xdr:from>
    <xdr:to>
      <xdr:col>39</xdr:col>
      <xdr:colOff>288390</xdr:colOff>
      <xdr:row>66</xdr:row>
      <xdr:rowOff>701171</xdr:rowOff>
    </xdr:to>
    <xdr:sp macro="" textlink="">
      <xdr:nvSpPr>
        <xdr:cNvPr id="350" name="Arrow: Pentagon 349">
          <a:extLst>
            <a:ext uri="{FF2B5EF4-FFF2-40B4-BE49-F238E27FC236}">
              <a16:creationId xmlns:a16="http://schemas.microsoft.com/office/drawing/2014/main" id="{A8EC5874-50DE-49B9-9F42-B7113DD0EF84}"/>
            </a:ext>
          </a:extLst>
        </xdr:cNvPr>
        <xdr:cNvSpPr/>
      </xdr:nvSpPr>
      <xdr:spPr>
        <a:xfrm>
          <a:off x="19148713" y="45711344"/>
          <a:ext cx="206995" cy="640554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555047</xdr:colOff>
      <xdr:row>66</xdr:row>
      <xdr:rowOff>91616</xdr:rowOff>
    </xdr:from>
    <xdr:to>
      <xdr:col>38</xdr:col>
      <xdr:colOff>710607</xdr:colOff>
      <xdr:row>66</xdr:row>
      <xdr:rowOff>703595</xdr:rowOff>
    </xdr:to>
    <xdr:sp macro="" textlink="">
      <xdr:nvSpPr>
        <xdr:cNvPr id="351" name="Arrow: Pentagon 350">
          <a:extLst>
            <a:ext uri="{FF2B5EF4-FFF2-40B4-BE49-F238E27FC236}">
              <a16:creationId xmlns:a16="http://schemas.microsoft.com/office/drawing/2014/main" id="{4D207EF8-1965-45BC-9FA4-2FA7C2081A1F}"/>
            </a:ext>
          </a:extLst>
        </xdr:cNvPr>
        <xdr:cNvSpPr/>
      </xdr:nvSpPr>
      <xdr:spPr>
        <a:xfrm>
          <a:off x="18895002" y="45742343"/>
          <a:ext cx="155560" cy="611979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4502</xdr:colOff>
      <xdr:row>67</xdr:row>
      <xdr:rowOff>29442</xdr:rowOff>
    </xdr:from>
    <xdr:to>
      <xdr:col>38</xdr:col>
      <xdr:colOff>194352</xdr:colOff>
      <xdr:row>67</xdr:row>
      <xdr:rowOff>673806</xdr:rowOff>
    </xdr:to>
    <xdr:sp macro="" textlink="">
      <xdr:nvSpPr>
        <xdr:cNvPr id="352" name="Arrow: Pentagon 351">
          <a:extLst>
            <a:ext uri="{FF2B5EF4-FFF2-40B4-BE49-F238E27FC236}">
              <a16:creationId xmlns:a16="http://schemas.microsoft.com/office/drawing/2014/main" id="{FF45D4FD-C941-4EF6-A79E-0CD60409E65D}"/>
            </a:ext>
          </a:extLst>
        </xdr:cNvPr>
        <xdr:cNvSpPr/>
      </xdr:nvSpPr>
      <xdr:spPr>
        <a:xfrm>
          <a:off x="18344457" y="46442169"/>
          <a:ext cx="189850" cy="644364"/>
        </a:xfrm>
        <a:prstGeom prst="homePlat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270166</xdr:colOff>
      <xdr:row>67</xdr:row>
      <xdr:rowOff>246665</xdr:rowOff>
    </xdr:from>
    <xdr:to>
      <xdr:col>40</xdr:col>
      <xdr:colOff>2025</xdr:colOff>
      <xdr:row>67</xdr:row>
      <xdr:rowOff>570379</xdr:rowOff>
    </xdr:to>
    <xdr:sp macro="" textlink="">
      <xdr:nvSpPr>
        <xdr:cNvPr id="353" name="Isosceles Triangle 352">
          <a:extLst>
            <a:ext uri="{FF2B5EF4-FFF2-40B4-BE49-F238E27FC236}">
              <a16:creationId xmlns:a16="http://schemas.microsoft.com/office/drawing/2014/main" id="{947569F7-2F36-4CC7-B06A-44706052C055}"/>
            </a:ext>
          </a:extLst>
        </xdr:cNvPr>
        <xdr:cNvSpPr/>
      </xdr:nvSpPr>
      <xdr:spPr>
        <a:xfrm rot="10800000">
          <a:off x="19337484" y="46659392"/>
          <a:ext cx="459223" cy="323714"/>
        </a:xfrm>
        <a:prstGeom prst="triangle">
          <a:avLst/>
        </a:prstGeom>
        <a:solidFill>
          <a:srgbClr val="DC14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233967</xdr:colOff>
      <xdr:row>67</xdr:row>
      <xdr:rowOff>25980</xdr:rowOff>
    </xdr:from>
    <xdr:to>
      <xdr:col>38</xdr:col>
      <xdr:colOff>443039</xdr:colOff>
      <xdr:row>67</xdr:row>
      <xdr:rowOff>670344</xdr:rowOff>
    </xdr:to>
    <xdr:sp macro="" textlink="">
      <xdr:nvSpPr>
        <xdr:cNvPr id="354" name="Arrow: Pentagon 353">
          <a:extLst>
            <a:ext uri="{FF2B5EF4-FFF2-40B4-BE49-F238E27FC236}">
              <a16:creationId xmlns:a16="http://schemas.microsoft.com/office/drawing/2014/main" id="{E51E2493-DE1E-4476-A801-C9ED26A3D6DA}"/>
            </a:ext>
          </a:extLst>
        </xdr:cNvPr>
        <xdr:cNvSpPr/>
      </xdr:nvSpPr>
      <xdr:spPr>
        <a:xfrm>
          <a:off x="18573922" y="46438707"/>
          <a:ext cx="209072" cy="644364"/>
        </a:xfrm>
        <a:prstGeom prst="homePlat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21168</xdr:colOff>
      <xdr:row>67</xdr:row>
      <xdr:rowOff>29442</xdr:rowOff>
    </xdr:from>
    <xdr:to>
      <xdr:col>39</xdr:col>
      <xdr:colOff>233878</xdr:colOff>
      <xdr:row>67</xdr:row>
      <xdr:rowOff>673806</xdr:rowOff>
    </xdr:to>
    <xdr:sp macro="" textlink="">
      <xdr:nvSpPr>
        <xdr:cNvPr id="355" name="Arrow: Pentagon 354">
          <a:extLst>
            <a:ext uri="{FF2B5EF4-FFF2-40B4-BE49-F238E27FC236}">
              <a16:creationId xmlns:a16="http://schemas.microsoft.com/office/drawing/2014/main" id="{929AA8B5-EC4E-4E03-AFCC-6A371CF43B48}"/>
            </a:ext>
          </a:extLst>
        </xdr:cNvPr>
        <xdr:cNvSpPr/>
      </xdr:nvSpPr>
      <xdr:spPr>
        <a:xfrm>
          <a:off x="19088486" y="46442169"/>
          <a:ext cx="212710" cy="644364"/>
        </a:xfrm>
        <a:prstGeom prst="homePlate">
          <a:avLst/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500535</xdr:colOff>
      <xdr:row>67</xdr:row>
      <xdr:rowOff>64251</xdr:rowOff>
    </xdr:from>
    <xdr:to>
      <xdr:col>39</xdr:col>
      <xdr:colOff>4932</xdr:colOff>
      <xdr:row>67</xdr:row>
      <xdr:rowOff>670515</xdr:rowOff>
    </xdr:to>
    <xdr:sp macro="" textlink="">
      <xdr:nvSpPr>
        <xdr:cNvPr id="356" name="Arrow: Pentagon 355">
          <a:extLst>
            <a:ext uri="{FF2B5EF4-FFF2-40B4-BE49-F238E27FC236}">
              <a16:creationId xmlns:a16="http://schemas.microsoft.com/office/drawing/2014/main" id="{E68C7996-3266-4F59-8E0D-2DAC13083CCF}"/>
            </a:ext>
          </a:extLst>
        </xdr:cNvPr>
        <xdr:cNvSpPr/>
      </xdr:nvSpPr>
      <xdr:spPr>
        <a:xfrm>
          <a:off x="18840490" y="46476978"/>
          <a:ext cx="231760" cy="606264"/>
        </a:xfrm>
        <a:prstGeom prst="homePlate">
          <a:avLst/>
        </a:prstGeom>
        <a:solidFill>
          <a:srgbClr val="8FAAD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44</xdr:col>
      <xdr:colOff>351471</xdr:colOff>
      <xdr:row>69</xdr:row>
      <xdr:rowOff>372426</xdr:rowOff>
    </xdr:from>
    <xdr:ext cx="3588068" cy="2346540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BEFF8776-4561-4F57-83AF-5508444FE675}"/>
            </a:ext>
          </a:extLst>
        </xdr:cNvPr>
        <xdr:cNvSpPr txBox="1"/>
      </xdr:nvSpPr>
      <xdr:spPr>
        <a:xfrm>
          <a:off x="23211471" y="46759176"/>
          <a:ext cx="3588068" cy="23465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3600" b="1"/>
            <a:t>Aug Sent for Job request POM reuse All Result OK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D33"/>
  <sheetViews>
    <sheetView showGridLines="0" zoomScale="85" zoomScaleNormal="85" workbookViewId="0">
      <selection activeCell="D6" sqref="D6:D19"/>
    </sheetView>
  </sheetViews>
  <sheetFormatPr defaultColWidth="9.109375" defaultRowHeight="14.4" x14ac:dyDescent="0.3"/>
  <cols>
    <col min="1" max="1" width="1.5546875" style="126" customWidth="1"/>
    <col min="2" max="2" width="5.6640625" style="126" customWidth="1"/>
    <col min="3" max="3" width="21.109375" style="126" customWidth="1"/>
    <col min="4" max="4" width="18.5546875" style="126" customWidth="1"/>
    <col min="5" max="5" width="12.109375" style="126" customWidth="1"/>
    <col min="6" max="6" width="41.33203125" style="126" customWidth="1"/>
    <col min="7" max="7" width="9.109375" style="126"/>
    <col min="8" max="98" width="4" style="126" customWidth="1"/>
    <col min="99" max="16384" width="9.109375" style="126"/>
  </cols>
  <sheetData>
    <row r="2" spans="2:56" ht="23.4" x14ac:dyDescent="0.3">
      <c r="B2" s="72" t="s">
        <v>65</v>
      </c>
    </row>
    <row r="4" spans="2:56" s="127" customFormat="1" x14ac:dyDescent="0.3">
      <c r="H4" s="395" t="s">
        <v>1</v>
      </c>
      <c r="I4" s="395"/>
      <c r="J4" s="395"/>
      <c r="K4" s="395"/>
      <c r="L4" s="395" t="s">
        <v>2</v>
      </c>
      <c r="M4" s="395"/>
      <c r="N4" s="395"/>
      <c r="O4" s="395"/>
      <c r="P4" s="395" t="s">
        <v>3</v>
      </c>
      <c r="Q4" s="395"/>
      <c r="R4" s="395"/>
      <c r="S4" s="395"/>
      <c r="T4" s="395" t="s">
        <v>4</v>
      </c>
      <c r="U4" s="395"/>
      <c r="V4" s="395"/>
      <c r="W4" s="395"/>
      <c r="X4" s="395"/>
      <c r="Y4" s="395" t="s">
        <v>5</v>
      </c>
      <c r="Z4" s="395"/>
      <c r="AA4" s="395"/>
      <c r="AB4" s="395"/>
      <c r="AC4" s="395" t="s">
        <v>6</v>
      </c>
      <c r="AD4" s="395"/>
      <c r="AE4" s="395"/>
      <c r="AF4" s="395"/>
      <c r="AG4" s="395" t="s">
        <v>7</v>
      </c>
      <c r="AH4" s="395"/>
      <c r="AI4" s="395"/>
      <c r="AJ4" s="395"/>
      <c r="AK4" s="395" t="s">
        <v>8</v>
      </c>
      <c r="AL4" s="395"/>
      <c r="AM4" s="395"/>
      <c r="AN4" s="395"/>
      <c r="AO4" s="395" t="s">
        <v>9</v>
      </c>
      <c r="AP4" s="395"/>
      <c r="AQ4" s="395"/>
      <c r="AR4" s="395"/>
      <c r="AS4" s="395" t="s">
        <v>10</v>
      </c>
      <c r="AT4" s="395"/>
      <c r="AU4" s="395"/>
      <c r="AV4" s="395"/>
      <c r="AW4" s="395" t="s">
        <v>11</v>
      </c>
      <c r="AX4" s="395"/>
      <c r="AY4" s="395"/>
      <c r="AZ4" s="395"/>
      <c r="BA4" s="395" t="s">
        <v>12</v>
      </c>
      <c r="BB4" s="395"/>
      <c r="BC4" s="395"/>
      <c r="BD4" s="395"/>
    </row>
    <row r="5" spans="2:56" s="114" customFormat="1" x14ac:dyDescent="0.3">
      <c r="B5" s="395" t="s">
        <v>66</v>
      </c>
      <c r="C5" s="395"/>
      <c r="D5" s="128" t="s">
        <v>67</v>
      </c>
      <c r="E5" s="128" t="s">
        <v>68</v>
      </c>
      <c r="F5" s="395" t="s">
        <v>69</v>
      </c>
      <c r="G5" s="396"/>
      <c r="H5" s="129" t="s">
        <v>70</v>
      </c>
      <c r="I5" s="129" t="s">
        <v>71</v>
      </c>
      <c r="J5" s="129" t="s">
        <v>72</v>
      </c>
      <c r="K5" s="129" t="s">
        <v>73</v>
      </c>
      <c r="L5" s="129" t="s">
        <v>70</v>
      </c>
      <c r="M5" s="129" t="s">
        <v>71</v>
      </c>
      <c r="N5" s="129" t="s">
        <v>72</v>
      </c>
      <c r="O5" s="129" t="s">
        <v>73</v>
      </c>
      <c r="P5" s="129" t="s">
        <v>70</v>
      </c>
      <c r="Q5" s="129" t="s">
        <v>71</v>
      </c>
      <c r="R5" s="129" t="s">
        <v>72</v>
      </c>
      <c r="S5" s="129" t="s">
        <v>73</v>
      </c>
      <c r="T5" s="129" t="s">
        <v>70</v>
      </c>
      <c r="U5" s="129" t="s">
        <v>71</v>
      </c>
      <c r="V5" s="129" t="s">
        <v>72</v>
      </c>
      <c r="W5" s="129" t="s">
        <v>73</v>
      </c>
      <c r="X5" s="129" t="s">
        <v>74</v>
      </c>
      <c r="Y5" s="129" t="s">
        <v>70</v>
      </c>
      <c r="Z5" s="129" t="s">
        <v>71</v>
      </c>
      <c r="AA5" s="129" t="s">
        <v>72</v>
      </c>
      <c r="AB5" s="129" t="s">
        <v>73</v>
      </c>
      <c r="AC5" s="129" t="s">
        <v>70</v>
      </c>
      <c r="AD5" s="129" t="s">
        <v>71</v>
      </c>
      <c r="AE5" s="129" t="s">
        <v>72</v>
      </c>
      <c r="AF5" s="129" t="s">
        <v>73</v>
      </c>
      <c r="AG5" s="129" t="s">
        <v>70</v>
      </c>
      <c r="AH5" s="129" t="s">
        <v>71</v>
      </c>
      <c r="AI5" s="129" t="s">
        <v>72</v>
      </c>
      <c r="AJ5" s="129" t="s">
        <v>73</v>
      </c>
      <c r="AK5" s="129" t="s">
        <v>70</v>
      </c>
      <c r="AL5" s="129" t="s">
        <v>71</v>
      </c>
      <c r="AM5" s="129" t="s">
        <v>72</v>
      </c>
      <c r="AN5" s="129" t="s">
        <v>73</v>
      </c>
      <c r="AO5" s="129" t="s">
        <v>70</v>
      </c>
      <c r="AP5" s="129" t="s">
        <v>71</v>
      </c>
      <c r="AQ5" s="129" t="s">
        <v>72</v>
      </c>
      <c r="AR5" s="129" t="s">
        <v>73</v>
      </c>
      <c r="AS5" s="129" t="s">
        <v>70</v>
      </c>
      <c r="AT5" s="129" t="s">
        <v>71</v>
      </c>
      <c r="AU5" s="129" t="s">
        <v>72</v>
      </c>
      <c r="AV5" s="129" t="s">
        <v>73</v>
      </c>
      <c r="AW5" s="129" t="s">
        <v>70</v>
      </c>
      <c r="AX5" s="129" t="s">
        <v>71</v>
      </c>
      <c r="AY5" s="129" t="s">
        <v>72</v>
      </c>
      <c r="AZ5" s="129" t="s">
        <v>73</v>
      </c>
      <c r="BA5" s="129" t="s">
        <v>70</v>
      </c>
      <c r="BB5" s="129" t="s">
        <v>71</v>
      </c>
      <c r="BC5" s="129" t="s">
        <v>72</v>
      </c>
      <c r="BD5" s="129" t="s">
        <v>73</v>
      </c>
    </row>
    <row r="6" spans="2:56" ht="27" customHeight="1" x14ac:dyDescent="0.3">
      <c r="B6" s="397">
        <v>1</v>
      </c>
      <c r="C6" s="397"/>
      <c r="D6" s="397"/>
      <c r="E6" s="397"/>
      <c r="F6" s="398" t="s">
        <v>75</v>
      </c>
      <c r="G6" s="130" t="s">
        <v>37</v>
      </c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31"/>
      <c r="AQ6" s="131"/>
      <c r="AR6" s="131"/>
      <c r="AS6" s="131"/>
      <c r="AT6" s="131"/>
      <c r="AU6" s="131"/>
      <c r="AV6" s="131"/>
      <c r="AW6" s="131"/>
      <c r="AX6" s="131"/>
      <c r="AY6" s="131"/>
      <c r="AZ6" s="131"/>
      <c r="BA6" s="131"/>
      <c r="BB6" s="131"/>
      <c r="BC6" s="131"/>
      <c r="BD6" s="131"/>
    </row>
    <row r="7" spans="2:56" ht="27" customHeight="1" x14ac:dyDescent="0.3">
      <c r="B7" s="397"/>
      <c r="C7" s="397"/>
      <c r="D7" s="397"/>
      <c r="E7" s="397"/>
      <c r="F7" s="399"/>
      <c r="G7" s="132" t="s">
        <v>13</v>
      </c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</row>
    <row r="8" spans="2:56" ht="27" customHeight="1" x14ac:dyDescent="0.3">
      <c r="B8" s="397"/>
      <c r="C8" s="397"/>
      <c r="D8" s="397"/>
      <c r="E8" s="397"/>
      <c r="F8" s="398" t="s">
        <v>76</v>
      </c>
      <c r="G8" s="130" t="s">
        <v>37</v>
      </c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1"/>
      <c r="AW8" s="131"/>
      <c r="AX8" s="131"/>
      <c r="AY8" s="131"/>
      <c r="AZ8" s="131"/>
      <c r="BA8" s="131"/>
      <c r="BB8" s="131"/>
      <c r="BC8" s="131"/>
      <c r="BD8" s="131"/>
    </row>
    <row r="9" spans="2:56" ht="27" customHeight="1" x14ac:dyDescent="0.3">
      <c r="B9" s="397"/>
      <c r="C9" s="397"/>
      <c r="D9" s="397"/>
      <c r="E9" s="397"/>
      <c r="F9" s="399"/>
      <c r="G9" s="132" t="s">
        <v>13</v>
      </c>
      <c r="H9" s="133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  <c r="AI9" s="133"/>
      <c r="AJ9" s="133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/>
      <c r="AX9" s="133"/>
      <c r="AY9" s="133"/>
      <c r="AZ9" s="133"/>
      <c r="BA9" s="133"/>
      <c r="BB9" s="133"/>
      <c r="BC9" s="133"/>
      <c r="BD9" s="133"/>
    </row>
    <row r="10" spans="2:56" ht="27" customHeight="1" x14ac:dyDescent="0.3">
      <c r="B10" s="397"/>
      <c r="C10" s="397"/>
      <c r="D10" s="397"/>
      <c r="E10" s="397"/>
      <c r="F10" s="398" t="s">
        <v>77</v>
      </c>
      <c r="G10" s="130" t="s">
        <v>37</v>
      </c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</row>
    <row r="11" spans="2:56" ht="27" customHeight="1" x14ac:dyDescent="0.3">
      <c r="B11" s="397"/>
      <c r="C11" s="397"/>
      <c r="D11" s="397"/>
      <c r="E11" s="397"/>
      <c r="F11" s="399"/>
      <c r="G11" s="132" t="s">
        <v>13</v>
      </c>
      <c r="H11" s="133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3"/>
      <c r="AV11" s="133"/>
      <c r="AW11" s="133"/>
      <c r="AX11" s="133"/>
      <c r="AY11" s="133"/>
      <c r="AZ11" s="133"/>
      <c r="BA11" s="133"/>
      <c r="BB11" s="133"/>
      <c r="BC11" s="133"/>
      <c r="BD11" s="133"/>
    </row>
    <row r="12" spans="2:56" ht="27" customHeight="1" x14ac:dyDescent="0.3">
      <c r="B12" s="397"/>
      <c r="C12" s="397"/>
      <c r="D12" s="397"/>
      <c r="E12" s="397"/>
      <c r="F12" s="398" t="s">
        <v>78</v>
      </c>
      <c r="G12" s="130" t="s">
        <v>37</v>
      </c>
      <c r="H12" s="131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</row>
    <row r="13" spans="2:56" ht="27" customHeight="1" x14ac:dyDescent="0.3">
      <c r="B13" s="397"/>
      <c r="C13" s="397"/>
      <c r="D13" s="397"/>
      <c r="E13" s="397"/>
      <c r="F13" s="399"/>
      <c r="G13" s="132" t="s">
        <v>13</v>
      </c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</row>
    <row r="14" spans="2:56" ht="27" customHeight="1" x14ac:dyDescent="0.3">
      <c r="B14" s="397"/>
      <c r="C14" s="397"/>
      <c r="D14" s="397"/>
      <c r="E14" s="397"/>
      <c r="F14" s="398" t="s">
        <v>79</v>
      </c>
      <c r="G14" s="130" t="s">
        <v>37</v>
      </c>
      <c r="H14" s="131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</row>
    <row r="15" spans="2:56" ht="27" customHeight="1" x14ac:dyDescent="0.3">
      <c r="B15" s="397"/>
      <c r="C15" s="397"/>
      <c r="D15" s="397"/>
      <c r="E15" s="397"/>
      <c r="F15" s="399"/>
      <c r="G15" s="132" t="s">
        <v>13</v>
      </c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</row>
    <row r="16" spans="2:56" ht="27" customHeight="1" x14ac:dyDescent="0.3">
      <c r="B16" s="397"/>
      <c r="C16" s="397"/>
      <c r="D16" s="397"/>
      <c r="E16" s="397"/>
      <c r="F16" s="398" t="s">
        <v>80</v>
      </c>
      <c r="G16" s="130" t="s">
        <v>37</v>
      </c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</row>
    <row r="17" spans="2:56" ht="27" customHeight="1" x14ac:dyDescent="0.3">
      <c r="B17" s="397"/>
      <c r="C17" s="397"/>
      <c r="D17" s="397"/>
      <c r="E17" s="397"/>
      <c r="F17" s="399"/>
      <c r="G17" s="132" t="s">
        <v>13</v>
      </c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33"/>
      <c r="AN17" s="133"/>
      <c r="AO17" s="133"/>
      <c r="AP17" s="133"/>
      <c r="AQ17" s="133"/>
      <c r="AR17" s="133"/>
      <c r="AS17" s="133"/>
      <c r="AT17" s="133"/>
      <c r="AU17" s="133"/>
      <c r="AV17" s="133"/>
      <c r="AW17" s="133"/>
      <c r="AX17" s="133"/>
      <c r="AY17" s="133"/>
      <c r="AZ17" s="133"/>
      <c r="BA17" s="133"/>
      <c r="BB17" s="133"/>
      <c r="BC17" s="133"/>
      <c r="BD17" s="133"/>
    </row>
    <row r="18" spans="2:56" ht="27" customHeight="1" x14ac:dyDescent="0.3">
      <c r="B18" s="397"/>
      <c r="C18" s="397"/>
      <c r="D18" s="397"/>
      <c r="E18" s="397"/>
      <c r="F18" s="398" t="s">
        <v>81</v>
      </c>
      <c r="G18" s="130" t="s">
        <v>37</v>
      </c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</row>
    <row r="19" spans="2:56" ht="27" customHeight="1" x14ac:dyDescent="0.3">
      <c r="B19" s="397"/>
      <c r="C19" s="397"/>
      <c r="D19" s="397"/>
      <c r="E19" s="397"/>
      <c r="F19" s="399"/>
      <c r="G19" s="132" t="s">
        <v>13</v>
      </c>
      <c r="H19" s="133"/>
      <c r="I19" s="133"/>
      <c r="J19" s="133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</row>
    <row r="20" spans="2:56" ht="27" customHeight="1" x14ac:dyDescent="0.3">
      <c r="B20" s="397">
        <v>2</v>
      </c>
      <c r="C20" s="397"/>
      <c r="D20" s="397"/>
      <c r="E20" s="397"/>
      <c r="F20" s="398" t="s">
        <v>75</v>
      </c>
      <c r="G20" s="130" t="s">
        <v>37</v>
      </c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</row>
    <row r="21" spans="2:56" ht="27" customHeight="1" x14ac:dyDescent="0.3">
      <c r="B21" s="397"/>
      <c r="C21" s="397"/>
      <c r="D21" s="397"/>
      <c r="E21" s="397"/>
      <c r="F21" s="399"/>
      <c r="G21" s="132" t="s">
        <v>13</v>
      </c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3"/>
      <c r="BB21" s="133"/>
      <c r="BC21" s="133"/>
      <c r="BD21" s="133"/>
    </row>
    <row r="22" spans="2:56" ht="27" customHeight="1" x14ac:dyDescent="0.3">
      <c r="B22" s="397"/>
      <c r="C22" s="397"/>
      <c r="D22" s="397"/>
      <c r="E22" s="397"/>
      <c r="F22" s="398" t="s">
        <v>82</v>
      </c>
      <c r="G22" s="130" t="s">
        <v>37</v>
      </c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</row>
    <row r="23" spans="2:56" ht="27" customHeight="1" x14ac:dyDescent="0.3">
      <c r="B23" s="397"/>
      <c r="C23" s="397"/>
      <c r="D23" s="397"/>
      <c r="E23" s="397"/>
      <c r="F23" s="399"/>
      <c r="G23" s="132" t="s">
        <v>13</v>
      </c>
      <c r="H23" s="133"/>
      <c r="I23" s="133"/>
      <c r="J23" s="133"/>
      <c r="K23" s="133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/>
    </row>
    <row r="24" spans="2:56" ht="27" customHeight="1" x14ac:dyDescent="0.3">
      <c r="B24" s="397"/>
      <c r="C24" s="397"/>
      <c r="D24" s="397"/>
      <c r="E24" s="397"/>
      <c r="F24" s="398" t="s">
        <v>77</v>
      </c>
      <c r="G24" s="130" t="s">
        <v>37</v>
      </c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</row>
    <row r="25" spans="2:56" ht="27" customHeight="1" x14ac:dyDescent="0.3">
      <c r="B25" s="397"/>
      <c r="C25" s="397"/>
      <c r="D25" s="397"/>
      <c r="E25" s="397"/>
      <c r="F25" s="399"/>
      <c r="G25" s="132" t="s">
        <v>13</v>
      </c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3"/>
      <c r="AK25" s="133"/>
      <c r="AL25" s="133"/>
      <c r="AM25" s="133"/>
      <c r="AN25" s="133"/>
      <c r="AO25" s="133"/>
      <c r="AP25" s="133"/>
      <c r="AQ25" s="133"/>
      <c r="AR25" s="133"/>
      <c r="AS25" s="133"/>
      <c r="AT25" s="133"/>
      <c r="AU25" s="133"/>
      <c r="AV25" s="133"/>
      <c r="AW25" s="133"/>
      <c r="AX25" s="133"/>
      <c r="AY25" s="133"/>
      <c r="AZ25" s="133"/>
      <c r="BA25" s="133"/>
      <c r="BB25" s="133"/>
      <c r="BC25" s="133"/>
      <c r="BD25" s="133"/>
    </row>
    <row r="26" spans="2:56" ht="27" customHeight="1" x14ac:dyDescent="0.3">
      <c r="B26" s="397"/>
      <c r="C26" s="397"/>
      <c r="D26" s="397"/>
      <c r="E26" s="397"/>
      <c r="F26" s="398" t="s">
        <v>83</v>
      </c>
      <c r="G26" s="130" t="s">
        <v>37</v>
      </c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</row>
    <row r="27" spans="2:56" ht="27" customHeight="1" x14ac:dyDescent="0.3">
      <c r="B27" s="397"/>
      <c r="C27" s="397"/>
      <c r="D27" s="397"/>
      <c r="E27" s="397"/>
      <c r="F27" s="399"/>
      <c r="G27" s="132" t="s">
        <v>13</v>
      </c>
      <c r="H27" s="13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</row>
    <row r="28" spans="2:56" ht="27" customHeight="1" x14ac:dyDescent="0.3">
      <c r="B28" s="397"/>
      <c r="C28" s="397"/>
      <c r="D28" s="397"/>
      <c r="E28" s="397"/>
      <c r="F28" s="398" t="s">
        <v>84</v>
      </c>
      <c r="G28" s="130" t="s">
        <v>37</v>
      </c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</row>
    <row r="29" spans="2:56" ht="27" customHeight="1" x14ac:dyDescent="0.3">
      <c r="B29" s="397"/>
      <c r="C29" s="397"/>
      <c r="D29" s="397"/>
      <c r="E29" s="397"/>
      <c r="F29" s="399"/>
      <c r="G29" s="132" t="s">
        <v>13</v>
      </c>
      <c r="H29" s="133"/>
      <c r="I29" s="133"/>
      <c r="J29" s="133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</row>
    <row r="30" spans="2:56" ht="27" customHeight="1" x14ac:dyDescent="0.3">
      <c r="B30" s="397"/>
      <c r="C30" s="397"/>
      <c r="D30" s="397"/>
      <c r="E30" s="397"/>
      <c r="F30" s="398" t="s">
        <v>80</v>
      </c>
      <c r="G30" s="130" t="s">
        <v>37</v>
      </c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</row>
    <row r="31" spans="2:56" ht="27" customHeight="1" x14ac:dyDescent="0.3">
      <c r="B31" s="397"/>
      <c r="C31" s="397"/>
      <c r="D31" s="397"/>
      <c r="E31" s="397"/>
      <c r="F31" s="399"/>
      <c r="G31" s="132" t="s">
        <v>13</v>
      </c>
      <c r="H31" s="133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</row>
    <row r="32" spans="2:56" ht="27" customHeight="1" x14ac:dyDescent="0.3">
      <c r="B32" s="397"/>
      <c r="C32" s="397"/>
      <c r="D32" s="397"/>
      <c r="E32" s="397"/>
      <c r="F32" s="398" t="s">
        <v>85</v>
      </c>
      <c r="G32" s="130" t="s">
        <v>37</v>
      </c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</row>
    <row r="33" spans="2:56" ht="27" customHeight="1" x14ac:dyDescent="0.3">
      <c r="B33" s="397"/>
      <c r="C33" s="397"/>
      <c r="D33" s="397"/>
      <c r="E33" s="397"/>
      <c r="F33" s="399"/>
      <c r="G33" s="132" t="s">
        <v>13</v>
      </c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  <c r="AA33" s="133"/>
      <c r="AB33" s="133"/>
      <c r="AC33" s="133"/>
      <c r="AD33" s="133"/>
      <c r="AE33" s="133"/>
      <c r="AF33" s="133"/>
      <c r="AG33" s="133"/>
      <c r="AH33" s="133"/>
      <c r="AI33" s="133"/>
      <c r="AJ33" s="133"/>
      <c r="AK33" s="133"/>
      <c r="AL33" s="133"/>
      <c r="AM33" s="133"/>
      <c r="AN33" s="133"/>
      <c r="AO33" s="133"/>
      <c r="AP33" s="133"/>
      <c r="AQ33" s="133"/>
      <c r="AR33" s="133"/>
      <c r="AS33" s="133"/>
      <c r="AT33" s="133"/>
      <c r="AU33" s="133"/>
      <c r="AV33" s="133"/>
      <c r="AW33" s="133"/>
      <c r="AX33" s="133"/>
      <c r="AY33" s="133"/>
      <c r="AZ33" s="133"/>
      <c r="BA33" s="133"/>
      <c r="BB33" s="133"/>
      <c r="BC33" s="133"/>
      <c r="BD33" s="133"/>
    </row>
  </sheetData>
  <mergeCells count="36">
    <mergeCell ref="B20:B33"/>
    <mergeCell ref="C20:C33"/>
    <mergeCell ref="D20:D33"/>
    <mergeCell ref="E20:E33"/>
    <mergeCell ref="F20:F21"/>
    <mergeCell ref="F22:F23"/>
    <mergeCell ref="F24:F25"/>
    <mergeCell ref="F26:F27"/>
    <mergeCell ref="F28:F29"/>
    <mergeCell ref="F30:F31"/>
    <mergeCell ref="F32:F33"/>
    <mergeCell ref="B5:C5"/>
    <mergeCell ref="F5:G5"/>
    <mergeCell ref="B6:B19"/>
    <mergeCell ref="C6:C19"/>
    <mergeCell ref="D6:D19"/>
    <mergeCell ref="E6:E19"/>
    <mergeCell ref="F6:F7"/>
    <mergeCell ref="F8:F9"/>
    <mergeCell ref="F10:F11"/>
    <mergeCell ref="F12:F13"/>
    <mergeCell ref="F14:F15"/>
    <mergeCell ref="F16:F17"/>
    <mergeCell ref="F18:F19"/>
    <mergeCell ref="BA4:BD4"/>
    <mergeCell ref="H4:K4"/>
    <mergeCell ref="L4:O4"/>
    <mergeCell ref="P4:S4"/>
    <mergeCell ref="T4:X4"/>
    <mergeCell ref="Y4:AB4"/>
    <mergeCell ref="AC4:AF4"/>
    <mergeCell ref="AG4:AJ4"/>
    <mergeCell ref="AK4:AN4"/>
    <mergeCell ref="AO4:AR4"/>
    <mergeCell ref="AS4:AV4"/>
    <mergeCell ref="AW4:AZ4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N267"/>
  <sheetViews>
    <sheetView showGridLines="0" topLeftCell="A79" zoomScaleNormal="100" zoomScaleSheetLayoutView="100" workbookViewId="0">
      <selection activeCell="Q101" sqref="Q101"/>
    </sheetView>
  </sheetViews>
  <sheetFormatPr defaultColWidth="9.109375" defaultRowHeight="14.4" x14ac:dyDescent="0.3"/>
  <cols>
    <col min="1" max="1" width="1.44140625" style="33" customWidth="1"/>
    <col min="2" max="2" width="14.6640625" style="33" customWidth="1"/>
    <col min="3" max="3" width="13" style="33" bestFit="1" customWidth="1"/>
    <col min="4" max="6" width="9.109375" style="33" customWidth="1"/>
    <col min="7" max="18" width="8.88671875" style="33" customWidth="1"/>
    <col min="19" max="22" width="9.109375" style="33"/>
    <col min="23" max="23" width="9.109375" style="33" customWidth="1"/>
    <col min="24" max="26" width="9.109375" style="33"/>
    <col min="27" max="27" width="13.44140625" style="33" bestFit="1" customWidth="1"/>
    <col min="28" max="29" width="9.109375" style="33"/>
    <col min="30" max="30" width="15.6640625" style="33" customWidth="1"/>
    <col min="31" max="40" width="14.6640625" style="33" customWidth="1"/>
    <col min="41" max="16384" width="9.109375" style="33"/>
  </cols>
  <sheetData>
    <row r="1" spans="1:15" ht="30" x14ac:dyDescent="0.3">
      <c r="A1" s="30"/>
      <c r="B1" s="46" t="s">
        <v>114</v>
      </c>
      <c r="C1" s="31"/>
      <c r="D1" s="31"/>
      <c r="E1" s="31"/>
      <c r="F1" s="31"/>
      <c r="G1" s="31"/>
      <c r="H1" s="31"/>
      <c r="I1" s="31"/>
      <c r="J1" s="31"/>
      <c r="K1" s="31"/>
      <c r="L1" s="6" t="s">
        <v>14</v>
      </c>
      <c r="M1" s="497">
        <v>235000</v>
      </c>
      <c r="N1" s="497"/>
      <c r="O1" s="7" t="s">
        <v>15</v>
      </c>
    </row>
    <row r="2" spans="1:15" ht="13.5" customHeight="1" x14ac:dyDescent="0.3">
      <c r="A2" s="34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</row>
    <row r="3" spans="1:15" ht="31.8" x14ac:dyDescent="0.3">
      <c r="A3" s="34"/>
      <c r="B3" s="72" t="s">
        <v>50</v>
      </c>
      <c r="C3" s="502">
        <v>45839</v>
      </c>
      <c r="D3" s="502"/>
      <c r="H3" s="31"/>
      <c r="I3" s="31"/>
      <c r="J3" s="31"/>
      <c r="K3" s="31"/>
      <c r="L3" s="31"/>
      <c r="M3" s="31"/>
      <c r="N3" s="31"/>
      <c r="O3" s="31"/>
    </row>
    <row r="4" spans="1:15" ht="30" x14ac:dyDescent="0.3">
      <c r="A4" s="34"/>
      <c r="B4" s="62" t="s">
        <v>53</v>
      </c>
      <c r="C4" s="31"/>
      <c r="D4" s="31"/>
      <c r="E4" s="31"/>
      <c r="F4" s="31"/>
      <c r="G4" s="31"/>
      <c r="H4" s="31"/>
      <c r="I4" s="31"/>
      <c r="J4" s="64" t="s">
        <v>51</v>
      </c>
      <c r="K4" s="31"/>
      <c r="L4" s="31"/>
      <c r="M4" s="31"/>
      <c r="N4" s="31"/>
      <c r="O4" s="31"/>
    </row>
    <row r="5" spans="1:15" s="61" customFormat="1" ht="6" customHeight="1" x14ac:dyDescent="0.3">
      <c r="A5" s="57"/>
      <c r="B5" s="63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</row>
    <row r="6" spans="1:15" ht="24.6" x14ac:dyDescent="0.3">
      <c r="A6" s="34"/>
      <c r="C6" s="31"/>
      <c r="D6" s="503" t="s">
        <v>37</v>
      </c>
      <c r="E6" s="503"/>
      <c r="F6" s="503" t="s">
        <v>13</v>
      </c>
      <c r="G6" s="503"/>
      <c r="J6" s="503" t="s">
        <v>37</v>
      </c>
      <c r="K6" s="503"/>
      <c r="L6" s="503" t="s">
        <v>13</v>
      </c>
      <c r="M6" s="503"/>
      <c r="N6" s="31"/>
      <c r="O6" s="31"/>
    </row>
    <row r="7" spans="1:15" ht="25.2" thickBot="1" x14ac:dyDescent="0.35">
      <c r="A7" s="34"/>
      <c r="B7" s="68" t="s">
        <v>38</v>
      </c>
      <c r="C7" s="31"/>
      <c r="D7" s="506">
        <f>HLOOKUP(C3,D17:O21,3,0)</f>
        <v>14</v>
      </c>
      <c r="E7" s="507"/>
      <c r="F7" s="506">
        <f>HLOOKUP(C3,D17:O21,5,0)</f>
        <v>10</v>
      </c>
      <c r="G7" s="507"/>
      <c r="H7" s="45" t="s">
        <v>47</v>
      </c>
      <c r="J7" s="485">
        <f>HLOOKUP(C3,D17:O21,2,0)</f>
        <v>3</v>
      </c>
      <c r="K7" s="486"/>
      <c r="L7" s="485">
        <f>HLOOKUP(C3,D17:O21,4,0)</f>
        <v>1</v>
      </c>
      <c r="M7" s="486"/>
      <c r="N7" s="45" t="s">
        <v>47</v>
      </c>
      <c r="O7" s="31"/>
    </row>
    <row r="8" spans="1:15" s="61" customFormat="1" ht="6" customHeight="1" thickTop="1" thickBot="1" x14ac:dyDescent="0.35">
      <c r="A8" s="57"/>
      <c r="B8" s="69"/>
      <c r="C8" s="65"/>
      <c r="D8" s="66"/>
      <c r="E8" s="66"/>
      <c r="F8" s="66"/>
      <c r="G8" s="66"/>
      <c r="H8" s="65"/>
      <c r="I8" s="67"/>
      <c r="J8" s="66"/>
      <c r="K8" s="66"/>
      <c r="L8" s="66"/>
      <c r="M8" s="66"/>
      <c r="N8" s="65"/>
      <c r="O8" s="65"/>
    </row>
    <row r="9" spans="1:15" s="61" customFormat="1" ht="6" customHeight="1" x14ac:dyDescent="0.3">
      <c r="A9" s="57"/>
      <c r="B9" s="58"/>
      <c r="C9" s="59"/>
      <c r="D9" s="60"/>
      <c r="E9" s="60"/>
      <c r="F9" s="60"/>
      <c r="G9" s="60"/>
      <c r="H9" s="59"/>
      <c r="J9" s="60"/>
      <c r="K9" s="60"/>
      <c r="L9" s="60"/>
      <c r="M9" s="60"/>
      <c r="N9" s="59"/>
      <c r="O9" s="59"/>
    </row>
    <row r="10" spans="1:15" ht="25.2" thickBot="1" x14ac:dyDescent="0.35">
      <c r="A10" s="34"/>
      <c r="B10" s="68" t="s">
        <v>39</v>
      </c>
      <c r="C10" s="31"/>
      <c r="D10" s="489">
        <f>HLOOKUP(C3,D24:O28,3,0)</f>
        <v>2.5310000000000006</v>
      </c>
      <c r="E10" s="490"/>
      <c r="F10" s="489">
        <f>HLOOKUP(C3,D24:O28,5,0)</f>
        <v>2.1510000000000002</v>
      </c>
      <c r="G10" s="490"/>
      <c r="H10" s="45" t="s">
        <v>48</v>
      </c>
      <c r="J10" s="485">
        <f>HLOOKUP(C3,D24:O28,2,0)</f>
        <v>0.49</v>
      </c>
      <c r="K10" s="486"/>
      <c r="L10" s="485">
        <f>HLOOKUP(C3,D24:O28,4,0)</f>
        <v>0.2</v>
      </c>
      <c r="M10" s="486"/>
      <c r="N10" s="45" t="s">
        <v>48</v>
      </c>
      <c r="O10" s="31"/>
    </row>
    <row r="11" spans="1:15" s="61" customFormat="1" ht="6" customHeight="1" thickTop="1" thickBot="1" x14ac:dyDescent="0.35">
      <c r="A11" s="57"/>
      <c r="B11" s="69"/>
      <c r="C11" s="65"/>
      <c r="D11" s="66"/>
      <c r="E11" s="66"/>
      <c r="F11" s="66"/>
      <c r="G11" s="66"/>
      <c r="H11" s="65"/>
      <c r="I11" s="67"/>
      <c r="J11" s="66"/>
      <c r="K11" s="66"/>
      <c r="L11" s="66"/>
      <c r="M11" s="66"/>
      <c r="N11" s="65"/>
      <c r="O11" s="65"/>
    </row>
    <row r="12" spans="1:15" s="61" customFormat="1" ht="6" customHeight="1" x14ac:dyDescent="0.3">
      <c r="A12" s="57"/>
      <c r="B12" s="58"/>
      <c r="C12" s="59"/>
      <c r="D12" s="60"/>
      <c r="E12" s="60"/>
      <c r="F12" s="60"/>
      <c r="G12" s="60"/>
      <c r="H12" s="59"/>
      <c r="J12" s="60"/>
      <c r="K12" s="60"/>
      <c r="L12" s="60"/>
      <c r="M12" s="60"/>
      <c r="N12" s="59"/>
      <c r="O12" s="59"/>
    </row>
    <row r="13" spans="1:15" ht="25.2" thickBot="1" x14ac:dyDescent="0.35">
      <c r="A13" s="34"/>
      <c r="B13" s="68" t="s">
        <v>34</v>
      </c>
      <c r="C13" s="31"/>
      <c r="D13" s="504">
        <f>HLOOKUP(C3,D31:O35,3,0)</f>
        <v>594.78499999999997</v>
      </c>
      <c r="E13" s="505"/>
      <c r="F13" s="504">
        <f>HLOOKUP(C3,D31:O35,5,0)</f>
        <v>505.48500000000001</v>
      </c>
      <c r="G13" s="505"/>
      <c r="H13" s="45" t="s">
        <v>49</v>
      </c>
      <c r="J13" s="485">
        <f>HLOOKUP(C3,D31:O35,2,0)</f>
        <v>115.15</v>
      </c>
      <c r="K13" s="486"/>
      <c r="L13" s="485">
        <f>HLOOKUP(C3,D31:O35,4,0)</f>
        <v>47</v>
      </c>
      <c r="M13" s="486"/>
      <c r="N13" s="45" t="s">
        <v>49</v>
      </c>
      <c r="O13" s="31"/>
    </row>
    <row r="14" spans="1:15" s="61" customFormat="1" ht="6" customHeight="1" thickTop="1" thickBot="1" x14ac:dyDescent="0.35">
      <c r="A14" s="57"/>
      <c r="B14" s="70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</row>
    <row r="15" spans="1:15" s="61" customFormat="1" ht="11.4" x14ac:dyDescent="0.3">
      <c r="A15" s="57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</row>
    <row r="16" spans="1:15" x14ac:dyDescent="0.3">
      <c r="A16" s="31"/>
      <c r="B16" s="31"/>
      <c r="C16" s="34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32" t="s">
        <v>44</v>
      </c>
    </row>
    <row r="17" spans="1:30" ht="14.25" customHeight="1" x14ac:dyDescent="0.3">
      <c r="A17" s="112"/>
      <c r="B17" s="500" t="s">
        <v>41</v>
      </c>
      <c r="C17" s="501"/>
      <c r="D17" s="51">
        <v>45658</v>
      </c>
      <c r="E17" s="51">
        <v>45689</v>
      </c>
      <c r="F17" s="51">
        <v>45717</v>
      </c>
      <c r="G17" s="51">
        <v>45748</v>
      </c>
      <c r="H17" s="51">
        <v>45778</v>
      </c>
      <c r="I17" s="51">
        <v>45809</v>
      </c>
      <c r="J17" s="51">
        <v>45839</v>
      </c>
      <c r="K17" s="51">
        <v>45870</v>
      </c>
      <c r="L17" s="51">
        <v>45901</v>
      </c>
      <c r="M17" s="51">
        <v>45931</v>
      </c>
      <c r="N17" s="51">
        <v>45962</v>
      </c>
      <c r="O17" s="51">
        <v>45992</v>
      </c>
      <c r="P17" s="35"/>
      <c r="Q17" s="35"/>
      <c r="R17" s="35"/>
      <c r="S17" s="35"/>
    </row>
    <row r="18" spans="1:30" ht="18.600000000000001" x14ac:dyDescent="0.3">
      <c r="A18" s="112"/>
      <c r="B18" s="499" t="s">
        <v>37</v>
      </c>
      <c r="C18" s="50" t="s">
        <v>40</v>
      </c>
      <c r="D18" s="122">
        <f t="shared" ref="D18:O18" si="0">VLOOKUP(D17,$AB$44:$AE$55,4,0)</f>
        <v>0</v>
      </c>
      <c r="E18" s="122">
        <f t="shared" si="0"/>
        <v>2</v>
      </c>
      <c r="F18" s="122">
        <f t="shared" si="0"/>
        <v>2</v>
      </c>
      <c r="G18" s="122">
        <f t="shared" si="0"/>
        <v>1</v>
      </c>
      <c r="H18" s="122">
        <f t="shared" si="0"/>
        <v>3</v>
      </c>
      <c r="I18" s="122">
        <v>3</v>
      </c>
      <c r="J18" s="122">
        <f t="shared" si="0"/>
        <v>3</v>
      </c>
      <c r="K18" s="122">
        <f>VLOOKUP(K17,$AB$44:$AE$55,4,0)</f>
        <v>0</v>
      </c>
      <c r="L18" s="122">
        <f t="shared" si="0"/>
        <v>4</v>
      </c>
      <c r="M18" s="122">
        <f t="shared" si="0"/>
        <v>3</v>
      </c>
      <c r="N18" s="122">
        <f t="shared" si="0"/>
        <v>2</v>
      </c>
      <c r="O18" s="122">
        <f t="shared" si="0"/>
        <v>2</v>
      </c>
      <c r="P18" s="35"/>
      <c r="Q18" s="35"/>
      <c r="R18" s="35"/>
      <c r="S18" s="35"/>
    </row>
    <row r="19" spans="1:30" ht="18.600000000000001" x14ac:dyDescent="0.3">
      <c r="A19" s="112"/>
      <c r="B19" s="499"/>
      <c r="C19" s="189" t="s">
        <v>35</v>
      </c>
      <c r="D19" s="119">
        <f>SUM($D18:D18)</f>
        <v>0</v>
      </c>
      <c r="E19" s="119">
        <f>SUM($D18:E18)</f>
        <v>2</v>
      </c>
      <c r="F19" s="119">
        <f>SUM($D18:F18)</f>
        <v>4</v>
      </c>
      <c r="G19" s="119">
        <f>SUM($D18:G18)</f>
        <v>5</v>
      </c>
      <c r="H19" s="119">
        <v>8</v>
      </c>
      <c r="I19" s="119">
        <f>SUM($D18:I18)</f>
        <v>11</v>
      </c>
      <c r="J19" s="119">
        <f>SUM($D18:J18)</f>
        <v>14</v>
      </c>
      <c r="K19" s="119">
        <f>SUM($D18:K18)</f>
        <v>14</v>
      </c>
      <c r="L19" s="119">
        <f>SUM($D18:L18)</f>
        <v>18</v>
      </c>
      <c r="M19" s="119">
        <f>SUM($D18:M18)</f>
        <v>21</v>
      </c>
      <c r="N19" s="119">
        <f>SUM($D18:N18)</f>
        <v>23</v>
      </c>
      <c r="O19" s="119">
        <f>SUM($D18:O18)</f>
        <v>25</v>
      </c>
      <c r="P19" s="35"/>
      <c r="Q19" s="35"/>
      <c r="R19" s="35"/>
      <c r="S19" s="35"/>
    </row>
    <row r="20" spans="1:30" ht="18.600000000000001" x14ac:dyDescent="0.3">
      <c r="A20" s="112"/>
      <c r="B20" s="498" t="s">
        <v>13</v>
      </c>
      <c r="C20" s="50" t="s">
        <v>40</v>
      </c>
      <c r="D20" s="120">
        <f t="shared" ref="D20:O20" si="1">VLOOKUP(D17,$AB$44:$AF$55,5,0)</f>
        <v>0</v>
      </c>
      <c r="E20" s="120">
        <f t="shared" si="1"/>
        <v>2</v>
      </c>
      <c r="F20" s="120">
        <f t="shared" si="1"/>
        <v>2</v>
      </c>
      <c r="G20" s="120">
        <f t="shared" si="1"/>
        <v>1</v>
      </c>
      <c r="H20" s="120">
        <f t="shared" si="1"/>
        <v>3</v>
      </c>
      <c r="I20" s="120">
        <v>1</v>
      </c>
      <c r="J20" s="120">
        <f t="shared" si="1"/>
        <v>1</v>
      </c>
      <c r="K20" s="120">
        <f t="shared" si="1"/>
        <v>0</v>
      </c>
      <c r="L20" s="120">
        <f t="shared" si="1"/>
        <v>0</v>
      </c>
      <c r="M20" s="120">
        <f t="shared" si="1"/>
        <v>0</v>
      </c>
      <c r="N20" s="120">
        <f t="shared" si="1"/>
        <v>0</v>
      </c>
      <c r="O20" s="120">
        <f t="shared" si="1"/>
        <v>0</v>
      </c>
      <c r="P20" s="35"/>
      <c r="Q20" s="35"/>
      <c r="R20" s="35"/>
      <c r="S20" s="35"/>
    </row>
    <row r="21" spans="1:30" ht="18.600000000000001" x14ac:dyDescent="0.3">
      <c r="A21" s="112"/>
      <c r="B21" s="498"/>
      <c r="C21" s="190" t="s">
        <v>35</v>
      </c>
      <c r="D21" s="121">
        <f>SUM($D20:D20)</f>
        <v>0</v>
      </c>
      <c r="E21" s="121">
        <f>SUM($D20:E20)</f>
        <v>2</v>
      </c>
      <c r="F21" s="121">
        <f>SUM($D20:F20)</f>
        <v>4</v>
      </c>
      <c r="G21" s="121">
        <f>SUM($D20:G20)</f>
        <v>5</v>
      </c>
      <c r="H21" s="121">
        <f>SUM($D20:H20)</f>
        <v>8</v>
      </c>
      <c r="I21" s="121">
        <f>SUM($D20:I20)</f>
        <v>9</v>
      </c>
      <c r="J21" s="121">
        <f>SUM($D20:J20)</f>
        <v>10</v>
      </c>
      <c r="K21" s="121">
        <f>SUM($D20:K20)</f>
        <v>10</v>
      </c>
      <c r="L21" s="121">
        <f>SUM($D20:L20)</f>
        <v>10</v>
      </c>
      <c r="M21" s="121">
        <f>SUM($D20:M20)</f>
        <v>10</v>
      </c>
      <c r="N21" s="121">
        <f>SUM($D20:N20)</f>
        <v>10</v>
      </c>
      <c r="O21" s="121">
        <f>SUM($D20:O20)</f>
        <v>10</v>
      </c>
      <c r="P21" s="35"/>
      <c r="Q21" s="35"/>
      <c r="R21" s="35"/>
      <c r="S21" s="35"/>
    </row>
    <row r="22" spans="1:30" x14ac:dyDescent="0.3">
      <c r="A22" s="31"/>
      <c r="B22" s="31"/>
      <c r="C22" s="31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35"/>
      <c r="Q22" s="35"/>
      <c r="R22" s="35"/>
      <c r="S22" s="35"/>
    </row>
    <row r="23" spans="1:30" x14ac:dyDescent="0.3">
      <c r="A23" s="31"/>
      <c r="B23" s="31"/>
      <c r="C23" s="31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32" t="s">
        <v>45</v>
      </c>
      <c r="P23" s="35"/>
      <c r="Q23" s="35"/>
      <c r="R23" s="35"/>
      <c r="S23" s="35"/>
    </row>
    <row r="24" spans="1:30" ht="14.25" customHeight="1" x14ac:dyDescent="0.3">
      <c r="A24" s="112"/>
      <c r="B24" s="500" t="s">
        <v>42</v>
      </c>
      <c r="C24" s="501"/>
      <c r="D24" s="51">
        <v>45658</v>
      </c>
      <c r="E24" s="51">
        <v>45689</v>
      </c>
      <c r="F24" s="51">
        <v>45717</v>
      </c>
      <c r="G24" s="51">
        <v>45748</v>
      </c>
      <c r="H24" s="51">
        <v>45778</v>
      </c>
      <c r="I24" s="51">
        <v>45809</v>
      </c>
      <c r="J24" s="51">
        <v>45839</v>
      </c>
      <c r="K24" s="51">
        <v>45870</v>
      </c>
      <c r="L24" s="51">
        <v>45901</v>
      </c>
      <c r="M24" s="51">
        <v>45931</v>
      </c>
      <c r="N24" s="51">
        <v>45962</v>
      </c>
      <c r="O24" s="51">
        <v>45992</v>
      </c>
      <c r="P24" s="35"/>
      <c r="Q24" s="35"/>
      <c r="R24" s="35"/>
      <c r="S24" s="35"/>
    </row>
    <row r="25" spans="1:30" ht="18.600000000000001" x14ac:dyDescent="0.3">
      <c r="A25" s="112"/>
      <c r="B25" s="499" t="s">
        <v>37</v>
      </c>
      <c r="C25" s="50" t="s">
        <v>40</v>
      </c>
      <c r="D25" s="123">
        <f t="shared" ref="D25:O25" si="2">VLOOKUP(D24,$AB$44:$AI$55,8,0)</f>
        <v>0</v>
      </c>
      <c r="E25" s="123">
        <f t="shared" si="2"/>
        <v>0.2</v>
      </c>
      <c r="F25" s="123">
        <f t="shared" si="2"/>
        <v>0.30000000000000004</v>
      </c>
      <c r="G25" s="123">
        <f t="shared" si="2"/>
        <v>1</v>
      </c>
      <c r="H25" s="123">
        <f t="shared" si="2"/>
        <v>0.30100000000000005</v>
      </c>
      <c r="I25" s="123">
        <f t="shared" si="2"/>
        <v>0.24000000000000002</v>
      </c>
      <c r="J25" s="123">
        <f t="shared" si="2"/>
        <v>0.49</v>
      </c>
      <c r="K25" s="123">
        <f t="shared" si="2"/>
        <v>0</v>
      </c>
      <c r="L25" s="123">
        <f t="shared" si="2"/>
        <v>2.2999999999999998</v>
      </c>
      <c r="M25" s="123">
        <f t="shared" si="2"/>
        <v>0.79999999999999993</v>
      </c>
      <c r="N25" s="123">
        <f t="shared" si="2"/>
        <v>1.9000000000000001</v>
      </c>
      <c r="O25" s="123">
        <f t="shared" si="2"/>
        <v>0.60000000000000009</v>
      </c>
      <c r="P25" s="35"/>
      <c r="Q25" s="35"/>
      <c r="R25" s="35"/>
      <c r="S25" s="35"/>
    </row>
    <row r="26" spans="1:30" ht="18.600000000000001" x14ac:dyDescent="0.3">
      <c r="A26" s="112"/>
      <c r="B26" s="499"/>
      <c r="C26" s="189" t="s">
        <v>35</v>
      </c>
      <c r="D26" s="53">
        <f>SUM($D25:D25)</f>
        <v>0</v>
      </c>
      <c r="E26" s="53">
        <f>SUM($D25:E25)</f>
        <v>0.2</v>
      </c>
      <c r="F26" s="53">
        <f>SUM($D25:F25)</f>
        <v>0.5</v>
      </c>
      <c r="G26" s="53">
        <f>SUM($D25:G25)</f>
        <v>1.5</v>
      </c>
      <c r="H26" s="53">
        <f>SUM($D25:H25)</f>
        <v>1.8010000000000002</v>
      </c>
      <c r="I26" s="53">
        <f>SUM($D25:I25)</f>
        <v>2.0410000000000004</v>
      </c>
      <c r="J26" s="53">
        <f>SUM($D25:J25)</f>
        <v>2.5310000000000006</v>
      </c>
      <c r="K26" s="53">
        <f>SUM($D25:K25)</f>
        <v>2.5310000000000006</v>
      </c>
      <c r="L26" s="53">
        <f>SUM($D25:L25)</f>
        <v>4.8310000000000004</v>
      </c>
      <c r="M26" s="53">
        <f>SUM($D25:M25)</f>
        <v>5.6310000000000002</v>
      </c>
      <c r="N26" s="53">
        <f>SUM($D25:N25)</f>
        <v>7.5310000000000006</v>
      </c>
      <c r="O26" s="53">
        <f>SUM($D25:O25)</f>
        <v>8.1310000000000002</v>
      </c>
      <c r="P26" s="35"/>
      <c r="Q26" s="35"/>
      <c r="R26" s="35"/>
      <c r="S26" s="35"/>
    </row>
    <row r="27" spans="1:30" ht="18.600000000000001" x14ac:dyDescent="0.3">
      <c r="A27" s="112"/>
      <c r="B27" s="498" t="s">
        <v>13</v>
      </c>
      <c r="C27" s="50" t="s">
        <v>40</v>
      </c>
      <c r="D27" s="54">
        <f t="shared" ref="D27:O27" si="3">VLOOKUP(D24,$AB$44:$AJ$55,9,0)</f>
        <v>0</v>
      </c>
      <c r="E27" s="54">
        <f t="shared" si="3"/>
        <v>0.2</v>
      </c>
      <c r="F27" s="54">
        <f t="shared" si="3"/>
        <v>0.30000000000000004</v>
      </c>
      <c r="G27" s="54">
        <f t="shared" si="3"/>
        <v>1</v>
      </c>
      <c r="H27" s="54">
        <f t="shared" si="3"/>
        <v>0.21100000000000002</v>
      </c>
      <c r="I27" s="54">
        <f t="shared" si="3"/>
        <v>0.24000000000000002</v>
      </c>
      <c r="J27" s="54">
        <v>0.2</v>
      </c>
      <c r="K27" s="54">
        <f t="shared" si="3"/>
        <v>0</v>
      </c>
      <c r="L27" s="54">
        <f t="shared" si="3"/>
        <v>0</v>
      </c>
      <c r="M27" s="54">
        <f t="shared" si="3"/>
        <v>0</v>
      </c>
      <c r="N27" s="54">
        <f t="shared" si="3"/>
        <v>0</v>
      </c>
      <c r="O27" s="54">
        <f t="shared" si="3"/>
        <v>0</v>
      </c>
      <c r="P27" s="35"/>
      <c r="Q27" s="35"/>
      <c r="R27" s="35"/>
      <c r="S27" s="35"/>
    </row>
    <row r="28" spans="1:30" ht="18.600000000000001" x14ac:dyDescent="0.3">
      <c r="A28" s="112"/>
      <c r="B28" s="498"/>
      <c r="C28" s="190" t="s">
        <v>35</v>
      </c>
      <c r="D28" s="55">
        <f>SUM($D27:D27)</f>
        <v>0</v>
      </c>
      <c r="E28" s="55">
        <f>SUM($D27:E27)</f>
        <v>0.2</v>
      </c>
      <c r="F28" s="55">
        <f>SUM($D27:F27)</f>
        <v>0.5</v>
      </c>
      <c r="G28" s="55">
        <f>SUM($D27:G27)</f>
        <v>1.5</v>
      </c>
      <c r="H28" s="55">
        <f>SUM($D27:H27)</f>
        <v>1.7110000000000001</v>
      </c>
      <c r="I28" s="55">
        <f>SUM($D27:I27)</f>
        <v>1.9510000000000001</v>
      </c>
      <c r="J28" s="55">
        <f>SUM($D27:J27)</f>
        <v>2.1510000000000002</v>
      </c>
      <c r="K28" s="55">
        <f>SUM($D27:K27)</f>
        <v>2.1510000000000002</v>
      </c>
      <c r="L28" s="55">
        <f>SUM($D27:L27)</f>
        <v>2.1510000000000002</v>
      </c>
      <c r="M28" s="55">
        <f>SUM($D27:M27)</f>
        <v>2.1510000000000002</v>
      </c>
      <c r="N28" s="55">
        <f>SUM($D27:N27)</f>
        <v>2.1510000000000002</v>
      </c>
      <c r="O28" s="55">
        <f>SUM($D27:O27)</f>
        <v>2.1510000000000002</v>
      </c>
      <c r="P28" s="35"/>
      <c r="Q28" s="35"/>
      <c r="R28" s="35"/>
      <c r="S28" s="35"/>
    </row>
    <row r="29" spans="1:30" x14ac:dyDescent="0.3">
      <c r="A29" s="31"/>
      <c r="B29" s="31"/>
      <c r="C29" s="34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5"/>
      <c r="Q29" s="35"/>
      <c r="R29" s="35"/>
      <c r="S29" s="35"/>
    </row>
    <row r="30" spans="1:30" x14ac:dyDescent="0.3">
      <c r="A30" s="31"/>
      <c r="B30" s="31"/>
      <c r="C30" s="34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 t="s">
        <v>46</v>
      </c>
      <c r="P30" s="35"/>
      <c r="Q30" s="35"/>
      <c r="R30" s="35"/>
      <c r="S30" s="35"/>
      <c r="AB30" s="33" t="s">
        <v>120</v>
      </c>
      <c r="AC30" s="33" t="s">
        <v>0</v>
      </c>
      <c r="AD30" s="33" t="s">
        <v>103</v>
      </c>
    </row>
    <row r="31" spans="1:30" ht="14.25" customHeight="1" x14ac:dyDescent="0.3">
      <c r="A31" s="112"/>
      <c r="B31" s="500" t="s">
        <v>43</v>
      </c>
      <c r="C31" s="501"/>
      <c r="D31" s="51">
        <v>45658</v>
      </c>
      <c r="E31" s="51">
        <v>45689</v>
      </c>
      <c r="F31" s="51">
        <v>45717</v>
      </c>
      <c r="G31" s="51">
        <v>45748</v>
      </c>
      <c r="H31" s="51">
        <v>45778</v>
      </c>
      <c r="I31" s="51">
        <v>45809</v>
      </c>
      <c r="J31" s="51">
        <v>45839</v>
      </c>
      <c r="K31" s="51">
        <v>45870</v>
      </c>
      <c r="L31" s="51">
        <v>45901</v>
      </c>
      <c r="M31" s="51">
        <v>45931</v>
      </c>
      <c r="N31" s="51">
        <v>45962</v>
      </c>
      <c r="O31" s="51">
        <v>45992</v>
      </c>
      <c r="P31" s="35"/>
      <c r="Q31" s="35"/>
      <c r="R31" s="35"/>
      <c r="S31" s="35"/>
      <c r="AB31" s="146" t="s">
        <v>87</v>
      </c>
      <c r="AC31" s="146">
        <f>COUNTIF($G$40:$H$83,AB31)</f>
        <v>9</v>
      </c>
      <c r="AD31" s="146">
        <v>2</v>
      </c>
    </row>
    <row r="32" spans="1:30" ht="18.600000000000001" x14ac:dyDescent="0.3">
      <c r="A32" s="112"/>
      <c r="B32" s="499" t="s">
        <v>37</v>
      </c>
      <c r="C32" s="50" t="s">
        <v>40</v>
      </c>
      <c r="D32" s="56">
        <f>D25*$M$1/1000</f>
        <v>0</v>
      </c>
      <c r="E32" s="56">
        <f t="shared" ref="E32:O32" si="4">E25*$M$1/1000</f>
        <v>47</v>
      </c>
      <c r="F32" s="56">
        <f t="shared" si="4"/>
        <v>70.500000000000014</v>
      </c>
      <c r="G32" s="56">
        <f t="shared" si="4"/>
        <v>235</v>
      </c>
      <c r="H32" s="56">
        <f t="shared" si="4"/>
        <v>70.735000000000014</v>
      </c>
      <c r="I32" s="56">
        <f t="shared" si="4"/>
        <v>56.400000000000006</v>
      </c>
      <c r="J32" s="56">
        <f t="shared" si="4"/>
        <v>115.15</v>
      </c>
      <c r="K32" s="56">
        <f t="shared" si="4"/>
        <v>0</v>
      </c>
      <c r="L32" s="56">
        <f t="shared" si="4"/>
        <v>540.5</v>
      </c>
      <c r="M32" s="56">
        <f t="shared" si="4"/>
        <v>187.99999999999997</v>
      </c>
      <c r="N32" s="56">
        <f t="shared" si="4"/>
        <v>446.50000000000006</v>
      </c>
      <c r="O32" s="56">
        <f t="shared" si="4"/>
        <v>141.00000000000003</v>
      </c>
      <c r="P32" s="35"/>
      <c r="Q32" s="35"/>
      <c r="R32" s="35"/>
      <c r="S32" s="35"/>
      <c r="AB32" s="146" t="s">
        <v>88</v>
      </c>
      <c r="AC32" s="146">
        <f>COUNTIF($G$40:$H$97,AB32)</f>
        <v>7</v>
      </c>
      <c r="AD32" s="146">
        <v>2</v>
      </c>
    </row>
    <row r="33" spans="1:40" ht="18.600000000000001" x14ac:dyDescent="0.3">
      <c r="A33" s="112"/>
      <c r="B33" s="499"/>
      <c r="C33" s="48" t="s">
        <v>35</v>
      </c>
      <c r="D33" s="188">
        <f>SUM($D32:D32)</f>
        <v>0</v>
      </c>
      <c r="E33" s="188">
        <f>SUM($D32:E32)</f>
        <v>47</v>
      </c>
      <c r="F33" s="188">
        <f>SUM($D32:F32)</f>
        <v>117.50000000000001</v>
      </c>
      <c r="G33" s="188">
        <f>SUM($D32:G32)</f>
        <v>352.5</v>
      </c>
      <c r="H33" s="188">
        <f>SUM($D32:H32)</f>
        <v>423.23500000000001</v>
      </c>
      <c r="I33" s="188">
        <f>SUM($D32:I32)</f>
        <v>479.63499999999999</v>
      </c>
      <c r="J33" s="188">
        <f>SUM($D32:J32)</f>
        <v>594.78499999999997</v>
      </c>
      <c r="K33" s="188">
        <f>SUM($D32:K32)</f>
        <v>594.78499999999997</v>
      </c>
      <c r="L33" s="188">
        <f>SUM($D32:L32)</f>
        <v>1135.2849999999999</v>
      </c>
      <c r="M33" s="188">
        <f>SUM($D32:M32)</f>
        <v>1323.2849999999999</v>
      </c>
      <c r="N33" s="188">
        <f>SUM($D32:N32)</f>
        <v>1769.7849999999999</v>
      </c>
      <c r="O33" s="188">
        <f>SUM($D32:O32)</f>
        <v>1910.7849999999999</v>
      </c>
      <c r="P33" s="113"/>
      <c r="Q33" s="35"/>
      <c r="R33" s="35"/>
      <c r="S33" s="35"/>
      <c r="AB33" s="146" t="s">
        <v>86</v>
      </c>
      <c r="AC33" s="146">
        <f>COUNTIF($G$40:$H$83,AB33)</f>
        <v>1</v>
      </c>
      <c r="AD33" s="146">
        <v>1</v>
      </c>
    </row>
    <row r="34" spans="1:40" ht="18.600000000000001" x14ac:dyDescent="0.3">
      <c r="A34" s="112"/>
      <c r="B34" s="498" t="s">
        <v>13</v>
      </c>
      <c r="C34" s="50" t="s">
        <v>40</v>
      </c>
      <c r="D34" s="54">
        <f>D27*$M$1/1000</f>
        <v>0</v>
      </c>
      <c r="E34" s="54">
        <f t="shared" ref="E34:O34" si="5">E27*$M$1/1000</f>
        <v>47</v>
      </c>
      <c r="F34" s="54">
        <f t="shared" si="5"/>
        <v>70.500000000000014</v>
      </c>
      <c r="G34" s="54">
        <f t="shared" si="5"/>
        <v>235</v>
      </c>
      <c r="H34" s="54">
        <f t="shared" si="5"/>
        <v>49.585000000000008</v>
      </c>
      <c r="I34" s="54">
        <f t="shared" si="5"/>
        <v>56.400000000000006</v>
      </c>
      <c r="J34" s="118">
        <f t="shared" si="5"/>
        <v>47</v>
      </c>
      <c r="K34" s="54">
        <f t="shared" si="5"/>
        <v>0</v>
      </c>
      <c r="L34" s="54">
        <f t="shared" si="5"/>
        <v>0</v>
      </c>
      <c r="M34" s="54">
        <f t="shared" si="5"/>
        <v>0</v>
      </c>
      <c r="N34" s="54">
        <f t="shared" si="5"/>
        <v>0</v>
      </c>
      <c r="O34" s="54">
        <f t="shared" si="5"/>
        <v>0</v>
      </c>
      <c r="P34" s="35"/>
      <c r="Q34" s="35"/>
      <c r="R34" s="35"/>
      <c r="S34" s="35"/>
      <c r="AB34" s="33" t="s">
        <v>141</v>
      </c>
      <c r="AC34" s="146">
        <f>COUNTIF($G$40:$H$83,AB34)</f>
        <v>1</v>
      </c>
      <c r="AD34" s="146">
        <v>1</v>
      </c>
    </row>
    <row r="35" spans="1:40" ht="18.600000000000001" x14ac:dyDescent="0.3">
      <c r="A35" s="112"/>
      <c r="B35" s="498"/>
      <c r="C35" s="49" t="s">
        <v>35</v>
      </c>
      <c r="D35" s="55">
        <f>SUM($D34:D34)</f>
        <v>0</v>
      </c>
      <c r="E35" s="55">
        <f>SUM($D34:E34)</f>
        <v>47</v>
      </c>
      <c r="F35" s="55">
        <f>SUM($D34:F34)</f>
        <v>117.50000000000001</v>
      </c>
      <c r="G35" s="55">
        <f>SUM($D34:G34)</f>
        <v>352.5</v>
      </c>
      <c r="H35" s="55">
        <f>SUM($D34:H34)</f>
        <v>402.08500000000004</v>
      </c>
      <c r="I35" s="55">
        <f>SUM($D34:I34)</f>
        <v>458.48500000000001</v>
      </c>
      <c r="J35" s="55">
        <f>SUM($D34:J34)</f>
        <v>505.48500000000001</v>
      </c>
      <c r="K35" s="55">
        <f>SUM($D34:K34)</f>
        <v>505.48500000000001</v>
      </c>
      <c r="L35" s="55">
        <f>SUM($D34:L34)</f>
        <v>505.48500000000001</v>
      </c>
      <c r="M35" s="55">
        <f>SUM($D34:M34)</f>
        <v>505.48500000000001</v>
      </c>
      <c r="N35" s="55">
        <f>SUM($D34:N34)</f>
        <v>505.48500000000001</v>
      </c>
      <c r="O35" s="55">
        <f>SUM($D34:O34)</f>
        <v>505.48500000000001</v>
      </c>
      <c r="P35" s="113"/>
      <c r="Q35" s="35"/>
      <c r="R35" s="35"/>
      <c r="S35" s="35"/>
      <c r="AB35" s="33" t="s">
        <v>143</v>
      </c>
      <c r="AC35" s="33">
        <f>COUNTIF($G$40:$H$83,AB35)</f>
        <v>3</v>
      </c>
      <c r="AD35" s="33">
        <v>0</v>
      </c>
    </row>
    <row r="36" spans="1:40" x14ac:dyDescent="0.3">
      <c r="B36" s="35"/>
      <c r="C36" s="44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5"/>
      <c r="Q36" s="35"/>
      <c r="R36" s="35"/>
      <c r="S36" s="35"/>
    </row>
    <row r="37" spans="1:40" ht="31.2" x14ac:dyDescent="0.3">
      <c r="B37" s="482" t="s">
        <v>89</v>
      </c>
      <c r="C37" s="482"/>
      <c r="D37" s="482"/>
      <c r="E37" s="482"/>
      <c r="F37" s="482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</row>
    <row r="38" spans="1:40" x14ac:dyDescent="0.3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</row>
    <row r="39" spans="1:40" ht="25.2" x14ac:dyDescent="0.3">
      <c r="B39" s="124" t="s">
        <v>55</v>
      </c>
      <c r="C39" s="491" t="s">
        <v>56</v>
      </c>
      <c r="D39" s="491"/>
      <c r="E39" s="491"/>
      <c r="F39" s="491"/>
      <c r="G39" s="495" t="s">
        <v>68</v>
      </c>
      <c r="H39" s="496"/>
      <c r="I39" s="193"/>
      <c r="J39" s="194"/>
      <c r="K39" s="198" t="s">
        <v>148</v>
      </c>
      <c r="L39" s="151" t="s">
        <v>126</v>
      </c>
      <c r="M39" s="51">
        <v>45658</v>
      </c>
      <c r="N39" s="51">
        <v>45689</v>
      </c>
      <c r="O39" s="51">
        <v>45717</v>
      </c>
      <c r="P39" s="51">
        <v>45748</v>
      </c>
      <c r="Q39" s="51">
        <v>45778</v>
      </c>
      <c r="R39" s="51">
        <v>45809</v>
      </c>
      <c r="S39" s="330">
        <v>45839</v>
      </c>
      <c r="T39" s="51">
        <v>45870</v>
      </c>
      <c r="U39" s="51">
        <v>45901</v>
      </c>
      <c r="V39" s="51">
        <v>45931</v>
      </c>
      <c r="W39" s="51">
        <v>45962</v>
      </c>
      <c r="X39" s="51">
        <v>45992</v>
      </c>
      <c r="Y39" s="35"/>
    </row>
    <row r="40" spans="1:40" s="146" customFormat="1" ht="20.100000000000001" customHeight="1" x14ac:dyDescent="0.3">
      <c r="B40" s="483">
        <v>1</v>
      </c>
      <c r="C40" s="448" t="s">
        <v>113</v>
      </c>
      <c r="D40" s="420"/>
      <c r="E40" s="420"/>
      <c r="F40" s="421"/>
      <c r="G40" s="480" t="s">
        <v>87</v>
      </c>
      <c r="H40" s="481"/>
      <c r="I40" s="349" t="s">
        <v>37</v>
      </c>
      <c r="J40" s="350"/>
      <c r="K40" s="349"/>
      <c r="L40" s="349">
        <v>0.2</v>
      </c>
      <c r="M40" s="351"/>
      <c r="N40" s="351">
        <v>1</v>
      </c>
      <c r="O40" s="351"/>
      <c r="P40" s="351"/>
      <c r="Q40" s="351"/>
      <c r="R40" s="351"/>
      <c r="S40" s="351"/>
      <c r="T40" s="351"/>
      <c r="U40" s="351"/>
      <c r="V40" s="351"/>
      <c r="W40" s="351"/>
      <c r="X40" s="351"/>
      <c r="Y40" s="149">
        <v>1</v>
      </c>
    </row>
    <row r="41" spans="1:40" s="146" customFormat="1" ht="20.100000000000001" customHeight="1" x14ac:dyDescent="0.3">
      <c r="B41" s="484"/>
      <c r="C41" s="352"/>
      <c r="D41" s="353"/>
      <c r="E41" s="353"/>
      <c r="F41" s="354"/>
      <c r="G41" s="355"/>
      <c r="H41" s="356"/>
      <c r="I41" s="356" t="s">
        <v>13</v>
      </c>
      <c r="J41" s="357"/>
      <c r="K41" s="356"/>
      <c r="L41" s="356">
        <v>0.2</v>
      </c>
      <c r="M41" s="358"/>
      <c r="N41" s="358">
        <v>1</v>
      </c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149">
        <v>1</v>
      </c>
    </row>
    <row r="42" spans="1:40" s="146" customFormat="1" ht="20.100000000000001" customHeight="1" x14ac:dyDescent="0.3">
      <c r="B42" s="483">
        <v>2</v>
      </c>
      <c r="C42" s="492" t="s">
        <v>57</v>
      </c>
      <c r="D42" s="493"/>
      <c r="E42" s="493"/>
      <c r="F42" s="494"/>
      <c r="G42" s="449" t="s">
        <v>86</v>
      </c>
      <c r="H42" s="423"/>
      <c r="I42" s="349" t="s">
        <v>37</v>
      </c>
      <c r="J42" s="350"/>
      <c r="K42" s="349"/>
      <c r="L42" s="349">
        <v>0</v>
      </c>
      <c r="M42" s="351"/>
      <c r="N42" s="351">
        <v>1</v>
      </c>
      <c r="O42" s="351"/>
      <c r="P42" s="351"/>
      <c r="Q42" s="351"/>
      <c r="R42" s="351"/>
      <c r="S42" s="351"/>
      <c r="T42" s="351"/>
      <c r="U42" s="351"/>
      <c r="V42" s="351"/>
      <c r="W42" s="351"/>
      <c r="X42" s="351"/>
      <c r="Y42" s="149">
        <v>1</v>
      </c>
    </row>
    <row r="43" spans="1:40" s="146" customFormat="1" ht="20.100000000000001" customHeight="1" x14ac:dyDescent="0.3">
      <c r="B43" s="484"/>
      <c r="C43" s="359"/>
      <c r="D43" s="360"/>
      <c r="E43" s="360"/>
      <c r="F43" s="361"/>
      <c r="G43" s="362"/>
      <c r="H43" s="363"/>
      <c r="I43" s="356" t="s">
        <v>13</v>
      </c>
      <c r="J43" s="357"/>
      <c r="K43" s="356"/>
      <c r="L43" s="356">
        <v>0</v>
      </c>
      <c r="M43" s="358"/>
      <c r="N43" s="358">
        <v>1</v>
      </c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149">
        <v>1</v>
      </c>
      <c r="AB43" s="519" t="s">
        <v>121</v>
      </c>
      <c r="AC43" s="519"/>
      <c r="AD43" s="519"/>
      <c r="AE43" s="150" t="s">
        <v>122</v>
      </c>
      <c r="AF43" s="150" t="s">
        <v>123</v>
      </c>
      <c r="AG43" s="146" t="s">
        <v>124</v>
      </c>
      <c r="AH43" s="146" t="s">
        <v>125</v>
      </c>
      <c r="AI43" s="146" t="s">
        <v>127</v>
      </c>
      <c r="AJ43" s="146" t="s">
        <v>96</v>
      </c>
      <c r="AK43" s="146" t="s">
        <v>132</v>
      </c>
      <c r="AL43" s="146" t="s">
        <v>131</v>
      </c>
      <c r="AM43" s="146" t="s">
        <v>87</v>
      </c>
      <c r="AN43" s="146" t="s">
        <v>88</v>
      </c>
    </row>
    <row r="44" spans="1:40" ht="20.100000000000001" customHeight="1" x14ac:dyDescent="0.3">
      <c r="B44" s="483">
        <v>3</v>
      </c>
      <c r="C44" s="448" t="s">
        <v>58</v>
      </c>
      <c r="D44" s="420"/>
      <c r="E44" s="420"/>
      <c r="F44" s="421"/>
      <c r="G44" s="480" t="s">
        <v>87</v>
      </c>
      <c r="H44" s="481"/>
      <c r="I44" s="349" t="s">
        <v>37</v>
      </c>
      <c r="J44" s="350"/>
      <c r="K44" s="349"/>
      <c r="L44" s="349">
        <v>0.2</v>
      </c>
      <c r="M44" s="351"/>
      <c r="N44" s="351"/>
      <c r="O44" s="351">
        <v>1</v>
      </c>
      <c r="P44" s="351"/>
      <c r="Q44" s="351"/>
      <c r="R44" s="351"/>
      <c r="S44" s="351"/>
      <c r="T44" s="351"/>
      <c r="U44" s="351"/>
      <c r="V44" s="351"/>
      <c r="W44" s="351"/>
      <c r="X44" s="351"/>
      <c r="Y44" s="149">
        <v>1</v>
      </c>
      <c r="AB44" s="452">
        <v>45658</v>
      </c>
      <c r="AC44" s="453"/>
      <c r="AD44" s="454"/>
      <c r="AE44" s="163" cm="1">
        <f t="array" ref="AE44">SUM(IF(I40:I121="Plan",IF(M39:X39=AB44,M40:M121)))</f>
        <v>0</v>
      </c>
      <c r="AF44" s="164"/>
      <c r="AG44" s="165">
        <f>AE44</f>
        <v>0</v>
      </c>
      <c r="AH44" s="165">
        <f>AF44</f>
        <v>0</v>
      </c>
      <c r="AI44" s="165">
        <f>SUMIFS($L$40:$L$132,$I$40:$I$132,"plan",$M$40:$M$132,"1")</f>
        <v>0</v>
      </c>
      <c r="AJ44" s="165">
        <f>SUMIFS($L$40:$L$132,$K$40:$K$132,"actual",M$40:M$132,"1")</f>
        <v>0</v>
      </c>
      <c r="AK44" s="165">
        <f>AJ44</f>
        <v>0</v>
      </c>
      <c r="AL44" s="165">
        <f>AJ44</f>
        <v>0</v>
      </c>
      <c r="AM44" s="165">
        <f>SUMIFS($Y$40:$Y$132,$G$40:$G$132,"Phongsakon",$M$40:$M$132,"1")</f>
        <v>0</v>
      </c>
      <c r="AN44" s="165">
        <f>SUMIFS($Y$40:$Y$132,$G$40:$G$132,"Sujittra",M$40:M$132,"1")</f>
        <v>0</v>
      </c>
    </row>
    <row r="45" spans="1:40" ht="20.100000000000001" customHeight="1" x14ac:dyDescent="0.3">
      <c r="B45" s="484"/>
      <c r="C45" s="352"/>
      <c r="D45" s="353"/>
      <c r="E45" s="353"/>
      <c r="F45" s="354"/>
      <c r="G45" s="355"/>
      <c r="H45" s="356"/>
      <c r="I45" s="356" t="s">
        <v>13</v>
      </c>
      <c r="J45" s="357"/>
      <c r="K45" s="356"/>
      <c r="L45" s="356">
        <v>0.2</v>
      </c>
      <c r="M45" s="358"/>
      <c r="N45" s="358"/>
      <c r="O45" s="358">
        <v>1</v>
      </c>
      <c r="P45" s="358"/>
      <c r="Q45" s="358"/>
      <c r="R45" s="358"/>
      <c r="S45" s="358"/>
      <c r="T45" s="358"/>
      <c r="U45" s="358"/>
      <c r="V45" s="358"/>
      <c r="W45" s="358"/>
      <c r="X45" s="358"/>
      <c r="Y45" s="149">
        <v>1</v>
      </c>
      <c r="AB45" s="452">
        <v>45689</v>
      </c>
      <c r="AC45" s="453"/>
      <c r="AD45" s="454"/>
      <c r="AE45" s="163" cm="1">
        <f t="array" ref="AE45">SUM(IF($M$39:$X$39=$AB45,IF($I$40:$I$121="Plan",N$40:N$121)))</f>
        <v>2</v>
      </c>
      <c r="AF45" s="164" cm="1">
        <f t="array" ref="AF45">SUM(IF($M$39:$X$39=$AB45,IF($I$40:$I$121="Actual",N$40:N$121)))</f>
        <v>2</v>
      </c>
      <c r="AG45" s="165">
        <f>AE45+AG44</f>
        <v>2</v>
      </c>
      <c r="AH45" s="165">
        <f>AF45+AH44</f>
        <v>2</v>
      </c>
      <c r="AI45" s="165">
        <f>SUMIFS($L$40:$L$132,$I$40:$I$132,"plan",N$40:N$132,"1")</f>
        <v>0.2</v>
      </c>
      <c r="AJ45" s="165">
        <f>SUMIFS($L$40:$L$132,$I$40:$I$132,"actual",N$40:N$132,"1")</f>
        <v>0.2</v>
      </c>
      <c r="AK45" s="165">
        <f>AI45+AK44</f>
        <v>0.2</v>
      </c>
      <c r="AL45" s="165">
        <f>AJ45+AL44</f>
        <v>0.2</v>
      </c>
      <c r="AM45" s="165">
        <f>SUMIFS($Y$40:$Y$132,$G$40:$G$132,"Phongsakon",N$40:N$132,"1")</f>
        <v>1</v>
      </c>
      <c r="AN45" s="165">
        <f>SUMIFS($Y$40:$Y$132,$G$40:$G$132,"Sujittra",N$40:N$132,"1")</f>
        <v>0</v>
      </c>
    </row>
    <row r="46" spans="1:40" ht="20.100000000000001" customHeight="1" x14ac:dyDescent="0.3">
      <c r="B46" s="483">
        <v>4</v>
      </c>
      <c r="C46" s="448" t="s">
        <v>137</v>
      </c>
      <c r="D46" s="420"/>
      <c r="E46" s="420"/>
      <c r="F46" s="421"/>
      <c r="G46" s="449" t="s">
        <v>88</v>
      </c>
      <c r="H46" s="423"/>
      <c r="I46" s="349" t="s">
        <v>37</v>
      </c>
      <c r="J46" s="350"/>
      <c r="K46" s="349"/>
      <c r="L46" s="349">
        <v>1</v>
      </c>
      <c r="M46" s="351"/>
      <c r="N46" s="351"/>
      <c r="O46" s="351"/>
      <c r="P46" s="351">
        <v>1</v>
      </c>
      <c r="Q46" s="351"/>
      <c r="R46" s="351"/>
      <c r="S46" s="351"/>
      <c r="T46" s="351"/>
      <c r="U46" s="351"/>
      <c r="V46" s="351"/>
      <c r="W46" s="351"/>
      <c r="X46" s="351"/>
      <c r="Y46" s="149">
        <v>1</v>
      </c>
      <c r="AB46" s="452">
        <v>45717</v>
      </c>
      <c r="AC46" s="453"/>
      <c r="AD46" s="454"/>
      <c r="AE46" s="163" cm="1">
        <f t="array" ref="AE46">SUM(IF($M$39:$X$39=$AB46,IF($I$40:$I$121="Plan",O$40:O$121)))</f>
        <v>2</v>
      </c>
      <c r="AF46" s="164" cm="1">
        <f t="array" ref="AF46">SUM(IF($M$39:$X$39=$AB46,IF($I$40:$I$121="Actual",O$40:O$121)))</f>
        <v>2</v>
      </c>
      <c r="AG46" s="165">
        <f t="shared" ref="AG46:AG55" si="6">AE46+AG45</f>
        <v>4</v>
      </c>
      <c r="AH46" s="165">
        <f t="shared" ref="AH46:AH55" si="7">AF46+AH45</f>
        <v>4</v>
      </c>
      <c r="AI46" s="165">
        <f>SUMIFS($L$40:$L$132,$I$40:$I$132,"plan",O$40:O$132,"1")</f>
        <v>0.30000000000000004</v>
      </c>
      <c r="AJ46" s="165">
        <f>SUMIFS($L$40:$L$132,$I$40:$I$132,"actual",O$40:O$132,"1")</f>
        <v>0.30000000000000004</v>
      </c>
      <c r="AK46" s="165">
        <f t="shared" ref="AK46:AK55" si="8">AI46+AK45</f>
        <v>0.5</v>
      </c>
      <c r="AL46" s="165">
        <f t="shared" ref="AL46:AL55" si="9">AJ46+AL45</f>
        <v>0.5</v>
      </c>
      <c r="AM46" s="165">
        <f>SUMIFS($Y$40:$Y$132,$G$40:$G$132,"Phongsakon",O$40:O$132,"1")</f>
        <v>1</v>
      </c>
      <c r="AN46" s="165">
        <f>SUMIFS($Y$40:$Y$132,$G$40:$G$132,"Sujittra",O$40:O$132,"1")</f>
        <v>0</v>
      </c>
    </row>
    <row r="47" spans="1:40" ht="20.100000000000001" customHeight="1" x14ac:dyDescent="0.3">
      <c r="B47" s="484"/>
      <c r="C47" s="352"/>
      <c r="D47" s="353"/>
      <c r="E47" s="353"/>
      <c r="F47" s="354"/>
      <c r="G47" s="362"/>
      <c r="H47" s="363"/>
      <c r="I47" s="356" t="s">
        <v>13</v>
      </c>
      <c r="J47" s="357"/>
      <c r="K47" s="356"/>
      <c r="L47" s="356">
        <v>1</v>
      </c>
      <c r="M47" s="358"/>
      <c r="N47" s="358"/>
      <c r="O47" s="358"/>
      <c r="P47" s="358">
        <v>1</v>
      </c>
      <c r="Q47" s="358"/>
      <c r="R47" s="358"/>
      <c r="S47" s="358"/>
      <c r="T47" s="358"/>
      <c r="U47" s="358"/>
      <c r="V47" s="358"/>
      <c r="W47" s="358"/>
      <c r="X47" s="358"/>
      <c r="Y47" s="149">
        <v>1</v>
      </c>
      <c r="AB47" s="452">
        <v>45748</v>
      </c>
      <c r="AC47" s="453"/>
      <c r="AD47" s="454"/>
      <c r="AE47" s="163" cm="1">
        <f t="array" ref="AE47">SUM(IF($M$39:$X$39=$AB47,IF($I$40:$I$121="Plan",P40:P121)))</f>
        <v>1</v>
      </c>
      <c r="AF47" s="164" cm="1">
        <f t="array" ref="AF47">SUM(IF($M$39:$X$39=$AB47,IF($I$40:$I$132="Actual",P40:P132)))</f>
        <v>1</v>
      </c>
      <c r="AG47" s="165">
        <f t="shared" si="6"/>
        <v>5</v>
      </c>
      <c r="AH47" s="165">
        <f t="shared" si="7"/>
        <v>5</v>
      </c>
      <c r="AI47" s="165">
        <f>SUMIFS($L$40:$L$132,$I$40:$I$132,"plan",P$40:P$132,"1")</f>
        <v>1</v>
      </c>
      <c r="AJ47" s="165">
        <f>SUMIFS($L$40:$L$132,$I$40:$I$132,"actual",P$40:P$132,"1")</f>
        <v>1</v>
      </c>
      <c r="AK47" s="165">
        <f t="shared" si="8"/>
        <v>1.5</v>
      </c>
      <c r="AL47" s="165">
        <f t="shared" si="9"/>
        <v>1.5</v>
      </c>
      <c r="AM47" s="165">
        <f>SUMIFS($Y$40:$Y$132,$G$40:$G$132,"Phongsakon",P$40:P$132,"1")</f>
        <v>0</v>
      </c>
      <c r="AN47" s="165">
        <f>SUMIFS($Y$40:$Y$132,$G$40:$G$132,"Sujittra",P$40:P$132,"1")</f>
        <v>1</v>
      </c>
    </row>
    <row r="48" spans="1:40" ht="20.100000000000001" customHeight="1" x14ac:dyDescent="0.3">
      <c r="B48" s="483">
        <v>5</v>
      </c>
      <c r="C48" s="448" t="s">
        <v>59</v>
      </c>
      <c r="D48" s="420"/>
      <c r="E48" s="420"/>
      <c r="F48" s="421"/>
      <c r="G48" s="449" t="s">
        <v>88</v>
      </c>
      <c r="H48" s="423"/>
      <c r="I48" s="349" t="s">
        <v>37</v>
      </c>
      <c r="J48" s="350"/>
      <c r="K48" s="349"/>
      <c r="L48" s="349">
        <v>0.2</v>
      </c>
      <c r="M48" s="351"/>
      <c r="N48" s="351"/>
      <c r="O48" s="351"/>
      <c r="P48" s="351"/>
      <c r="Q48" s="351"/>
      <c r="R48" s="351">
        <v>1</v>
      </c>
      <c r="S48" s="351"/>
      <c r="T48" s="351"/>
      <c r="U48" s="351"/>
      <c r="V48" s="351"/>
      <c r="W48" s="351"/>
      <c r="X48" s="351"/>
      <c r="Y48" s="149">
        <v>1</v>
      </c>
      <c r="AB48" s="452">
        <v>45778</v>
      </c>
      <c r="AC48" s="453"/>
      <c r="AD48" s="454"/>
      <c r="AE48" s="163" cm="1">
        <f t="array" ref="AE48">SUM(IF($M$39:$X$39=$AB48,IF($I$40:$I$121="Plan",Q40:Q121)))</f>
        <v>3</v>
      </c>
      <c r="AF48" s="164" cm="1">
        <f t="array" ref="AF48">SUM(IF($M$39:$X$39=$AB48,IF($I$40:$I$132="Actual",Q40:Q132)))</f>
        <v>3</v>
      </c>
      <c r="AG48" s="165">
        <f t="shared" si="6"/>
        <v>8</v>
      </c>
      <c r="AH48" s="165">
        <f t="shared" si="7"/>
        <v>8</v>
      </c>
      <c r="AI48" s="165">
        <f>SUMIFS($L$40:$L$132,$I$40:$I$132,"plan",Q$40:Q$132,"1")</f>
        <v>0.30100000000000005</v>
      </c>
      <c r="AJ48" s="165">
        <f>SUMIFS($L$40:$L$132,$I$40:$I$132,"actual",Q$40:Q$132,"1")</f>
        <v>0.21100000000000002</v>
      </c>
      <c r="AK48" s="165">
        <f t="shared" si="8"/>
        <v>1.8010000000000002</v>
      </c>
      <c r="AL48" s="165">
        <f t="shared" si="9"/>
        <v>1.7110000000000001</v>
      </c>
      <c r="AM48" s="165">
        <f>SUMIFS($Y$40:$Y$132,$G$40:$G$132,"Phongsakon",Q$40:Q$132,"1")</f>
        <v>1</v>
      </c>
      <c r="AN48" s="165">
        <f>SUMIFS($Y$40:$Y$132,$G$40:$G$132,"Sujittra",Q$40:Q$132,"1")</f>
        <v>1</v>
      </c>
    </row>
    <row r="49" spans="2:40" ht="20.100000000000001" customHeight="1" x14ac:dyDescent="0.3">
      <c r="B49" s="484"/>
      <c r="C49" s="352"/>
      <c r="D49" s="353"/>
      <c r="E49" s="353"/>
      <c r="F49" s="354"/>
      <c r="G49" s="362"/>
      <c r="H49" s="363"/>
      <c r="I49" s="356" t="s">
        <v>13</v>
      </c>
      <c r="J49" s="357"/>
      <c r="K49" s="356"/>
      <c r="L49" s="356">
        <v>0.2</v>
      </c>
      <c r="M49" s="358"/>
      <c r="N49" s="358"/>
      <c r="O49" s="358"/>
      <c r="P49" s="358"/>
      <c r="Q49" s="358"/>
      <c r="R49" s="358">
        <v>1</v>
      </c>
      <c r="S49" s="358"/>
      <c r="T49" s="358"/>
      <c r="U49" s="358"/>
      <c r="V49" s="358"/>
      <c r="W49" s="358"/>
      <c r="X49" s="358"/>
      <c r="Y49" s="149">
        <v>1</v>
      </c>
      <c r="AB49" s="452">
        <v>45809</v>
      </c>
      <c r="AC49" s="453"/>
      <c r="AD49" s="454"/>
      <c r="AE49" s="163" cm="1">
        <f t="array" ref="AE49">SUM(IF($M$39:$X$39=$AB49,IF($I$40:$I$121="Plan",R40:R121)))</f>
        <v>2</v>
      </c>
      <c r="AF49" s="164" cm="1">
        <f t="array" ref="AF49">SUM(IF($M$39:$X$39=$AB49,IF($I$40:$I$132="Actual",R40:R132)))</f>
        <v>2</v>
      </c>
      <c r="AG49" s="165">
        <f t="shared" si="6"/>
        <v>10</v>
      </c>
      <c r="AH49" s="165">
        <f t="shared" si="7"/>
        <v>10</v>
      </c>
      <c r="AI49" s="165">
        <f>SUMIFS($L$40:$L$132,$I$40:$I$132,"plan",R$40:R$132,"1")</f>
        <v>0.24000000000000002</v>
      </c>
      <c r="AJ49" s="165">
        <f>SUMIFS($L$40:$L$132,$I$40:$I$132,"actual",R$40:R$132,"1")</f>
        <v>0.24000000000000002</v>
      </c>
      <c r="AK49" s="165">
        <f t="shared" si="8"/>
        <v>2.0410000000000004</v>
      </c>
      <c r="AL49" s="165">
        <f t="shared" si="9"/>
        <v>1.9510000000000001</v>
      </c>
      <c r="AM49" s="165">
        <f>SUMIFS($Y$40:$Y$132,$G$40:$G$132,"Phongsakon",R$40:R$132,"1")</f>
        <v>0</v>
      </c>
      <c r="AN49" s="165">
        <f>SUMIFS($Y$40:$Y$132,$G$40:$G$132,"Sujittra",R$40:R$132,"1")</f>
        <v>2</v>
      </c>
    </row>
    <row r="50" spans="2:40" ht="20.100000000000001" customHeight="1" x14ac:dyDescent="0.3">
      <c r="B50" s="483">
        <v>6</v>
      </c>
      <c r="C50" s="419" t="s">
        <v>146</v>
      </c>
      <c r="D50" s="420"/>
      <c r="E50" s="420"/>
      <c r="F50" s="421"/>
      <c r="G50" s="487" t="s">
        <v>143</v>
      </c>
      <c r="H50" s="483"/>
      <c r="I50" s="364" t="s">
        <v>37</v>
      </c>
      <c r="J50" s="351"/>
      <c r="K50" s="364"/>
      <c r="L50" s="365">
        <v>1E-3</v>
      </c>
      <c r="M50" s="351"/>
      <c r="N50" s="351"/>
      <c r="O50" s="351"/>
      <c r="P50" s="351"/>
      <c r="Q50" s="351">
        <v>1</v>
      </c>
      <c r="R50" s="351"/>
      <c r="S50" s="351"/>
      <c r="T50" s="351"/>
      <c r="U50" s="351"/>
      <c r="V50" s="351"/>
      <c r="W50" s="351"/>
      <c r="X50" s="351"/>
      <c r="Y50" s="149"/>
      <c r="AB50" s="452">
        <v>45839</v>
      </c>
      <c r="AC50" s="453"/>
      <c r="AD50" s="454"/>
      <c r="AE50" s="163" cm="1">
        <f t="array" ref="AE50">SUM(IF($M$39:$X$39=$AB50,IF($I$40:$I$121="Plan",S40:S121)))</f>
        <v>3</v>
      </c>
      <c r="AF50" s="164" cm="1">
        <f t="array" ref="AF50">SUM(IF($M$39:$X$39=$AB50,IF($I$40:$I$132="Actual",S40:S132)))</f>
        <v>1</v>
      </c>
      <c r="AG50" s="165">
        <f>AE50+AG49</f>
        <v>13</v>
      </c>
      <c r="AH50" s="165">
        <f>AF50+AH49</f>
        <v>11</v>
      </c>
      <c r="AI50" s="165">
        <f>SUMIFS($L$40:$L$132,$I$40:$I$132,"plan",S$40:S$132,"1")</f>
        <v>0.49</v>
      </c>
      <c r="AJ50" s="165">
        <f>SUMIFS($L$40:$L$132,$I$40:$I$132,"actual",S$40:S$132,"1")</f>
        <v>0.04</v>
      </c>
      <c r="AK50" s="165">
        <f>AI50+AK49</f>
        <v>2.5310000000000006</v>
      </c>
      <c r="AL50" s="165">
        <f>AJ50+AL49</f>
        <v>1.9910000000000001</v>
      </c>
      <c r="AM50" s="165">
        <f>SUMIFS($Y$40:$Y$132,$G$40:$G$132,"Phongsakon",S$40:S$132,"1")</f>
        <v>1</v>
      </c>
      <c r="AN50" s="165">
        <f>SUMIFS($Y$40:$Y$132,$G$40:$G$132,"Sujittra",S$40:S$132,"1")</f>
        <v>0</v>
      </c>
    </row>
    <row r="51" spans="2:40" ht="20.100000000000001" customHeight="1" x14ac:dyDescent="0.3">
      <c r="B51" s="484"/>
      <c r="C51" s="352"/>
      <c r="D51" s="353"/>
      <c r="E51" s="353"/>
      <c r="F51" s="354"/>
      <c r="G51" s="488"/>
      <c r="H51" s="488"/>
      <c r="I51" s="366" t="s">
        <v>13</v>
      </c>
      <c r="J51" s="358"/>
      <c r="K51" s="366"/>
      <c r="L51" s="367">
        <v>1E-3</v>
      </c>
      <c r="M51" s="358"/>
      <c r="N51" s="358"/>
      <c r="O51" s="358"/>
      <c r="P51" s="358"/>
      <c r="Q51" s="358">
        <v>1</v>
      </c>
      <c r="R51" s="358"/>
      <c r="S51" s="358"/>
      <c r="T51" s="358"/>
      <c r="U51" s="358"/>
      <c r="V51" s="358"/>
      <c r="W51" s="358"/>
      <c r="X51" s="358"/>
      <c r="Y51" s="149"/>
      <c r="AB51" s="452">
        <v>45870</v>
      </c>
      <c r="AC51" s="453"/>
      <c r="AD51" s="454"/>
      <c r="AE51" s="163" cm="1">
        <f t="array" ref="AE51">SUM(IF($M$39:$X$39=$AB51,IF($I$40:$I$121="Plan",T40:T121)))</f>
        <v>0</v>
      </c>
      <c r="AF51" s="164" cm="1">
        <f t="array" ref="AF51">SUM(IF($M$39:$X$39=$AB51,IF($I$40:$I$132="Actual",T40:T132)))</f>
        <v>0</v>
      </c>
      <c r="AG51" s="165">
        <f>AE51+AG50</f>
        <v>13</v>
      </c>
      <c r="AH51" s="165">
        <f t="shared" si="7"/>
        <v>11</v>
      </c>
      <c r="AI51" s="165">
        <f>SUMIFS($L$40:$L$132,$I$40:$I$132,"plan",T$40:T$132,"1")</f>
        <v>0</v>
      </c>
      <c r="AJ51" s="165">
        <f>SUMIFS($L$40:$L$132,$I$40:$I$132,"actual",T$40:T$132,"1")</f>
        <v>0</v>
      </c>
      <c r="AK51" s="165">
        <f t="shared" si="8"/>
        <v>2.5310000000000006</v>
      </c>
      <c r="AL51" s="165">
        <f t="shared" si="9"/>
        <v>1.9910000000000001</v>
      </c>
      <c r="AM51" s="165">
        <f>SUMIFS($Y$40:$Y$132,$G$40:$G$132,"Phongsakon",T$40:T$132,"1")</f>
        <v>0</v>
      </c>
      <c r="AN51" s="165">
        <f>SUMIFS($Y$40:$Y$132,$G$40:$G$132,"Sujittra",T$40:T$132,"1")</f>
        <v>0</v>
      </c>
    </row>
    <row r="52" spans="2:40" ht="20.100000000000001" customHeight="1" x14ac:dyDescent="0.3">
      <c r="B52" s="483">
        <v>7</v>
      </c>
      <c r="C52" s="448" t="s">
        <v>115</v>
      </c>
      <c r="D52" s="420"/>
      <c r="E52" s="420"/>
      <c r="F52" s="421"/>
      <c r="G52" s="449" t="s">
        <v>88</v>
      </c>
      <c r="H52" s="423"/>
      <c r="I52" s="349" t="s">
        <v>37</v>
      </c>
      <c r="J52" s="350"/>
      <c r="K52" s="349"/>
      <c r="L52" s="349">
        <v>0.1</v>
      </c>
      <c r="M52" s="351"/>
      <c r="N52" s="351"/>
      <c r="O52" s="351"/>
      <c r="P52" s="351"/>
      <c r="Q52" s="351">
        <v>1</v>
      </c>
      <c r="R52" s="351"/>
      <c r="S52" s="351"/>
      <c r="T52" s="351"/>
      <c r="U52" s="351"/>
      <c r="V52" s="351"/>
      <c r="W52" s="351"/>
      <c r="X52" s="351"/>
      <c r="Y52" s="149">
        <v>1</v>
      </c>
      <c r="AB52" s="452">
        <v>45901</v>
      </c>
      <c r="AC52" s="453"/>
      <c r="AD52" s="454"/>
      <c r="AE52" s="163" cm="1">
        <f t="array" ref="AE52">SUM(IF($M$39:$X$39=$AB52,IF($I$40:$I$121="Plan",U40:U121)))</f>
        <v>4</v>
      </c>
      <c r="AF52" s="164" cm="1">
        <f t="array" ref="AF52">SUM(IF($M$39:$X$39=$AB52,IF($I$40:$I$132="Actual",U40:U132)))</f>
        <v>0</v>
      </c>
      <c r="AG52" s="165">
        <f t="shared" si="6"/>
        <v>17</v>
      </c>
      <c r="AH52" s="165">
        <f t="shared" si="7"/>
        <v>11</v>
      </c>
      <c r="AI52" s="165">
        <f>SUMIFS($L$40:$L$132,$I$40:$I$132,"plan",U$40:U$132,"1")</f>
        <v>2.2999999999999998</v>
      </c>
      <c r="AJ52" s="165">
        <f>SUMIFS($L$40:$L$132,$I$40:$I$132,"actual",U$40:U$132,"1")</f>
        <v>0</v>
      </c>
      <c r="AK52" s="165">
        <f t="shared" si="8"/>
        <v>4.8310000000000004</v>
      </c>
      <c r="AL52" s="165">
        <f t="shared" si="9"/>
        <v>1.9910000000000001</v>
      </c>
      <c r="AM52" s="165">
        <f>SUMIFS($Y$40:$Y$132,$G$40:$G$132,"Phongsakon",U$40:U$132,"1")</f>
        <v>1</v>
      </c>
      <c r="AN52" s="165">
        <f>SUMIFS($Y$40:$Y$132,$G$40:$G$132,"Sujittra",U$40:U$132,"1")</f>
        <v>0</v>
      </c>
    </row>
    <row r="53" spans="2:40" ht="20.100000000000001" customHeight="1" x14ac:dyDescent="0.3">
      <c r="B53" s="484"/>
      <c r="C53" s="424"/>
      <c r="D53" s="425"/>
      <c r="E53" s="425"/>
      <c r="F53" s="426"/>
      <c r="G53" s="455"/>
      <c r="H53" s="428"/>
      <c r="I53" s="356" t="s">
        <v>13</v>
      </c>
      <c r="J53" s="357"/>
      <c r="K53" s="356"/>
      <c r="L53" s="356">
        <v>0.01</v>
      </c>
      <c r="M53" s="358"/>
      <c r="N53" s="358"/>
      <c r="O53" s="358"/>
      <c r="P53" s="358"/>
      <c r="Q53" s="358">
        <v>1</v>
      </c>
      <c r="R53" s="358"/>
      <c r="S53" s="358"/>
      <c r="T53" s="358"/>
      <c r="U53" s="358"/>
      <c r="V53" s="358"/>
      <c r="W53" s="358"/>
      <c r="X53" s="358"/>
      <c r="Y53" s="149">
        <v>1</v>
      </c>
      <c r="AB53" s="452">
        <v>45931</v>
      </c>
      <c r="AC53" s="453"/>
      <c r="AD53" s="454"/>
      <c r="AE53" s="163" cm="1">
        <f t="array" ref="AE53">SUM(IF($M$39:$X$39=$AB53,IF($I$40:$I$121="Plan",V40:V121)))</f>
        <v>3</v>
      </c>
      <c r="AF53" s="164" cm="1">
        <f t="array" ref="AF53">SUM(IF($M$39:$X$39=$AB53,IF($I$40:$I$132="Actual",V40:V132)))</f>
        <v>0</v>
      </c>
      <c r="AG53" s="165">
        <f t="shared" si="6"/>
        <v>20</v>
      </c>
      <c r="AH53" s="165">
        <f t="shared" si="7"/>
        <v>11</v>
      </c>
      <c r="AI53" s="165">
        <f>SUMIFS($L$40:$L$132,$I$40:$I$132,"plan",V$40:V$132,"1")</f>
        <v>0.79999999999999993</v>
      </c>
      <c r="AJ53" s="165">
        <f>SUMIFS($L$40:$L$132,$I$40:$I$132,"actual",V$40:V$132,"1")</f>
        <v>0</v>
      </c>
      <c r="AK53" s="165">
        <f t="shared" si="8"/>
        <v>5.6310000000000002</v>
      </c>
      <c r="AL53" s="165">
        <f t="shared" si="9"/>
        <v>1.9910000000000001</v>
      </c>
      <c r="AM53" s="165">
        <f>SUMIFS($Y$40:$Y$132,$G$40:$G$132,"Phongsakon",V$40:V$132,"1")</f>
        <v>2</v>
      </c>
      <c r="AN53" s="165">
        <f>SUMIFS($Y$40:$Y$132,$G$40:$G$132,"Sujittra",V$40:V$132,"1")</f>
        <v>1</v>
      </c>
    </row>
    <row r="54" spans="2:40" ht="20.100000000000001" customHeight="1" x14ac:dyDescent="0.3">
      <c r="B54" s="435">
        <v>8</v>
      </c>
      <c r="C54" s="438" t="s">
        <v>60</v>
      </c>
      <c r="D54" s="439"/>
      <c r="E54" s="439"/>
      <c r="F54" s="440"/>
      <c r="G54" s="458" t="s">
        <v>87</v>
      </c>
      <c r="H54" s="459"/>
      <c r="I54" s="370" t="s">
        <v>37</v>
      </c>
      <c r="J54" s="371"/>
      <c r="K54" s="370"/>
      <c r="L54" s="370">
        <v>0.2</v>
      </c>
      <c r="M54" s="372"/>
      <c r="N54" s="372"/>
      <c r="O54" s="372"/>
      <c r="P54" s="372"/>
      <c r="Q54" s="372"/>
      <c r="R54" s="372"/>
      <c r="S54" s="372">
        <v>1</v>
      </c>
      <c r="T54" s="372"/>
      <c r="U54" s="372">
        <v>1</v>
      </c>
      <c r="V54" s="372"/>
      <c r="W54" s="372"/>
      <c r="X54" s="372"/>
      <c r="Y54" s="149">
        <v>1</v>
      </c>
      <c r="AB54" s="452">
        <v>45962</v>
      </c>
      <c r="AC54" s="453"/>
      <c r="AD54" s="454"/>
      <c r="AE54" s="163" cm="1">
        <f t="array" ref="AE54">SUM(IF($M$39:$X$39=$AB54,IF($I$40:$I$132="Plan",W40:W132)))</f>
        <v>2</v>
      </c>
      <c r="AF54" s="164" cm="1">
        <f t="array" ref="AF54">SUM(IF($M$39:$X$39=$AB54,IF($I$40:$I$132="Actual",W40:W132)))</f>
        <v>0</v>
      </c>
      <c r="AG54" s="165">
        <f t="shared" si="6"/>
        <v>22</v>
      </c>
      <c r="AH54" s="165">
        <f t="shared" si="7"/>
        <v>11</v>
      </c>
      <c r="AI54" s="165">
        <f>SUMIFS($L$40:$L$132,$I$40:$I$132,"plan",W$40:W$132,"1")</f>
        <v>1.9000000000000001</v>
      </c>
      <c r="AJ54" s="165">
        <f>SUMIFS($L$40:$L$132,$I$40:$I$132,"actual",W$40:W$132,"1")</f>
        <v>0</v>
      </c>
      <c r="AK54" s="165">
        <f t="shared" si="8"/>
        <v>7.5310000000000006</v>
      </c>
      <c r="AL54" s="165">
        <f t="shared" si="9"/>
        <v>1.9910000000000001</v>
      </c>
      <c r="AM54" s="165">
        <f>SUMIFS($Y$40:$Y$132,$G$40:$G$132,"Phongsakon",W$40:W$132,"1")</f>
        <v>1</v>
      </c>
      <c r="AN54" s="165">
        <f>SUMIFS($Y$40:$Y$132,$G$40:$G$132,"Sujittra",W$40:W$132,"1")</f>
        <v>0</v>
      </c>
    </row>
    <row r="55" spans="2:40" ht="20.100000000000001" customHeight="1" x14ac:dyDescent="0.3">
      <c r="B55" s="436"/>
      <c r="C55" s="373"/>
      <c r="D55" s="374"/>
      <c r="E55" s="374"/>
      <c r="F55" s="375"/>
      <c r="G55" s="376"/>
      <c r="H55" s="377"/>
      <c r="I55" s="377" t="s">
        <v>13</v>
      </c>
      <c r="J55" s="378"/>
      <c r="K55" s="377"/>
      <c r="L55" s="377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149">
        <v>1</v>
      </c>
      <c r="AB55" s="452">
        <v>45992</v>
      </c>
      <c r="AC55" s="453"/>
      <c r="AD55" s="454"/>
      <c r="AE55" s="163" cm="1">
        <f t="array" ref="AE55">SUM(IF($M$39:$X$39=$AB55,IF($I$40:$I$132="Plan",X40:X132)))</f>
        <v>2</v>
      </c>
      <c r="AF55" s="164" cm="1">
        <f t="array" ref="AF55">SUM(IF($M$39:$X$39=$AB55,IF($I$40:$I$132="Actual",X40:X132)))</f>
        <v>0</v>
      </c>
      <c r="AG55" s="165">
        <f t="shared" si="6"/>
        <v>24</v>
      </c>
      <c r="AH55" s="165">
        <f t="shared" si="7"/>
        <v>11</v>
      </c>
      <c r="AI55" s="165">
        <f>SUMIFS($L$40:$L$132,$I$40:$I$132,"plan",X$40:X$132,"1")</f>
        <v>0.60000000000000009</v>
      </c>
      <c r="AJ55" s="165">
        <f>SUMIFS($L$40:$L$132,$I$40:$I$132,"actual",X$40:X$132,"1")</f>
        <v>0</v>
      </c>
      <c r="AK55" s="165">
        <f t="shared" si="8"/>
        <v>8.1310000000000002</v>
      </c>
      <c r="AL55" s="165">
        <f t="shared" si="9"/>
        <v>1.9910000000000001</v>
      </c>
      <c r="AM55" s="165">
        <f>SUMIFS($Y$40:$Y$132,$G$40:$G$132,"Phongsakon",X$40:X$132,"1")</f>
        <v>2</v>
      </c>
      <c r="AN55" s="165">
        <f>SUMIFS($Y$40:$Y$132,$G$40:$G$132,"Sujittra",X$40:X$132,"1")</f>
        <v>0</v>
      </c>
    </row>
    <row r="56" spans="2:40" ht="20.100000000000001" customHeight="1" x14ac:dyDescent="0.3">
      <c r="B56" s="511"/>
      <c r="C56" s="513" t="s">
        <v>61</v>
      </c>
      <c r="D56" s="514"/>
      <c r="E56" s="514"/>
      <c r="F56" s="515"/>
      <c r="G56" s="456" t="s">
        <v>88</v>
      </c>
      <c r="H56" s="457"/>
      <c r="I56" s="333" t="s">
        <v>37</v>
      </c>
      <c r="J56" s="334"/>
      <c r="K56" s="333"/>
      <c r="L56" s="333"/>
      <c r="M56" s="335"/>
      <c r="N56" s="335"/>
      <c r="O56" s="335"/>
      <c r="P56" s="335"/>
      <c r="Q56" s="335"/>
      <c r="R56" s="335"/>
      <c r="S56" s="335"/>
      <c r="T56" s="335"/>
      <c r="U56" s="335"/>
      <c r="V56" s="335"/>
      <c r="W56" s="335"/>
      <c r="X56" s="335"/>
      <c r="Y56" s="149">
        <v>1</v>
      </c>
      <c r="AB56" s="450" t="s">
        <v>128</v>
      </c>
      <c r="AC56" s="450"/>
      <c r="AD56" s="450"/>
      <c r="AE56" s="13">
        <f>SUBTOTAL(9,AE44:AE55)</f>
        <v>24</v>
      </c>
      <c r="AF56" s="13">
        <f>SUBTOTAL(9,AF44:AF55)</f>
        <v>11</v>
      </c>
    </row>
    <row r="57" spans="2:40" ht="20.100000000000001" customHeight="1" x14ac:dyDescent="0.3">
      <c r="B57" s="512"/>
      <c r="C57" s="272"/>
      <c r="D57" s="273"/>
      <c r="E57" s="273"/>
      <c r="F57" s="274"/>
      <c r="G57" s="460"/>
      <c r="H57" s="461"/>
      <c r="I57" s="336" t="s">
        <v>13</v>
      </c>
      <c r="J57" s="275"/>
      <c r="K57" s="336"/>
      <c r="L57" s="336"/>
      <c r="M57" s="337"/>
      <c r="N57" s="337"/>
      <c r="O57" s="337"/>
      <c r="P57" s="337"/>
      <c r="Q57" s="337"/>
      <c r="R57" s="337"/>
      <c r="S57" s="337"/>
      <c r="T57" s="337"/>
      <c r="U57" s="337"/>
      <c r="V57" s="337"/>
      <c r="W57" s="337"/>
      <c r="X57" s="337"/>
      <c r="Y57" s="149">
        <v>1</v>
      </c>
      <c r="AB57" s="450"/>
      <c r="AC57" s="450"/>
      <c r="AD57" s="450"/>
    </row>
    <row r="58" spans="2:40" ht="20.100000000000001" customHeight="1" x14ac:dyDescent="0.3">
      <c r="B58" s="435">
        <v>9</v>
      </c>
      <c r="C58" s="438" t="s">
        <v>62</v>
      </c>
      <c r="D58" s="439"/>
      <c r="E58" s="439"/>
      <c r="F58" s="440"/>
      <c r="G58" s="458" t="s">
        <v>87</v>
      </c>
      <c r="H58" s="459"/>
      <c r="I58" s="370" t="s">
        <v>37</v>
      </c>
      <c r="J58" s="371"/>
      <c r="K58" s="370"/>
      <c r="L58" s="370">
        <v>0.2</v>
      </c>
      <c r="M58" s="372"/>
      <c r="N58" s="372"/>
      <c r="O58" s="372"/>
      <c r="P58" s="372"/>
      <c r="Q58" s="372"/>
      <c r="R58" s="372"/>
      <c r="S58" s="372"/>
      <c r="T58" s="372"/>
      <c r="U58" s="372"/>
      <c r="V58" s="372"/>
      <c r="W58" s="372"/>
      <c r="X58" s="372">
        <v>1</v>
      </c>
      <c r="Y58" s="149">
        <v>1</v>
      </c>
      <c r="AB58" s="450"/>
      <c r="AC58" s="450"/>
      <c r="AD58" s="450"/>
    </row>
    <row r="59" spans="2:40" ht="20.100000000000001" customHeight="1" x14ac:dyDescent="0.3">
      <c r="B59" s="436"/>
      <c r="C59" s="373"/>
      <c r="D59" s="374"/>
      <c r="E59" s="374"/>
      <c r="F59" s="375"/>
      <c r="G59" s="376"/>
      <c r="H59" s="377"/>
      <c r="I59" s="377" t="s">
        <v>13</v>
      </c>
      <c r="J59" s="378"/>
      <c r="K59" s="377"/>
      <c r="L59" s="377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79"/>
      <c r="Y59" s="149">
        <v>1</v>
      </c>
      <c r="AB59" s="451" t="s">
        <v>176</v>
      </c>
      <c r="AC59" s="451"/>
      <c r="AD59" s="451"/>
      <c r="AE59" s="261" t="s">
        <v>33</v>
      </c>
      <c r="AF59" s="261" t="s">
        <v>7</v>
      </c>
      <c r="AG59" s="261" t="s">
        <v>8</v>
      </c>
      <c r="AH59" s="261" t="s">
        <v>9</v>
      </c>
      <c r="AI59" s="261" t="s">
        <v>10</v>
      </c>
      <c r="AJ59" s="261" t="s">
        <v>11</v>
      </c>
      <c r="AK59" s="261" t="s">
        <v>12</v>
      </c>
    </row>
    <row r="60" spans="2:40" ht="20.100000000000001" customHeight="1" x14ac:dyDescent="0.3">
      <c r="B60" s="435">
        <v>10</v>
      </c>
      <c r="C60" s="438" t="s">
        <v>63</v>
      </c>
      <c r="D60" s="439"/>
      <c r="E60" s="439"/>
      <c r="F60" s="440"/>
      <c r="G60" s="471" t="s">
        <v>88</v>
      </c>
      <c r="H60" s="442"/>
      <c r="I60" s="370" t="s">
        <v>37</v>
      </c>
      <c r="J60" s="371"/>
      <c r="K60" s="370"/>
      <c r="L60" s="370">
        <v>0.2</v>
      </c>
      <c r="M60" s="372"/>
      <c r="N60" s="372"/>
      <c r="O60" s="372"/>
      <c r="P60" s="372"/>
      <c r="Q60" s="372"/>
      <c r="R60" s="372"/>
      <c r="S60" s="372"/>
      <c r="T60" s="372"/>
      <c r="U60" s="372"/>
      <c r="V60" s="372">
        <v>1</v>
      </c>
      <c r="W60" s="372"/>
      <c r="X60" s="372"/>
      <c r="Y60" s="149">
        <v>1</v>
      </c>
      <c r="AB60" s="465" t="s">
        <v>177</v>
      </c>
      <c r="AC60" s="466"/>
      <c r="AD60" s="467"/>
      <c r="AE60" s="261" t="s">
        <v>179</v>
      </c>
      <c r="AF60" s="261">
        <v>7</v>
      </c>
      <c r="AG60" s="261">
        <v>7</v>
      </c>
      <c r="AH60" s="261">
        <v>7</v>
      </c>
      <c r="AI60" s="261">
        <v>7</v>
      </c>
      <c r="AJ60" s="261">
        <v>7</v>
      </c>
      <c r="AK60" s="261">
        <v>8</v>
      </c>
    </row>
    <row r="61" spans="2:40" ht="20.100000000000001" customHeight="1" x14ac:dyDescent="0.3">
      <c r="B61" s="436"/>
      <c r="C61" s="373"/>
      <c r="D61" s="374"/>
      <c r="E61" s="374"/>
      <c r="F61" s="375"/>
      <c r="G61" s="380"/>
      <c r="H61" s="381"/>
      <c r="I61" s="377" t="s">
        <v>13</v>
      </c>
      <c r="J61" s="378"/>
      <c r="K61" s="377"/>
      <c r="L61" s="377"/>
      <c r="M61" s="379"/>
      <c r="N61" s="379"/>
      <c r="O61" s="379"/>
      <c r="P61" s="379"/>
      <c r="Q61" s="379"/>
      <c r="R61" s="379"/>
      <c r="S61" s="379"/>
      <c r="T61" s="379"/>
      <c r="U61" s="379"/>
      <c r="V61" s="379"/>
      <c r="W61" s="379"/>
      <c r="X61" s="379"/>
      <c r="Y61" s="149">
        <v>1</v>
      </c>
      <c r="AB61" s="468"/>
      <c r="AC61" s="469"/>
      <c r="AD61" s="470"/>
      <c r="AE61" s="261">
        <v>0.2</v>
      </c>
      <c r="AF61" s="262">
        <f>AF60*$AE$61</f>
        <v>1.4000000000000001</v>
      </c>
      <c r="AG61" s="262">
        <f t="shared" ref="AG61:AK61" si="10">AG60*$AE$61</f>
        <v>1.4000000000000001</v>
      </c>
      <c r="AH61" s="262">
        <f t="shared" si="10"/>
        <v>1.4000000000000001</v>
      </c>
      <c r="AI61" s="262">
        <f t="shared" si="10"/>
        <v>1.4000000000000001</v>
      </c>
      <c r="AJ61" s="262">
        <f t="shared" si="10"/>
        <v>1.4000000000000001</v>
      </c>
      <c r="AK61" s="262">
        <f t="shared" si="10"/>
        <v>1.6</v>
      </c>
    </row>
    <row r="62" spans="2:40" ht="20.100000000000001" customHeight="1" x14ac:dyDescent="0.3">
      <c r="B62" s="435">
        <v>11</v>
      </c>
      <c r="C62" s="472" t="s">
        <v>116</v>
      </c>
      <c r="D62" s="439"/>
      <c r="E62" s="439"/>
      <c r="F62" s="440"/>
      <c r="G62" s="458" t="s">
        <v>87</v>
      </c>
      <c r="H62" s="459"/>
      <c r="I62" s="370" t="s">
        <v>37</v>
      </c>
      <c r="J62" s="371"/>
      <c r="K62" s="370"/>
      <c r="L62" s="370">
        <v>1.6</v>
      </c>
      <c r="M62" s="382"/>
      <c r="N62" s="382"/>
      <c r="O62" s="382"/>
      <c r="P62" s="382"/>
      <c r="Q62" s="382"/>
      <c r="R62" s="382"/>
      <c r="S62" s="382"/>
      <c r="T62" s="382"/>
      <c r="U62" s="382"/>
      <c r="V62" s="382"/>
      <c r="W62" s="382">
        <v>1</v>
      </c>
      <c r="X62" s="382"/>
      <c r="Y62" s="149">
        <v>1</v>
      </c>
      <c r="AB62" s="465" t="s">
        <v>178</v>
      </c>
      <c r="AC62" s="466"/>
      <c r="AD62" s="467"/>
      <c r="AE62" s="261" t="s">
        <v>179</v>
      </c>
      <c r="AF62" s="261">
        <v>7</v>
      </c>
      <c r="AG62" s="261">
        <v>7</v>
      </c>
      <c r="AH62" s="261">
        <v>7</v>
      </c>
      <c r="AI62" s="261">
        <v>7</v>
      </c>
      <c r="AJ62" s="261">
        <v>7</v>
      </c>
      <c r="AK62" s="261">
        <v>8</v>
      </c>
    </row>
    <row r="63" spans="2:40" ht="20.100000000000001" customHeight="1" x14ac:dyDescent="0.3">
      <c r="B63" s="436"/>
      <c r="C63" s="373"/>
      <c r="D63" s="374"/>
      <c r="E63" s="374"/>
      <c r="F63" s="375"/>
      <c r="G63" s="376"/>
      <c r="H63" s="377"/>
      <c r="I63" s="377" t="s">
        <v>13</v>
      </c>
      <c r="J63" s="378"/>
      <c r="K63" s="377"/>
      <c r="L63" s="377"/>
      <c r="M63" s="383"/>
      <c r="N63" s="383"/>
      <c r="O63" s="383"/>
      <c r="P63" s="383"/>
      <c r="Q63" s="383"/>
      <c r="R63" s="383"/>
      <c r="S63" s="383"/>
      <c r="T63" s="383"/>
      <c r="U63" s="383"/>
      <c r="V63" s="383"/>
      <c r="W63" s="383"/>
      <c r="X63" s="383"/>
      <c r="Y63" s="149">
        <v>1</v>
      </c>
      <c r="AB63" s="468"/>
      <c r="AC63" s="469"/>
      <c r="AD63" s="470"/>
      <c r="AE63" s="261">
        <v>0.2</v>
      </c>
      <c r="AF63" s="263">
        <f>AF62*$AE$63</f>
        <v>1.4000000000000001</v>
      </c>
      <c r="AG63" s="263">
        <f t="shared" ref="AG63:AK63" si="11">AG62*$AE$63</f>
        <v>1.4000000000000001</v>
      </c>
      <c r="AH63" s="263">
        <f t="shared" si="11"/>
        <v>1.4000000000000001</v>
      </c>
      <c r="AI63" s="263">
        <f t="shared" si="11"/>
        <v>1.4000000000000001</v>
      </c>
      <c r="AJ63" s="263">
        <f t="shared" si="11"/>
        <v>1.4000000000000001</v>
      </c>
      <c r="AK63" s="263">
        <f t="shared" si="11"/>
        <v>1.6</v>
      </c>
    </row>
    <row r="64" spans="2:40" ht="20.100000000000001" customHeight="1" x14ac:dyDescent="0.3">
      <c r="B64" s="412">
        <v>12</v>
      </c>
      <c r="C64" s="438" t="s">
        <v>64</v>
      </c>
      <c r="D64" s="439"/>
      <c r="E64" s="439"/>
      <c r="F64" s="440"/>
      <c r="G64" s="458" t="s">
        <v>87</v>
      </c>
      <c r="H64" s="459"/>
      <c r="I64" s="370" t="s">
        <v>37</v>
      </c>
      <c r="J64" s="371"/>
      <c r="K64" s="370"/>
      <c r="L64" s="370">
        <v>0.4</v>
      </c>
      <c r="M64" s="382"/>
      <c r="N64" s="382"/>
      <c r="O64" s="382"/>
      <c r="P64" s="382"/>
      <c r="Q64" s="382"/>
      <c r="R64" s="382"/>
      <c r="S64" s="382"/>
      <c r="T64" s="382"/>
      <c r="U64" s="382"/>
      <c r="V64" s="382"/>
      <c r="W64" s="382"/>
      <c r="X64" s="382">
        <v>1</v>
      </c>
      <c r="Y64" s="149">
        <v>1</v>
      </c>
      <c r="AB64" s="450"/>
      <c r="AC64" s="450"/>
      <c r="AD64" s="450"/>
      <c r="AE64" s="264"/>
      <c r="AF64" s="262">
        <f>AF61+AF63</f>
        <v>2.8000000000000003</v>
      </c>
      <c r="AG64" s="262">
        <f t="shared" ref="AG64:AK64" si="12">AG61+AG63</f>
        <v>2.8000000000000003</v>
      </c>
      <c r="AH64" s="262">
        <f t="shared" si="12"/>
        <v>2.8000000000000003</v>
      </c>
      <c r="AI64" s="262">
        <f t="shared" si="12"/>
        <v>2.8000000000000003</v>
      </c>
      <c r="AJ64" s="262">
        <f t="shared" si="12"/>
        <v>2.8000000000000003</v>
      </c>
      <c r="AK64" s="262">
        <f t="shared" si="12"/>
        <v>3.2</v>
      </c>
    </row>
    <row r="65" spans="1:37" ht="20.100000000000001" customHeight="1" x14ac:dyDescent="0.3">
      <c r="B65" s="413"/>
      <c r="C65" s="477"/>
      <c r="D65" s="478"/>
      <c r="E65" s="478"/>
      <c r="F65" s="479"/>
      <c r="G65" s="446"/>
      <c r="H65" s="447"/>
      <c r="I65" s="377" t="s">
        <v>13</v>
      </c>
      <c r="J65" s="378"/>
      <c r="K65" s="377"/>
      <c r="L65" s="377"/>
      <c r="M65" s="383"/>
      <c r="N65" s="383"/>
      <c r="O65" s="383"/>
      <c r="P65" s="383"/>
      <c r="Q65" s="383"/>
      <c r="R65" s="383"/>
      <c r="S65" s="383"/>
      <c r="T65" s="383"/>
      <c r="U65" s="383"/>
      <c r="V65" s="383"/>
      <c r="W65" s="383"/>
      <c r="X65" s="383"/>
      <c r="Y65" s="149">
        <v>1</v>
      </c>
      <c r="AB65" s="264"/>
      <c r="AC65" s="264"/>
      <c r="AD65" s="264"/>
      <c r="AE65" s="264"/>
      <c r="AF65" s="264"/>
      <c r="AG65" s="264"/>
      <c r="AH65" s="264"/>
      <c r="AI65" s="395" t="s">
        <v>180</v>
      </c>
      <c r="AJ65" s="395"/>
      <c r="AK65" s="265">
        <f>SUM(AF64:AK64)</f>
        <v>17.200000000000003</v>
      </c>
    </row>
    <row r="66" spans="1:37" ht="20.100000000000001" customHeight="1" x14ac:dyDescent="0.3">
      <c r="B66" s="412">
        <v>13</v>
      </c>
      <c r="C66" s="516" t="s">
        <v>117</v>
      </c>
      <c r="D66" s="517"/>
      <c r="E66" s="517"/>
      <c r="F66" s="518"/>
      <c r="G66" s="475"/>
      <c r="H66" s="476"/>
      <c r="I66" s="340" t="s">
        <v>37</v>
      </c>
      <c r="J66" s="196"/>
      <c r="K66" s="340"/>
      <c r="L66" s="340"/>
      <c r="M66" s="341"/>
      <c r="N66" s="341"/>
      <c r="O66" s="341"/>
      <c r="P66" s="341"/>
      <c r="Q66" s="341"/>
      <c r="R66" s="341"/>
      <c r="S66" s="341"/>
      <c r="T66" s="341"/>
      <c r="U66" s="341"/>
      <c r="V66" s="341"/>
      <c r="W66" s="341"/>
      <c r="X66" s="341"/>
      <c r="Y66" s="149">
        <v>1</v>
      </c>
    </row>
    <row r="67" spans="1:37" ht="20.100000000000001" customHeight="1" x14ac:dyDescent="0.3">
      <c r="B67" s="413"/>
      <c r="C67" s="508"/>
      <c r="D67" s="509"/>
      <c r="E67" s="509"/>
      <c r="F67" s="510"/>
      <c r="G67" s="473"/>
      <c r="H67" s="474"/>
      <c r="I67" s="342" t="s">
        <v>13</v>
      </c>
      <c r="J67" s="197"/>
      <c r="K67" s="342"/>
      <c r="L67" s="342"/>
      <c r="M67" s="343"/>
      <c r="N67" s="343"/>
      <c r="O67" s="343"/>
      <c r="P67" s="343"/>
      <c r="Q67" s="343"/>
      <c r="R67" s="343"/>
      <c r="S67" s="343"/>
      <c r="T67" s="343"/>
      <c r="U67" s="343"/>
      <c r="V67" s="343"/>
      <c r="W67" s="343"/>
      <c r="X67" s="343"/>
      <c r="Y67" s="149">
        <v>1</v>
      </c>
    </row>
    <row r="68" spans="1:37" ht="20.100000000000001" customHeight="1" x14ac:dyDescent="0.3">
      <c r="B68" s="412">
        <v>14</v>
      </c>
      <c r="C68" s="472" t="s">
        <v>118</v>
      </c>
      <c r="D68" s="439"/>
      <c r="E68" s="439"/>
      <c r="F68" s="440"/>
      <c r="G68" s="458" t="s">
        <v>87</v>
      </c>
      <c r="H68" s="459"/>
      <c r="I68" s="370" t="s">
        <v>37</v>
      </c>
      <c r="J68" s="371"/>
      <c r="K68" s="370"/>
      <c r="L68" s="370">
        <v>0.5</v>
      </c>
      <c r="M68" s="382"/>
      <c r="N68" s="382"/>
      <c r="O68" s="382"/>
      <c r="P68" s="382"/>
      <c r="Q68" s="382"/>
      <c r="R68" s="382"/>
      <c r="S68" s="382"/>
      <c r="T68" s="382"/>
      <c r="U68" s="382"/>
      <c r="V68" s="382">
        <v>1</v>
      </c>
      <c r="W68" s="382"/>
      <c r="X68" s="382"/>
      <c r="Y68" s="149">
        <v>1</v>
      </c>
    </row>
    <row r="69" spans="1:37" ht="20.100000000000001" customHeight="1" x14ac:dyDescent="0.3">
      <c r="B69" s="413"/>
      <c r="C69" s="477"/>
      <c r="D69" s="478"/>
      <c r="E69" s="478"/>
      <c r="F69" s="479"/>
      <c r="G69" s="446"/>
      <c r="H69" s="447"/>
      <c r="I69" s="377" t="s">
        <v>13</v>
      </c>
      <c r="J69" s="378"/>
      <c r="K69" s="377"/>
      <c r="L69" s="377"/>
      <c r="M69" s="383"/>
      <c r="N69" s="383"/>
      <c r="O69" s="383"/>
      <c r="P69" s="383"/>
      <c r="Q69" s="383"/>
      <c r="R69" s="383"/>
      <c r="S69" s="383"/>
      <c r="T69" s="383"/>
      <c r="U69" s="383"/>
      <c r="V69" s="383"/>
      <c r="W69" s="383"/>
      <c r="X69" s="383"/>
      <c r="Y69" s="149">
        <v>1</v>
      </c>
    </row>
    <row r="70" spans="1:37" ht="20.100000000000001" customHeight="1" x14ac:dyDescent="0.3">
      <c r="B70" s="412">
        <v>15</v>
      </c>
      <c r="C70" s="448" t="s">
        <v>119</v>
      </c>
      <c r="D70" s="420"/>
      <c r="E70" s="420"/>
      <c r="F70" s="421"/>
      <c r="G70" s="480" t="s">
        <v>87</v>
      </c>
      <c r="H70" s="481"/>
      <c r="I70" s="349" t="s">
        <v>37</v>
      </c>
      <c r="J70" s="350"/>
      <c r="K70" s="349"/>
      <c r="L70" s="349">
        <v>0.2</v>
      </c>
      <c r="M70" s="368"/>
      <c r="N70" s="368"/>
      <c r="O70" s="368"/>
      <c r="P70" s="368"/>
      <c r="Q70" s="368">
        <v>1</v>
      </c>
      <c r="R70" s="368"/>
      <c r="S70" s="368"/>
      <c r="T70" s="368"/>
      <c r="U70" s="368"/>
      <c r="V70" s="368"/>
      <c r="W70" s="368"/>
      <c r="X70" s="368"/>
      <c r="Y70" s="149">
        <v>1</v>
      </c>
    </row>
    <row r="71" spans="1:37" ht="20.100000000000001" customHeight="1" x14ac:dyDescent="0.3">
      <c r="B71" s="413"/>
      <c r="C71" s="462"/>
      <c r="D71" s="463"/>
      <c r="E71" s="463"/>
      <c r="F71" s="464"/>
      <c r="G71" s="427"/>
      <c r="H71" s="428"/>
      <c r="I71" s="356" t="s">
        <v>13</v>
      </c>
      <c r="J71" s="357"/>
      <c r="K71" s="356"/>
      <c r="L71" s="356">
        <v>0.2</v>
      </c>
      <c r="M71" s="369"/>
      <c r="N71" s="369"/>
      <c r="O71" s="369"/>
      <c r="P71" s="369"/>
      <c r="Q71" s="369">
        <v>1</v>
      </c>
      <c r="R71" s="369"/>
      <c r="S71" s="369"/>
      <c r="T71" s="369"/>
      <c r="U71" s="369"/>
      <c r="V71" s="369"/>
      <c r="W71" s="369"/>
      <c r="X71" s="369"/>
      <c r="Y71" s="149">
        <v>1</v>
      </c>
    </row>
    <row r="72" spans="1:37" ht="20.100000000000001" customHeight="1" x14ac:dyDescent="0.3">
      <c r="B72" s="412">
        <v>16</v>
      </c>
      <c r="C72" s="472" t="s">
        <v>142</v>
      </c>
      <c r="D72" s="439"/>
      <c r="E72" s="439"/>
      <c r="F72" s="440"/>
      <c r="G72" s="441" t="s">
        <v>202</v>
      </c>
      <c r="H72" s="442"/>
      <c r="I72" s="370" t="s">
        <v>37</v>
      </c>
      <c r="J72" s="371"/>
      <c r="K72" s="370"/>
      <c r="L72" s="370">
        <v>0.25</v>
      </c>
      <c r="M72" s="382"/>
      <c r="N72" s="382"/>
      <c r="O72" s="382"/>
      <c r="P72" s="382"/>
      <c r="Q72" s="382"/>
      <c r="R72" s="382"/>
      <c r="S72" s="382">
        <v>1</v>
      </c>
      <c r="T72" s="382"/>
      <c r="U72" s="382"/>
      <c r="W72" s="382"/>
      <c r="X72" s="382"/>
      <c r="Y72" s="149">
        <v>1</v>
      </c>
    </row>
    <row r="73" spans="1:37" ht="20.100000000000001" customHeight="1" x14ac:dyDescent="0.3">
      <c r="B73" s="413"/>
      <c r="C73" s="443"/>
      <c r="D73" s="444"/>
      <c r="E73" s="444"/>
      <c r="F73" s="445"/>
      <c r="G73" s="446"/>
      <c r="H73" s="447"/>
      <c r="I73" s="377" t="s">
        <v>13</v>
      </c>
      <c r="J73" s="378"/>
      <c r="K73" s="377"/>
      <c r="L73" s="377"/>
      <c r="M73" s="383"/>
      <c r="N73" s="383"/>
      <c r="O73" s="383"/>
      <c r="P73" s="383"/>
      <c r="Q73" s="383"/>
      <c r="R73" s="383"/>
      <c r="S73" s="383"/>
      <c r="T73" s="383"/>
      <c r="U73" s="383"/>
      <c r="V73" s="382"/>
      <c r="W73" s="383"/>
      <c r="X73" s="383"/>
      <c r="Y73" s="149">
        <v>1</v>
      </c>
    </row>
    <row r="74" spans="1:37" ht="20.100000000000001" customHeight="1" x14ac:dyDescent="0.3">
      <c r="A74" s="143"/>
      <c r="B74" s="412">
        <v>17</v>
      </c>
      <c r="C74" s="472" t="s">
        <v>129</v>
      </c>
      <c r="D74" s="439"/>
      <c r="E74" s="439"/>
      <c r="F74" s="440"/>
      <c r="G74" s="520" t="s">
        <v>143</v>
      </c>
      <c r="H74" s="459"/>
      <c r="I74" s="370" t="s">
        <v>37</v>
      </c>
      <c r="J74" s="371"/>
      <c r="K74" s="370"/>
      <c r="L74" s="370">
        <v>0.1</v>
      </c>
      <c r="M74" s="382"/>
      <c r="N74" s="382"/>
      <c r="O74" s="382"/>
      <c r="P74" s="382"/>
      <c r="Q74" s="382"/>
      <c r="R74" s="382"/>
      <c r="S74" s="382"/>
      <c r="T74" s="382"/>
      <c r="U74" s="382">
        <v>1</v>
      </c>
      <c r="V74" s="382"/>
      <c r="W74" s="382"/>
      <c r="X74" s="382"/>
      <c r="Y74" s="149">
        <v>1</v>
      </c>
    </row>
    <row r="75" spans="1:37" ht="20.100000000000001" customHeight="1" x14ac:dyDescent="0.3">
      <c r="B75" s="413"/>
      <c r="C75" s="443"/>
      <c r="D75" s="444"/>
      <c r="E75" s="444"/>
      <c r="F75" s="445"/>
      <c r="G75" s="446"/>
      <c r="H75" s="447"/>
      <c r="I75" s="377" t="s">
        <v>13</v>
      </c>
      <c r="J75" s="378"/>
      <c r="K75" s="377"/>
      <c r="L75" s="377"/>
      <c r="M75" s="383"/>
      <c r="N75" s="383"/>
      <c r="O75" s="383"/>
      <c r="P75" s="383"/>
      <c r="Q75" s="383"/>
      <c r="R75" s="383"/>
      <c r="S75" s="383"/>
      <c r="T75" s="383"/>
      <c r="U75" s="383"/>
      <c r="V75" s="383"/>
      <c r="W75" s="383"/>
      <c r="X75" s="383"/>
      <c r="Y75" s="149">
        <v>1</v>
      </c>
    </row>
    <row r="76" spans="1:37" ht="20.100000000000001" customHeight="1" x14ac:dyDescent="0.3">
      <c r="B76" s="412">
        <v>18</v>
      </c>
      <c r="C76" s="433" t="s">
        <v>130</v>
      </c>
      <c r="D76" s="434"/>
      <c r="E76" s="434"/>
      <c r="F76" s="434"/>
      <c r="G76" s="435" t="s">
        <v>87</v>
      </c>
      <c r="H76" s="435"/>
      <c r="I76" s="384" t="s">
        <v>37</v>
      </c>
      <c r="J76" s="372"/>
      <c r="K76" s="384"/>
      <c r="L76" s="384">
        <v>0.1</v>
      </c>
      <c r="M76" s="382"/>
      <c r="N76" s="382"/>
      <c r="O76" s="382"/>
      <c r="P76" s="382"/>
      <c r="Q76" s="382"/>
      <c r="R76" s="382"/>
      <c r="S76" s="382"/>
      <c r="T76" s="382"/>
      <c r="U76" s="382"/>
      <c r="V76" s="382">
        <v>1</v>
      </c>
      <c r="W76" s="382"/>
      <c r="X76" s="382"/>
      <c r="Y76" s="149">
        <v>1</v>
      </c>
    </row>
    <row r="77" spans="1:37" ht="20.100000000000001" customHeight="1" x14ac:dyDescent="0.3">
      <c r="B77" s="413"/>
      <c r="C77" s="436"/>
      <c r="D77" s="436"/>
      <c r="E77" s="436"/>
      <c r="F77" s="436"/>
      <c r="G77" s="437"/>
      <c r="H77" s="437"/>
      <c r="I77" s="385" t="s">
        <v>13</v>
      </c>
      <c r="J77" s="379"/>
      <c r="K77" s="385"/>
      <c r="L77" s="385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  <c r="X77" s="383"/>
      <c r="Y77" s="149">
        <v>1</v>
      </c>
    </row>
    <row r="78" spans="1:37" ht="20.100000000000001" customHeight="1" x14ac:dyDescent="0.3">
      <c r="B78" s="412">
        <v>19</v>
      </c>
      <c r="C78" s="438" t="s">
        <v>138</v>
      </c>
      <c r="D78" s="439"/>
      <c r="E78" s="439"/>
      <c r="F78" s="440"/>
      <c r="G78" s="441" t="s">
        <v>143</v>
      </c>
      <c r="H78" s="442"/>
      <c r="I78" s="370" t="s">
        <v>37</v>
      </c>
      <c r="J78" s="371"/>
      <c r="K78" s="370"/>
      <c r="L78" s="370">
        <v>0.3</v>
      </c>
      <c r="M78" s="382"/>
      <c r="N78" s="382"/>
      <c r="O78" s="382"/>
      <c r="P78" s="382"/>
      <c r="Q78" s="382"/>
      <c r="R78" s="382"/>
      <c r="S78" s="382"/>
      <c r="T78" s="382"/>
      <c r="U78" s="382"/>
      <c r="V78" s="382"/>
      <c r="W78" s="382">
        <v>1</v>
      </c>
      <c r="X78" s="382"/>
      <c r="Y78" s="149">
        <v>1</v>
      </c>
    </row>
    <row r="79" spans="1:37" ht="20.100000000000001" customHeight="1" x14ac:dyDescent="0.3">
      <c r="B79" s="413"/>
      <c r="C79" s="443"/>
      <c r="D79" s="444"/>
      <c r="E79" s="444"/>
      <c r="F79" s="445"/>
      <c r="G79" s="446"/>
      <c r="H79" s="447"/>
      <c r="I79" s="377" t="s">
        <v>13</v>
      </c>
      <c r="J79" s="378"/>
      <c r="K79" s="377"/>
      <c r="L79" s="377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383"/>
      <c r="Y79" s="149">
        <v>1</v>
      </c>
    </row>
    <row r="80" spans="1:37" ht="20.100000000000001" customHeight="1" x14ac:dyDescent="0.3">
      <c r="B80" s="412">
        <v>20</v>
      </c>
      <c r="C80" s="448" t="s">
        <v>140</v>
      </c>
      <c r="D80" s="420"/>
      <c r="E80" s="420"/>
      <c r="F80" s="421"/>
      <c r="G80" s="449" t="s">
        <v>141</v>
      </c>
      <c r="H80" s="423"/>
      <c r="I80" s="349" t="s">
        <v>37</v>
      </c>
      <c r="J80" s="350"/>
      <c r="K80" s="349"/>
      <c r="L80" s="349">
        <v>0.1</v>
      </c>
      <c r="M80" s="368"/>
      <c r="N80" s="368"/>
      <c r="O80" s="368">
        <v>1</v>
      </c>
      <c r="P80" s="368"/>
      <c r="Q80" s="368"/>
      <c r="R80" s="368"/>
      <c r="S80" s="368"/>
      <c r="T80" s="368"/>
      <c r="U80" s="368"/>
      <c r="V80" s="368"/>
      <c r="W80" s="368"/>
      <c r="X80" s="368"/>
      <c r="Y80" s="149">
        <v>1</v>
      </c>
    </row>
    <row r="81" spans="2:25" ht="20.100000000000001" customHeight="1" x14ac:dyDescent="0.3">
      <c r="B81" s="413"/>
      <c r="C81" s="424"/>
      <c r="D81" s="425"/>
      <c r="E81" s="425"/>
      <c r="F81" s="426"/>
      <c r="G81" s="427"/>
      <c r="H81" s="428"/>
      <c r="I81" s="356" t="s">
        <v>13</v>
      </c>
      <c r="J81" s="357"/>
      <c r="K81" s="356"/>
      <c r="L81" s="356">
        <v>0.1</v>
      </c>
      <c r="M81" s="369"/>
      <c r="N81" s="369"/>
      <c r="O81" s="369">
        <v>1</v>
      </c>
      <c r="P81" s="369"/>
      <c r="Q81" s="369"/>
      <c r="R81" s="369"/>
      <c r="S81" s="369"/>
      <c r="T81" s="369"/>
      <c r="U81" s="369"/>
      <c r="V81" s="369"/>
      <c r="W81" s="369"/>
      <c r="X81" s="369"/>
      <c r="Y81" s="149">
        <v>1</v>
      </c>
    </row>
    <row r="82" spans="2:25" ht="20.100000000000001" customHeight="1" x14ac:dyDescent="0.3">
      <c r="B82" s="412">
        <v>21</v>
      </c>
      <c r="C82" s="419" t="s">
        <v>181</v>
      </c>
      <c r="D82" s="420"/>
      <c r="E82" s="420"/>
      <c r="F82" s="421"/>
      <c r="G82" s="422" t="s">
        <v>88</v>
      </c>
      <c r="H82" s="423"/>
      <c r="I82" s="349" t="s">
        <v>37</v>
      </c>
      <c r="J82" s="350"/>
      <c r="K82" s="349"/>
      <c r="L82" s="349">
        <v>0.04</v>
      </c>
      <c r="M82" s="368"/>
      <c r="N82" s="368"/>
      <c r="O82" s="368"/>
      <c r="P82" s="368"/>
      <c r="Q82" s="368"/>
      <c r="R82" s="368">
        <v>1</v>
      </c>
      <c r="S82" s="368"/>
      <c r="T82" s="368"/>
      <c r="U82" s="368"/>
      <c r="V82" s="368"/>
      <c r="W82" s="368"/>
      <c r="X82" s="368"/>
      <c r="Y82" s="149">
        <v>1</v>
      </c>
    </row>
    <row r="83" spans="2:25" ht="20.100000000000001" customHeight="1" x14ac:dyDescent="0.3">
      <c r="B83" s="413"/>
      <c r="C83" s="424"/>
      <c r="D83" s="425"/>
      <c r="E83" s="425"/>
      <c r="F83" s="426"/>
      <c r="G83" s="427"/>
      <c r="H83" s="428"/>
      <c r="I83" s="356" t="s">
        <v>13</v>
      </c>
      <c r="J83" s="357"/>
      <c r="K83" s="356"/>
      <c r="L83" s="356">
        <v>0.04</v>
      </c>
      <c r="M83" s="369"/>
      <c r="N83" s="369"/>
      <c r="O83" s="369"/>
      <c r="P83" s="369"/>
      <c r="Q83" s="369"/>
      <c r="R83" s="369">
        <v>1</v>
      </c>
      <c r="S83" s="369"/>
      <c r="T83" s="369"/>
      <c r="U83" s="369"/>
      <c r="V83" s="369"/>
      <c r="W83" s="369"/>
      <c r="X83" s="369"/>
      <c r="Y83" s="149">
        <v>1</v>
      </c>
    </row>
    <row r="84" spans="2:25" ht="20.100000000000001" customHeight="1" x14ac:dyDescent="0.3">
      <c r="B84" s="412">
        <v>22</v>
      </c>
      <c r="C84" s="419" t="s">
        <v>182</v>
      </c>
      <c r="D84" s="420"/>
      <c r="E84" s="420"/>
      <c r="F84" s="421"/>
      <c r="G84" s="422" t="s">
        <v>88</v>
      </c>
      <c r="H84" s="423"/>
      <c r="I84" s="349" t="s">
        <v>37</v>
      </c>
      <c r="J84" s="350"/>
      <c r="K84" s="349"/>
      <c r="L84" s="349">
        <v>0.04</v>
      </c>
      <c r="M84" s="368"/>
      <c r="N84" s="368"/>
      <c r="O84" s="368"/>
      <c r="P84" s="368"/>
      <c r="Q84" s="368"/>
      <c r="R84" s="368"/>
      <c r="S84" s="368">
        <v>1</v>
      </c>
      <c r="T84" s="368"/>
      <c r="U84" s="368"/>
      <c r="V84" s="368"/>
      <c r="W84" s="368"/>
      <c r="X84" s="368"/>
      <c r="Y84" s="149"/>
    </row>
    <row r="85" spans="2:25" ht="20.100000000000001" customHeight="1" x14ac:dyDescent="0.3">
      <c r="B85" s="413"/>
      <c r="C85" s="424"/>
      <c r="D85" s="425"/>
      <c r="E85" s="425"/>
      <c r="F85" s="426"/>
      <c r="G85" s="427"/>
      <c r="H85" s="428"/>
      <c r="I85" s="356" t="s">
        <v>13</v>
      </c>
      <c r="J85" s="357"/>
      <c r="K85" s="356"/>
      <c r="L85" s="356">
        <v>0.04</v>
      </c>
      <c r="M85" s="369"/>
      <c r="N85" s="369"/>
      <c r="O85" s="369"/>
      <c r="P85" s="369"/>
      <c r="Q85" s="369"/>
      <c r="R85" s="369"/>
      <c r="S85" s="369">
        <v>1</v>
      </c>
      <c r="T85" s="369"/>
      <c r="U85" s="369"/>
      <c r="V85" s="369"/>
      <c r="W85" s="369"/>
      <c r="X85" s="369"/>
      <c r="Y85" s="149"/>
    </row>
    <row r="86" spans="2:25" ht="20.100000000000001" customHeight="1" x14ac:dyDescent="0.3">
      <c r="B86" s="412">
        <v>23</v>
      </c>
      <c r="C86" s="429" t="s">
        <v>185</v>
      </c>
      <c r="D86" s="430"/>
      <c r="E86" s="430"/>
      <c r="F86" s="430"/>
      <c r="G86" s="417" t="s">
        <v>87</v>
      </c>
      <c r="H86" s="418"/>
      <c r="I86" s="344" t="s">
        <v>37</v>
      </c>
      <c r="J86" s="345"/>
      <c r="K86" s="344"/>
      <c r="L86" s="348">
        <v>1</v>
      </c>
      <c r="M86" s="338"/>
      <c r="N86" s="338"/>
      <c r="O86" s="338"/>
      <c r="P86" s="338"/>
      <c r="Q86" s="338"/>
      <c r="R86" s="338"/>
      <c r="S86" s="338"/>
      <c r="T86" s="338"/>
      <c r="U86" s="338">
        <v>1</v>
      </c>
      <c r="V86" s="338"/>
      <c r="W86" s="338"/>
      <c r="X86" s="338"/>
      <c r="Y86" s="149"/>
    </row>
    <row r="87" spans="2:25" ht="20.100000000000001" customHeight="1" x14ac:dyDescent="0.3">
      <c r="B87" s="413"/>
      <c r="C87" s="431"/>
      <c r="D87" s="431"/>
      <c r="E87" s="431"/>
      <c r="F87" s="431"/>
      <c r="G87" s="432"/>
      <c r="H87" s="432"/>
      <c r="I87" s="346" t="s">
        <v>13</v>
      </c>
      <c r="J87" s="347"/>
      <c r="K87" s="346"/>
      <c r="L87" s="346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149"/>
    </row>
    <row r="88" spans="2:25" ht="20.100000000000001" customHeight="1" x14ac:dyDescent="0.3">
      <c r="B88" s="412">
        <v>24</v>
      </c>
      <c r="C88" s="414" t="s">
        <v>58</v>
      </c>
      <c r="D88" s="415"/>
      <c r="E88" s="415"/>
      <c r="F88" s="416"/>
      <c r="G88" s="417" t="s">
        <v>87</v>
      </c>
      <c r="H88" s="418"/>
      <c r="I88" s="331" t="s">
        <v>37</v>
      </c>
      <c r="J88" s="332"/>
      <c r="K88" s="331"/>
      <c r="L88" s="331">
        <v>1</v>
      </c>
      <c r="M88" s="338" t="s">
        <v>203</v>
      </c>
      <c r="N88" s="338"/>
      <c r="O88" s="338"/>
      <c r="P88" s="338"/>
      <c r="Q88" s="338"/>
      <c r="R88" s="338"/>
      <c r="S88" s="338"/>
      <c r="T88" s="338"/>
      <c r="U88" s="338">
        <v>1</v>
      </c>
      <c r="V88" s="338"/>
      <c r="W88" s="338"/>
      <c r="X88" s="338"/>
      <c r="Y88" s="149"/>
    </row>
    <row r="89" spans="2:25" ht="20.100000000000001" customHeight="1" x14ac:dyDescent="0.3">
      <c r="B89" s="413"/>
      <c r="C89" s="407"/>
      <c r="D89" s="408"/>
      <c r="E89" s="408"/>
      <c r="F89" s="409"/>
      <c r="G89" s="410"/>
      <c r="H89" s="411"/>
      <c r="I89" s="329" t="s">
        <v>13</v>
      </c>
      <c r="J89" s="195"/>
      <c r="K89" s="329"/>
      <c r="L89" s="32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149"/>
    </row>
    <row r="90" spans="2:25" ht="20.100000000000001" customHeight="1" x14ac:dyDescent="0.3">
      <c r="B90" s="412">
        <v>25</v>
      </c>
      <c r="C90" s="402" t="s">
        <v>113</v>
      </c>
      <c r="D90" s="403"/>
      <c r="E90" s="403"/>
      <c r="F90" s="404"/>
      <c r="G90" s="417" t="s">
        <v>87</v>
      </c>
      <c r="H90" s="418"/>
      <c r="I90" s="331" t="s">
        <v>37</v>
      </c>
      <c r="J90" s="332"/>
      <c r="K90" s="331"/>
      <c r="L90" s="331">
        <v>1</v>
      </c>
      <c r="M90" s="338" t="s">
        <v>203</v>
      </c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149"/>
    </row>
    <row r="91" spans="2:25" ht="20.100000000000001" customHeight="1" x14ac:dyDescent="0.3">
      <c r="B91" s="413"/>
      <c r="C91" s="407"/>
      <c r="D91" s="408"/>
      <c r="E91" s="408"/>
      <c r="F91" s="409"/>
      <c r="G91" s="410"/>
      <c r="H91" s="411"/>
      <c r="I91" s="329" t="s">
        <v>13</v>
      </c>
      <c r="J91" s="195"/>
      <c r="K91" s="329"/>
      <c r="L91" s="32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149"/>
    </row>
    <row r="92" spans="2:25" ht="20.100000000000001" customHeight="1" x14ac:dyDescent="0.3">
      <c r="B92" s="400">
        <v>25</v>
      </c>
      <c r="C92" s="402"/>
      <c r="D92" s="403"/>
      <c r="E92" s="403"/>
      <c r="F92" s="404"/>
      <c r="G92" s="405"/>
      <c r="H92" s="406"/>
      <c r="I92" s="331" t="s">
        <v>37</v>
      </c>
      <c r="J92" s="332"/>
      <c r="K92" s="331"/>
      <c r="L92" s="331"/>
      <c r="M92" s="338"/>
      <c r="N92" s="338"/>
      <c r="O92" s="338"/>
      <c r="P92" s="338"/>
      <c r="Q92" s="338"/>
      <c r="R92" s="338"/>
      <c r="S92" s="338"/>
      <c r="T92" s="338"/>
      <c r="U92" s="338"/>
      <c r="V92" s="338"/>
      <c r="W92" s="338"/>
      <c r="X92" s="338"/>
      <c r="Y92" s="149"/>
    </row>
    <row r="93" spans="2:25" ht="20.100000000000001" customHeight="1" x14ac:dyDescent="0.3">
      <c r="B93" s="401"/>
      <c r="C93" s="407"/>
      <c r="D93" s="408"/>
      <c r="E93" s="408"/>
      <c r="F93" s="409"/>
      <c r="G93" s="410"/>
      <c r="H93" s="411"/>
      <c r="I93" s="329" t="s">
        <v>13</v>
      </c>
      <c r="J93" s="195"/>
      <c r="K93" s="329"/>
      <c r="L93" s="32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149"/>
    </row>
    <row r="94" spans="2:25" ht="20.100000000000001" customHeight="1" x14ac:dyDescent="0.3">
      <c r="B94" s="400">
        <v>26</v>
      </c>
      <c r="C94" s="402"/>
      <c r="D94" s="403"/>
      <c r="E94" s="403"/>
      <c r="F94" s="404"/>
      <c r="G94" s="405"/>
      <c r="H94" s="406"/>
      <c r="I94" s="331" t="s">
        <v>37</v>
      </c>
      <c r="J94" s="332"/>
      <c r="K94" s="331"/>
      <c r="L94" s="331"/>
      <c r="M94" s="338"/>
      <c r="N94" s="338"/>
      <c r="O94" s="338"/>
      <c r="P94" s="338"/>
      <c r="Q94" s="338"/>
      <c r="R94" s="338"/>
      <c r="S94" s="338"/>
      <c r="T94" s="338"/>
      <c r="U94" s="338"/>
      <c r="V94" s="338"/>
      <c r="W94" s="338"/>
      <c r="X94" s="338"/>
      <c r="Y94" s="149"/>
    </row>
    <row r="95" spans="2:25" ht="20.100000000000001" customHeight="1" x14ac:dyDescent="0.3">
      <c r="B95" s="401"/>
      <c r="C95" s="407"/>
      <c r="D95" s="408"/>
      <c r="E95" s="408"/>
      <c r="F95" s="409"/>
      <c r="G95" s="410"/>
      <c r="H95" s="411"/>
      <c r="I95" s="329" t="s">
        <v>13</v>
      </c>
      <c r="J95" s="195"/>
      <c r="K95" s="329"/>
      <c r="L95" s="32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149"/>
    </row>
    <row r="96" spans="2:25" ht="20.100000000000001" customHeight="1" x14ac:dyDescent="0.3">
      <c r="B96" s="400">
        <v>27</v>
      </c>
      <c r="C96" s="402"/>
      <c r="D96" s="403"/>
      <c r="E96" s="403"/>
      <c r="F96" s="404"/>
      <c r="G96" s="405"/>
      <c r="H96" s="406"/>
      <c r="I96" s="331" t="s">
        <v>37</v>
      </c>
      <c r="J96" s="332"/>
      <c r="K96" s="331"/>
      <c r="L96" s="331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149"/>
    </row>
    <row r="97" spans="2:25" ht="20.100000000000001" customHeight="1" x14ac:dyDescent="0.3">
      <c r="B97" s="401"/>
      <c r="C97" s="407"/>
      <c r="D97" s="408"/>
      <c r="E97" s="408"/>
      <c r="F97" s="409"/>
      <c r="G97" s="410"/>
      <c r="H97" s="411"/>
      <c r="I97" s="329" t="s">
        <v>13</v>
      </c>
      <c r="J97" s="195"/>
      <c r="K97" s="329"/>
      <c r="L97" s="32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149"/>
    </row>
    <row r="98" spans="2:25" ht="24.9" customHeight="1" x14ac:dyDescent="0.3">
      <c r="B98" s="400">
        <v>28</v>
      </c>
      <c r="C98" s="402"/>
      <c r="D98" s="403"/>
      <c r="E98" s="403"/>
      <c r="F98" s="404"/>
      <c r="G98" s="405"/>
      <c r="H98" s="406"/>
      <c r="I98" s="331" t="s">
        <v>37</v>
      </c>
      <c r="J98" s="332"/>
      <c r="K98" s="331"/>
      <c r="L98" s="331"/>
      <c r="M98" s="338"/>
      <c r="N98" s="338"/>
      <c r="O98" s="338"/>
      <c r="P98" s="338"/>
      <c r="Q98" s="338"/>
      <c r="R98" s="338"/>
      <c r="S98" s="338"/>
      <c r="T98" s="338"/>
      <c r="U98" s="338"/>
      <c r="V98" s="338"/>
      <c r="W98" s="338"/>
      <c r="X98" s="338"/>
      <c r="Y98" s="149"/>
    </row>
    <row r="99" spans="2:25" ht="24.9" customHeight="1" x14ac:dyDescent="0.3">
      <c r="B99" s="401"/>
      <c r="C99" s="407"/>
      <c r="D99" s="408"/>
      <c r="E99" s="408"/>
      <c r="F99" s="409"/>
      <c r="G99" s="410"/>
      <c r="H99" s="411"/>
      <c r="I99" s="329" t="s">
        <v>13</v>
      </c>
      <c r="J99" s="195"/>
      <c r="K99" s="329"/>
      <c r="L99" s="32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149"/>
    </row>
    <row r="100" spans="2:25" ht="24.9" customHeight="1" x14ac:dyDescent="0.3">
      <c r="B100" s="400">
        <v>29</v>
      </c>
      <c r="C100" s="402"/>
      <c r="D100" s="403"/>
      <c r="E100" s="403"/>
      <c r="F100" s="404"/>
      <c r="G100" s="405"/>
      <c r="H100" s="406"/>
      <c r="I100" s="331" t="s">
        <v>37</v>
      </c>
      <c r="J100" s="332"/>
      <c r="K100" s="331"/>
      <c r="L100" s="331"/>
      <c r="M100" s="338"/>
      <c r="N100" s="338"/>
      <c r="O100" s="338"/>
      <c r="P100" s="338"/>
      <c r="Q100" s="338"/>
      <c r="R100" s="338"/>
      <c r="S100" s="338"/>
      <c r="T100" s="338"/>
      <c r="U100" s="338"/>
      <c r="V100" s="338"/>
      <c r="W100" s="338"/>
      <c r="X100" s="338"/>
      <c r="Y100" s="149"/>
    </row>
    <row r="101" spans="2:25" ht="24.9" customHeight="1" x14ac:dyDescent="0.3">
      <c r="B101" s="401"/>
      <c r="C101" s="407"/>
      <c r="D101" s="408"/>
      <c r="E101" s="408"/>
      <c r="F101" s="409"/>
      <c r="G101" s="410"/>
      <c r="H101" s="411"/>
      <c r="I101" s="329" t="s">
        <v>13</v>
      </c>
      <c r="J101" s="195"/>
      <c r="K101" s="329"/>
      <c r="L101" s="32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149"/>
    </row>
    <row r="102" spans="2:25" ht="24.9" customHeight="1" x14ac:dyDescent="0.3">
      <c r="B102" s="400">
        <v>30</v>
      </c>
      <c r="C102" s="402"/>
      <c r="D102" s="403"/>
      <c r="E102" s="403"/>
      <c r="F102" s="404"/>
      <c r="G102" s="405"/>
      <c r="H102" s="406"/>
      <c r="I102" s="331" t="s">
        <v>37</v>
      </c>
      <c r="J102" s="332"/>
      <c r="K102" s="331"/>
      <c r="L102" s="331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149"/>
    </row>
    <row r="103" spans="2:25" ht="24.9" customHeight="1" x14ac:dyDescent="0.3">
      <c r="B103" s="401"/>
      <c r="C103" s="407"/>
      <c r="D103" s="408"/>
      <c r="E103" s="408"/>
      <c r="F103" s="409"/>
      <c r="G103" s="410"/>
      <c r="H103" s="411"/>
      <c r="I103" s="329" t="s">
        <v>13</v>
      </c>
      <c r="J103" s="195"/>
      <c r="K103" s="329"/>
      <c r="L103" s="32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149"/>
    </row>
    <row r="104" spans="2:25" ht="24.9" customHeight="1" x14ac:dyDescent="0.3">
      <c r="Y104" s="149"/>
    </row>
    <row r="105" spans="2:25" ht="24.9" customHeight="1" x14ac:dyDescent="0.3">
      <c r="Y105" s="149"/>
    </row>
    <row r="106" spans="2:25" ht="24.9" customHeight="1" x14ac:dyDescent="0.3">
      <c r="Y106" s="149"/>
    </row>
    <row r="107" spans="2:25" ht="24.9" customHeight="1" x14ac:dyDescent="0.3">
      <c r="Y107" s="149"/>
    </row>
    <row r="108" spans="2:25" ht="24.9" customHeight="1" x14ac:dyDescent="0.3">
      <c r="Y108" s="149"/>
    </row>
    <row r="109" spans="2:25" ht="24.9" customHeight="1" x14ac:dyDescent="0.3">
      <c r="Y109" s="149"/>
    </row>
    <row r="110" spans="2:25" ht="24.9" customHeight="1" x14ac:dyDescent="0.3">
      <c r="Y110" s="149"/>
    </row>
    <row r="111" spans="2:25" ht="24.9" customHeight="1" x14ac:dyDescent="0.3">
      <c r="Y111" s="149"/>
    </row>
    <row r="112" spans="2:25" ht="24.9" customHeight="1" x14ac:dyDescent="0.3">
      <c r="Y112" s="149"/>
    </row>
    <row r="113" spans="2:25" ht="24.9" customHeight="1" x14ac:dyDescent="0.3">
      <c r="Y113" s="149"/>
    </row>
    <row r="114" spans="2:25" ht="24.9" customHeight="1" x14ac:dyDescent="0.3">
      <c r="Y114" s="149"/>
    </row>
    <row r="115" spans="2:25" ht="50.1" customHeight="1" x14ac:dyDescent="0.3">
      <c r="B115" s="124" t="s">
        <v>55</v>
      </c>
      <c r="C115" s="491" t="s">
        <v>56</v>
      </c>
      <c r="D115" s="491"/>
      <c r="E115" s="491"/>
      <c r="F115" s="491"/>
      <c r="G115" s="495" t="s">
        <v>68</v>
      </c>
      <c r="H115" s="496"/>
      <c r="I115" s="162"/>
      <c r="J115" s="151" t="s">
        <v>126</v>
      </c>
      <c r="K115" s="51">
        <v>45658</v>
      </c>
      <c r="L115" s="51">
        <v>45689</v>
      </c>
      <c r="M115" s="51">
        <v>45717</v>
      </c>
      <c r="N115" s="51">
        <v>45748</v>
      </c>
      <c r="O115" s="51">
        <v>45778</v>
      </c>
      <c r="P115" s="51">
        <v>45809</v>
      </c>
      <c r="Q115" s="51">
        <v>45839</v>
      </c>
      <c r="R115" s="51">
        <v>45870</v>
      </c>
      <c r="S115" s="51">
        <v>45901</v>
      </c>
      <c r="T115" s="51">
        <v>45931</v>
      </c>
      <c r="U115" s="51">
        <v>45962</v>
      </c>
      <c r="V115" s="51">
        <v>45992</v>
      </c>
      <c r="W115" s="149"/>
    </row>
    <row r="116" spans="2:25" ht="50.1" customHeight="1" x14ac:dyDescent="0.3">
      <c r="B116" s="521">
        <v>1</v>
      </c>
      <c r="C116" s="523" t="s">
        <v>113</v>
      </c>
      <c r="D116" s="524"/>
      <c r="E116" s="524"/>
      <c r="F116" s="525"/>
      <c r="G116" s="541" t="s">
        <v>87</v>
      </c>
      <c r="H116" s="542"/>
      <c r="I116" s="147" t="s">
        <v>37</v>
      </c>
      <c r="J116" s="147">
        <v>0.2</v>
      </c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9"/>
    </row>
    <row r="117" spans="2:25" ht="50.1" customHeight="1" x14ac:dyDescent="0.3">
      <c r="B117" s="522"/>
      <c r="C117" s="526"/>
      <c r="D117" s="527"/>
      <c r="E117" s="527"/>
      <c r="F117" s="528"/>
      <c r="G117" s="543"/>
      <c r="H117" s="544"/>
      <c r="I117" s="147" t="s">
        <v>13</v>
      </c>
      <c r="J117" s="147">
        <v>0.2</v>
      </c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9"/>
    </row>
    <row r="118" spans="2:25" ht="50.1" customHeight="1" x14ac:dyDescent="0.3">
      <c r="B118" s="521">
        <v>2</v>
      </c>
      <c r="C118" s="529" t="s">
        <v>57</v>
      </c>
      <c r="D118" s="530"/>
      <c r="E118" s="530"/>
      <c r="F118" s="531"/>
      <c r="G118" s="541" t="s">
        <v>86</v>
      </c>
      <c r="H118" s="542"/>
      <c r="I118" s="147" t="s">
        <v>37</v>
      </c>
      <c r="J118" s="147">
        <v>0</v>
      </c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  <c r="V118" s="148"/>
      <c r="W118" s="149"/>
    </row>
    <row r="119" spans="2:25" ht="50.1" customHeight="1" x14ac:dyDescent="0.3">
      <c r="B119" s="522"/>
      <c r="C119" s="532"/>
      <c r="D119" s="533"/>
      <c r="E119" s="533"/>
      <c r="F119" s="534"/>
      <c r="G119" s="543"/>
      <c r="H119" s="544"/>
      <c r="I119" s="147" t="s">
        <v>13</v>
      </c>
      <c r="J119" s="147">
        <v>0</v>
      </c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48"/>
      <c r="V119" s="148"/>
      <c r="W119" s="149"/>
    </row>
    <row r="120" spans="2:25" ht="50.1" customHeight="1" x14ac:dyDescent="0.3">
      <c r="B120" s="400">
        <v>3</v>
      </c>
      <c r="C120" s="535" t="s">
        <v>58</v>
      </c>
      <c r="D120" s="536"/>
      <c r="E120" s="536"/>
      <c r="F120" s="537"/>
      <c r="G120" s="541" t="s">
        <v>87</v>
      </c>
      <c r="H120" s="542"/>
      <c r="I120" s="162" t="s">
        <v>37</v>
      </c>
      <c r="J120" s="162">
        <v>0.2</v>
      </c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49"/>
    </row>
    <row r="121" spans="2:25" ht="50.1" customHeight="1" x14ac:dyDescent="0.3">
      <c r="B121" s="401"/>
      <c r="C121" s="538"/>
      <c r="D121" s="539"/>
      <c r="E121" s="539"/>
      <c r="F121" s="540"/>
      <c r="G121" s="543"/>
      <c r="H121" s="544"/>
      <c r="I121" s="162" t="s">
        <v>13</v>
      </c>
      <c r="J121" s="162">
        <v>0.2</v>
      </c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49"/>
    </row>
    <row r="122" spans="2:25" ht="50.1" customHeight="1" x14ac:dyDescent="0.3">
      <c r="B122" s="400">
        <v>4</v>
      </c>
      <c r="C122" s="529" t="s">
        <v>137</v>
      </c>
      <c r="D122" s="530"/>
      <c r="E122" s="530"/>
      <c r="F122" s="531"/>
      <c r="G122" s="541" t="s">
        <v>88</v>
      </c>
      <c r="H122" s="542"/>
      <c r="I122" s="162" t="s">
        <v>37</v>
      </c>
      <c r="J122" s="162">
        <v>1</v>
      </c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</row>
    <row r="123" spans="2:25" ht="50.1" customHeight="1" x14ac:dyDescent="0.3">
      <c r="B123" s="401"/>
      <c r="C123" s="532"/>
      <c r="D123" s="533"/>
      <c r="E123" s="533"/>
      <c r="F123" s="534"/>
      <c r="G123" s="543"/>
      <c r="H123" s="544"/>
      <c r="I123" s="162" t="s">
        <v>13</v>
      </c>
      <c r="J123" s="162">
        <v>1</v>
      </c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</row>
    <row r="124" spans="2:25" ht="50.1" customHeight="1" x14ac:dyDescent="0.3">
      <c r="B124" s="400">
        <v>5</v>
      </c>
      <c r="C124" s="529" t="s">
        <v>59</v>
      </c>
      <c r="D124" s="530"/>
      <c r="E124" s="530"/>
      <c r="F124" s="531"/>
      <c r="G124" s="541" t="s">
        <v>88</v>
      </c>
      <c r="H124" s="542"/>
      <c r="I124" s="162" t="s">
        <v>37</v>
      </c>
      <c r="J124" s="162">
        <v>0.2</v>
      </c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</row>
    <row r="125" spans="2:25" ht="50.1" customHeight="1" x14ac:dyDescent="0.3">
      <c r="B125" s="401"/>
      <c r="C125" s="532"/>
      <c r="D125" s="533"/>
      <c r="E125" s="533"/>
      <c r="F125" s="534"/>
      <c r="G125" s="543"/>
      <c r="H125" s="544"/>
      <c r="I125" s="162" t="s">
        <v>13</v>
      </c>
      <c r="J125" s="162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</row>
    <row r="126" spans="2:25" ht="50.1" customHeight="1" x14ac:dyDescent="0.3">
      <c r="B126" s="400">
        <v>6</v>
      </c>
      <c r="C126" s="529" t="s">
        <v>115</v>
      </c>
      <c r="D126" s="530"/>
      <c r="E126" s="530"/>
      <c r="F126" s="531"/>
      <c r="G126" s="541" t="s">
        <v>88</v>
      </c>
      <c r="H126" s="542"/>
      <c r="I126" s="162" t="s">
        <v>37</v>
      </c>
      <c r="J126" s="162">
        <v>0.1</v>
      </c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</row>
    <row r="127" spans="2:25" ht="50.1" customHeight="1" x14ac:dyDescent="0.3">
      <c r="B127" s="401"/>
      <c r="C127" s="532"/>
      <c r="D127" s="533"/>
      <c r="E127" s="533"/>
      <c r="F127" s="534"/>
      <c r="G127" s="543"/>
      <c r="H127" s="544"/>
      <c r="I127" s="162" t="s">
        <v>13</v>
      </c>
      <c r="J127" s="162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</row>
    <row r="128" spans="2:25" ht="50.1" customHeight="1" x14ac:dyDescent="0.3">
      <c r="B128" s="400">
        <v>7</v>
      </c>
      <c r="C128" s="529" t="s">
        <v>60</v>
      </c>
      <c r="D128" s="530"/>
      <c r="E128" s="530"/>
      <c r="F128" s="531"/>
      <c r="G128" s="541" t="s">
        <v>87</v>
      </c>
      <c r="H128" s="542"/>
      <c r="I128" s="162" t="s">
        <v>37</v>
      </c>
      <c r="J128" s="162">
        <v>0.2</v>
      </c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</row>
    <row r="129" spans="2:40" ht="50.1" customHeight="1" x14ac:dyDescent="0.3">
      <c r="B129" s="401"/>
      <c r="C129" s="532"/>
      <c r="D129" s="533"/>
      <c r="E129" s="533"/>
      <c r="F129" s="534"/>
      <c r="G129" s="543"/>
      <c r="H129" s="544"/>
      <c r="I129" s="162" t="s">
        <v>13</v>
      </c>
      <c r="J129" s="162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</row>
    <row r="130" spans="2:40" ht="50.1" customHeight="1" x14ac:dyDescent="0.3">
      <c r="B130" s="400">
        <v>8</v>
      </c>
      <c r="C130" s="529" t="s">
        <v>61</v>
      </c>
      <c r="D130" s="530"/>
      <c r="E130" s="530"/>
      <c r="F130" s="531"/>
      <c r="G130" s="541" t="s">
        <v>88</v>
      </c>
      <c r="H130" s="542"/>
      <c r="I130" s="162" t="s">
        <v>37</v>
      </c>
      <c r="J130" s="162">
        <v>0.1</v>
      </c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</row>
    <row r="131" spans="2:40" ht="50.1" customHeight="1" x14ac:dyDescent="0.3">
      <c r="B131" s="401"/>
      <c r="C131" s="532"/>
      <c r="D131" s="533"/>
      <c r="E131" s="533"/>
      <c r="F131" s="534"/>
      <c r="G131" s="543"/>
      <c r="H131" s="544"/>
      <c r="I131" s="162" t="s">
        <v>13</v>
      </c>
      <c r="J131" s="162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</row>
    <row r="132" spans="2:40" ht="50.1" customHeight="1" x14ac:dyDescent="0.3">
      <c r="B132" s="521">
        <v>9</v>
      </c>
      <c r="C132" s="529" t="s">
        <v>140</v>
      </c>
      <c r="D132" s="530"/>
      <c r="E132" s="530"/>
      <c r="F132" s="531"/>
      <c r="G132" s="541" t="s">
        <v>141</v>
      </c>
      <c r="H132" s="542"/>
      <c r="I132" s="162" t="s">
        <v>37</v>
      </c>
      <c r="J132" s="162">
        <v>0.1</v>
      </c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</row>
    <row r="133" spans="2:40" ht="50.1" customHeight="1" x14ac:dyDescent="0.3">
      <c r="B133" s="522"/>
      <c r="C133" s="532"/>
      <c r="D133" s="533"/>
      <c r="E133" s="533"/>
      <c r="F133" s="534"/>
      <c r="G133" s="543"/>
      <c r="H133" s="544"/>
      <c r="I133" s="162" t="s">
        <v>13</v>
      </c>
      <c r="J133" s="162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</row>
    <row r="134" spans="2:40" ht="50.1" customHeight="1" x14ac:dyDescent="0.3">
      <c r="B134" s="400">
        <v>10</v>
      </c>
      <c r="C134" s="529" t="s">
        <v>119</v>
      </c>
      <c r="D134" s="530"/>
      <c r="E134" s="530"/>
      <c r="F134" s="531"/>
      <c r="G134" s="541" t="s">
        <v>87</v>
      </c>
      <c r="H134" s="542"/>
      <c r="I134" s="162" t="s">
        <v>37</v>
      </c>
      <c r="J134" s="162">
        <v>0.2</v>
      </c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</row>
    <row r="135" spans="2:40" ht="50.1" customHeight="1" x14ac:dyDescent="0.3">
      <c r="B135" s="401"/>
      <c r="C135" s="532"/>
      <c r="D135" s="533"/>
      <c r="E135" s="533"/>
      <c r="F135" s="534"/>
      <c r="G135" s="543"/>
      <c r="H135" s="544"/>
      <c r="I135" s="162" t="s">
        <v>13</v>
      </c>
      <c r="J135" s="162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</row>
    <row r="136" spans="2:40" ht="50.1" customHeight="1" x14ac:dyDescent="0.3">
      <c r="B136" s="521">
        <v>12</v>
      </c>
      <c r="C136" s="529" t="s">
        <v>64</v>
      </c>
      <c r="D136" s="530"/>
      <c r="E136" s="530"/>
      <c r="F136" s="531"/>
      <c r="G136" s="541" t="s">
        <v>87</v>
      </c>
      <c r="H136" s="542"/>
      <c r="I136" s="147" t="s">
        <v>37</v>
      </c>
      <c r="J136" s="147">
        <v>0.4</v>
      </c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AL136" s="146"/>
      <c r="AM136" s="146"/>
      <c r="AN136" s="146"/>
    </row>
    <row r="137" spans="2:40" ht="50.1" customHeight="1" x14ac:dyDescent="0.3">
      <c r="B137" s="522"/>
      <c r="C137" s="532"/>
      <c r="D137" s="533"/>
      <c r="E137" s="533"/>
      <c r="F137" s="534"/>
      <c r="G137" s="543"/>
      <c r="H137" s="544"/>
      <c r="I137" s="147" t="s">
        <v>13</v>
      </c>
      <c r="J137" s="147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AL137" s="146"/>
      <c r="AM137" s="146"/>
      <c r="AN137" s="146"/>
    </row>
    <row r="138" spans="2:40" s="146" customFormat="1" ht="50.1" customHeight="1" x14ac:dyDescent="0.3">
      <c r="B138" s="521">
        <v>13</v>
      </c>
      <c r="C138" s="529" t="s">
        <v>62</v>
      </c>
      <c r="D138" s="530"/>
      <c r="E138" s="530"/>
      <c r="F138" s="531"/>
      <c r="G138" s="541" t="s">
        <v>87</v>
      </c>
      <c r="H138" s="542"/>
      <c r="I138" s="147" t="s">
        <v>37</v>
      </c>
      <c r="J138" s="147">
        <v>0.1</v>
      </c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</row>
    <row r="139" spans="2:40" s="146" customFormat="1" ht="50.1" customHeight="1" x14ac:dyDescent="0.3">
      <c r="B139" s="522"/>
      <c r="C139" s="532"/>
      <c r="D139" s="533"/>
      <c r="E139" s="533"/>
      <c r="F139" s="534"/>
      <c r="G139" s="543"/>
      <c r="H139" s="544"/>
      <c r="I139" s="147" t="s">
        <v>13</v>
      </c>
      <c r="J139" s="147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</row>
    <row r="140" spans="2:40" s="146" customFormat="1" ht="50.1" customHeight="1" x14ac:dyDescent="0.3">
      <c r="B140" s="521">
        <v>14</v>
      </c>
      <c r="C140" s="529" t="s">
        <v>118</v>
      </c>
      <c r="D140" s="530"/>
      <c r="E140" s="530"/>
      <c r="F140" s="531"/>
      <c r="G140" s="541" t="s">
        <v>87</v>
      </c>
      <c r="H140" s="542"/>
      <c r="I140" s="147" t="s">
        <v>37</v>
      </c>
      <c r="J140" s="147">
        <v>0.5</v>
      </c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</row>
    <row r="141" spans="2:40" s="146" customFormat="1" ht="50.1" customHeight="1" x14ac:dyDescent="0.3">
      <c r="B141" s="522"/>
      <c r="C141" s="532"/>
      <c r="D141" s="533"/>
      <c r="E141" s="533"/>
      <c r="F141" s="534"/>
      <c r="G141" s="543"/>
      <c r="H141" s="544"/>
      <c r="I141" s="147" t="s">
        <v>13</v>
      </c>
      <c r="J141" s="147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</row>
    <row r="142" spans="2:40" s="146" customFormat="1" ht="50.1" customHeight="1" x14ac:dyDescent="0.3">
      <c r="B142" s="521">
        <v>15</v>
      </c>
      <c r="C142" s="529" t="s">
        <v>63</v>
      </c>
      <c r="D142" s="530"/>
      <c r="E142" s="530"/>
      <c r="F142" s="531"/>
      <c r="G142" s="541" t="s">
        <v>88</v>
      </c>
      <c r="H142" s="542"/>
      <c r="I142" s="147" t="s">
        <v>37</v>
      </c>
      <c r="J142" s="147">
        <v>0.2</v>
      </c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</row>
    <row r="143" spans="2:40" s="146" customFormat="1" ht="50.1" customHeight="1" x14ac:dyDescent="0.3">
      <c r="B143" s="522"/>
      <c r="C143" s="532"/>
      <c r="D143" s="533"/>
      <c r="E143" s="533"/>
      <c r="F143" s="534"/>
      <c r="G143" s="543"/>
      <c r="H143" s="544"/>
      <c r="I143" s="147" t="s">
        <v>13</v>
      </c>
      <c r="J143" s="147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</row>
    <row r="144" spans="2:40" s="146" customFormat="1" ht="50.1" customHeight="1" x14ac:dyDescent="0.3">
      <c r="B144" s="521">
        <v>16</v>
      </c>
      <c r="C144" s="529" t="s">
        <v>142</v>
      </c>
      <c r="D144" s="530"/>
      <c r="E144" s="530"/>
      <c r="F144" s="531"/>
      <c r="G144" s="541" t="s">
        <v>88</v>
      </c>
      <c r="H144" s="542"/>
      <c r="I144" s="147" t="s">
        <v>37</v>
      </c>
      <c r="J144" s="147">
        <v>0.25</v>
      </c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</row>
    <row r="145" spans="2:40" s="146" customFormat="1" ht="50.1" customHeight="1" x14ac:dyDescent="0.3">
      <c r="B145" s="522"/>
      <c r="C145" s="532"/>
      <c r="D145" s="533"/>
      <c r="E145" s="533"/>
      <c r="F145" s="534"/>
      <c r="G145" s="543"/>
      <c r="H145" s="544"/>
      <c r="I145" s="147" t="s">
        <v>13</v>
      </c>
      <c r="J145" s="147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</row>
    <row r="146" spans="2:40" s="146" customFormat="1" ht="50.1" customHeight="1" x14ac:dyDescent="0.3">
      <c r="B146" s="521">
        <v>17</v>
      </c>
      <c r="C146" s="529" t="s">
        <v>129</v>
      </c>
      <c r="D146" s="530"/>
      <c r="E146" s="530"/>
      <c r="F146" s="531"/>
      <c r="G146" s="541" t="s">
        <v>87</v>
      </c>
      <c r="H146" s="542"/>
      <c r="I146" s="147" t="s">
        <v>37</v>
      </c>
      <c r="J146" s="147">
        <v>0.1</v>
      </c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</row>
    <row r="147" spans="2:40" s="146" customFormat="1" ht="50.1" customHeight="1" x14ac:dyDescent="0.3">
      <c r="B147" s="522"/>
      <c r="C147" s="532"/>
      <c r="D147" s="533"/>
      <c r="E147" s="533"/>
      <c r="F147" s="534"/>
      <c r="G147" s="543" t="s">
        <v>143</v>
      </c>
      <c r="H147" s="544"/>
      <c r="I147" s="147" t="s">
        <v>13</v>
      </c>
      <c r="J147" s="147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</row>
    <row r="148" spans="2:40" s="146" customFormat="1" ht="50.1" customHeight="1" x14ac:dyDescent="0.3">
      <c r="B148" s="521">
        <v>18</v>
      </c>
      <c r="C148" s="529" t="s">
        <v>130</v>
      </c>
      <c r="D148" s="530"/>
      <c r="E148" s="530"/>
      <c r="F148" s="531"/>
      <c r="G148" s="541" t="s">
        <v>87</v>
      </c>
      <c r="H148" s="542"/>
      <c r="I148" s="147" t="s">
        <v>37</v>
      </c>
      <c r="J148" s="147">
        <v>0.1</v>
      </c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</row>
    <row r="149" spans="2:40" s="146" customFormat="1" ht="50.1" customHeight="1" x14ac:dyDescent="0.3">
      <c r="B149" s="522"/>
      <c r="C149" s="532"/>
      <c r="D149" s="533"/>
      <c r="E149" s="533"/>
      <c r="F149" s="534"/>
      <c r="G149" s="543"/>
      <c r="H149" s="544"/>
      <c r="I149" s="147" t="s">
        <v>13</v>
      </c>
      <c r="J149" s="147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</row>
    <row r="150" spans="2:40" s="146" customFormat="1" ht="50.1" customHeight="1" x14ac:dyDescent="0.3">
      <c r="B150" s="521">
        <v>19</v>
      </c>
      <c r="C150" s="529" t="s">
        <v>138</v>
      </c>
      <c r="D150" s="530"/>
      <c r="E150" s="530"/>
      <c r="F150" s="531"/>
      <c r="G150" s="541" t="s">
        <v>88</v>
      </c>
      <c r="H150" s="542"/>
      <c r="I150" s="147" t="s">
        <v>37</v>
      </c>
      <c r="J150" s="147">
        <v>0.37</v>
      </c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</row>
    <row r="151" spans="2:40" s="146" customFormat="1" ht="50.1" customHeight="1" x14ac:dyDescent="0.3">
      <c r="B151" s="522"/>
      <c r="C151" s="532"/>
      <c r="D151" s="533"/>
      <c r="E151" s="533"/>
      <c r="F151" s="534"/>
      <c r="G151" s="543"/>
      <c r="H151" s="544"/>
      <c r="I151" s="147" t="s">
        <v>13</v>
      </c>
      <c r="J151" s="147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</row>
    <row r="152" spans="2:40" s="146" customFormat="1" ht="50.1" customHeight="1" x14ac:dyDescent="0.3">
      <c r="B152" s="521">
        <v>20</v>
      </c>
      <c r="C152" s="529" t="s">
        <v>116</v>
      </c>
      <c r="D152" s="530"/>
      <c r="E152" s="530"/>
      <c r="F152" s="531"/>
      <c r="G152" s="541" t="s">
        <v>87</v>
      </c>
      <c r="H152" s="542"/>
      <c r="I152" s="147" t="s">
        <v>37</v>
      </c>
      <c r="J152" s="147">
        <v>2</v>
      </c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AL152" s="33"/>
      <c r="AM152" s="33"/>
      <c r="AN152" s="33"/>
    </row>
    <row r="153" spans="2:40" s="146" customFormat="1" ht="50.1" customHeight="1" x14ac:dyDescent="0.3">
      <c r="B153" s="522"/>
      <c r="C153" s="532"/>
      <c r="D153" s="533"/>
      <c r="E153" s="533"/>
      <c r="F153" s="534"/>
      <c r="G153" s="543"/>
      <c r="H153" s="544"/>
      <c r="I153" s="147" t="s">
        <v>13</v>
      </c>
      <c r="J153" s="147">
        <v>0.1</v>
      </c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AL153" s="33"/>
      <c r="AM153" s="33"/>
      <c r="AN153" s="33"/>
    </row>
    <row r="154" spans="2:40" ht="20.100000000000001" customHeight="1" x14ac:dyDescent="0.3"/>
    <row r="155" spans="2:40" ht="20.100000000000001" customHeight="1" x14ac:dyDescent="0.3"/>
    <row r="156" spans="2:40" ht="20.100000000000001" customHeight="1" x14ac:dyDescent="0.3"/>
    <row r="157" spans="2:40" ht="20.100000000000001" customHeight="1" x14ac:dyDescent="0.3"/>
    <row r="158" spans="2:40" ht="20.100000000000001" customHeight="1" x14ac:dyDescent="0.3"/>
    <row r="159" spans="2:40" ht="20.100000000000001" customHeight="1" x14ac:dyDescent="0.3"/>
    <row r="160" spans="2:40" ht="20.100000000000001" customHeight="1" x14ac:dyDescent="0.3"/>
    <row r="161" ht="20.100000000000001" customHeight="1" x14ac:dyDescent="0.3"/>
    <row r="162" ht="20.100000000000001" customHeight="1" x14ac:dyDescent="0.3"/>
    <row r="163" ht="20.100000000000001" customHeight="1" x14ac:dyDescent="0.3"/>
    <row r="164" ht="20.100000000000001" customHeight="1" x14ac:dyDescent="0.3"/>
    <row r="165" ht="20.100000000000001" customHeight="1" x14ac:dyDescent="0.3"/>
    <row r="166" ht="20.100000000000001" customHeight="1" x14ac:dyDescent="0.3"/>
    <row r="167" ht="20.100000000000001" customHeight="1" x14ac:dyDescent="0.3"/>
    <row r="168" ht="20.100000000000001" customHeight="1" x14ac:dyDescent="0.3"/>
    <row r="169" ht="20.100000000000001" customHeight="1" x14ac:dyDescent="0.3"/>
    <row r="170" ht="20.100000000000001" customHeight="1" x14ac:dyDescent="0.3"/>
    <row r="171" ht="20.100000000000001" customHeight="1" x14ac:dyDescent="0.3"/>
    <row r="172" ht="20.100000000000001" customHeight="1" x14ac:dyDescent="0.3"/>
    <row r="173" ht="20.100000000000001" customHeight="1" x14ac:dyDescent="0.3"/>
    <row r="174" ht="20.100000000000001" customHeight="1" x14ac:dyDescent="0.3"/>
    <row r="175" ht="20.100000000000001" customHeight="1" x14ac:dyDescent="0.3"/>
    <row r="176" ht="20.100000000000001" customHeight="1" x14ac:dyDescent="0.3"/>
    <row r="177" ht="20.100000000000001" customHeight="1" x14ac:dyDescent="0.3"/>
    <row r="178" ht="20.100000000000001" customHeight="1" x14ac:dyDescent="0.3"/>
    <row r="179" ht="20.100000000000001" customHeight="1" x14ac:dyDescent="0.3"/>
    <row r="180" ht="20.100000000000001" customHeight="1" x14ac:dyDescent="0.3"/>
    <row r="181" ht="20.100000000000001" customHeight="1" x14ac:dyDescent="0.3"/>
    <row r="182" ht="20.100000000000001" customHeight="1" x14ac:dyDescent="0.3"/>
    <row r="183" ht="20.100000000000001" customHeight="1" x14ac:dyDescent="0.3"/>
    <row r="184" ht="20.100000000000001" customHeight="1" x14ac:dyDescent="0.3"/>
    <row r="185" ht="20.100000000000001" customHeight="1" x14ac:dyDescent="0.3"/>
    <row r="186" ht="20.100000000000001" customHeight="1" x14ac:dyDescent="0.3"/>
    <row r="187" ht="20.100000000000001" customHeight="1" x14ac:dyDescent="0.3"/>
    <row r="188" ht="20.100000000000001" customHeight="1" x14ac:dyDescent="0.3"/>
    <row r="189" ht="20.100000000000001" customHeight="1" x14ac:dyDescent="0.3"/>
    <row r="190" ht="20.100000000000001" customHeight="1" x14ac:dyDescent="0.3"/>
    <row r="191" ht="20.100000000000001" customHeight="1" x14ac:dyDescent="0.3"/>
    <row r="192" ht="20.100000000000001" customHeight="1" x14ac:dyDescent="0.3"/>
    <row r="193" ht="20.100000000000001" customHeight="1" x14ac:dyDescent="0.3"/>
    <row r="194" ht="20.100000000000001" customHeight="1" x14ac:dyDescent="0.3"/>
    <row r="195" ht="20.100000000000001" customHeight="1" x14ac:dyDescent="0.3"/>
    <row r="196" ht="20.100000000000001" customHeight="1" x14ac:dyDescent="0.3"/>
    <row r="197" ht="20.100000000000001" customHeight="1" x14ac:dyDescent="0.3"/>
    <row r="198" ht="20.100000000000001" customHeight="1" x14ac:dyDescent="0.3"/>
    <row r="199" ht="20.100000000000001" customHeight="1" x14ac:dyDescent="0.3"/>
    <row r="200" ht="20.100000000000001" customHeight="1" x14ac:dyDescent="0.3"/>
    <row r="201" ht="20.100000000000001" customHeight="1" x14ac:dyDescent="0.3"/>
    <row r="202" ht="20.100000000000001" customHeight="1" x14ac:dyDescent="0.3"/>
    <row r="203" ht="20.100000000000001" customHeight="1" x14ac:dyDescent="0.3"/>
    <row r="204" ht="20.100000000000001" customHeight="1" x14ac:dyDescent="0.3"/>
    <row r="205" ht="20.100000000000001" customHeight="1" x14ac:dyDescent="0.3"/>
    <row r="206" ht="20.100000000000001" customHeight="1" x14ac:dyDescent="0.3"/>
    <row r="207" ht="20.100000000000001" customHeight="1" x14ac:dyDescent="0.3"/>
    <row r="208" ht="20.100000000000001" customHeight="1" x14ac:dyDescent="0.3"/>
    <row r="209" ht="20.100000000000001" customHeight="1" x14ac:dyDescent="0.3"/>
    <row r="210" ht="20.100000000000001" customHeight="1" x14ac:dyDescent="0.3"/>
    <row r="211" ht="20.100000000000001" customHeight="1" x14ac:dyDescent="0.3"/>
    <row r="212" ht="20.100000000000001" customHeight="1" x14ac:dyDescent="0.3"/>
    <row r="213" ht="20.100000000000001" customHeight="1" x14ac:dyDescent="0.3"/>
    <row r="214" ht="20.100000000000001" customHeight="1" x14ac:dyDescent="0.3"/>
    <row r="215" ht="20.100000000000001" customHeight="1" x14ac:dyDescent="0.3"/>
    <row r="216" ht="20.100000000000001" customHeight="1" x14ac:dyDescent="0.3"/>
    <row r="217" ht="20.100000000000001" customHeight="1" x14ac:dyDescent="0.3"/>
    <row r="218" ht="20.100000000000001" customHeight="1" x14ac:dyDescent="0.3"/>
    <row r="219" ht="20.100000000000001" customHeight="1" x14ac:dyDescent="0.3"/>
    <row r="220" ht="20.100000000000001" customHeight="1" x14ac:dyDescent="0.3"/>
    <row r="221" ht="20.100000000000001" customHeight="1" x14ac:dyDescent="0.3"/>
    <row r="222" ht="20.100000000000001" customHeight="1" x14ac:dyDescent="0.3"/>
    <row r="223" ht="20.100000000000001" customHeight="1" x14ac:dyDescent="0.3"/>
    <row r="224" ht="20.100000000000001" customHeight="1" x14ac:dyDescent="0.3"/>
    <row r="225" ht="20.100000000000001" customHeight="1" x14ac:dyDescent="0.3"/>
    <row r="226" ht="20.100000000000001" customHeight="1" x14ac:dyDescent="0.3"/>
    <row r="227" ht="20.100000000000001" customHeight="1" x14ac:dyDescent="0.3"/>
    <row r="228" ht="20.100000000000001" customHeight="1" x14ac:dyDescent="0.3"/>
    <row r="229" ht="20.100000000000001" customHeight="1" x14ac:dyDescent="0.3"/>
    <row r="230" ht="20.100000000000001" customHeight="1" x14ac:dyDescent="0.3"/>
    <row r="231" ht="20.100000000000001" customHeight="1" x14ac:dyDescent="0.3"/>
    <row r="232" ht="20.100000000000001" customHeight="1" x14ac:dyDescent="0.3"/>
    <row r="233" ht="20.100000000000001" customHeight="1" x14ac:dyDescent="0.3"/>
    <row r="234" ht="20.100000000000001" customHeight="1" x14ac:dyDescent="0.3"/>
    <row r="235" ht="20.100000000000001" customHeight="1" x14ac:dyDescent="0.3"/>
    <row r="236" ht="20.100000000000001" customHeight="1" x14ac:dyDescent="0.3"/>
    <row r="237" ht="20.100000000000001" customHeight="1" x14ac:dyDescent="0.3"/>
    <row r="238" ht="20.100000000000001" customHeight="1" x14ac:dyDescent="0.3"/>
    <row r="239" ht="20.100000000000001" customHeight="1" x14ac:dyDescent="0.3"/>
    <row r="240" ht="20.100000000000001" customHeight="1" x14ac:dyDescent="0.3"/>
    <row r="241" ht="20.100000000000001" customHeight="1" x14ac:dyDescent="0.3"/>
    <row r="242" ht="20.100000000000001" customHeight="1" x14ac:dyDescent="0.3"/>
    <row r="243" ht="20.100000000000001" customHeight="1" x14ac:dyDescent="0.3"/>
    <row r="244" ht="20.100000000000001" customHeight="1" x14ac:dyDescent="0.3"/>
    <row r="245" ht="20.100000000000001" customHeight="1" x14ac:dyDescent="0.3"/>
    <row r="246" ht="20.100000000000001" customHeight="1" x14ac:dyDescent="0.3"/>
    <row r="247" ht="20.100000000000001" customHeight="1" x14ac:dyDescent="0.3"/>
    <row r="248" ht="20.100000000000001" customHeight="1" x14ac:dyDescent="0.3"/>
    <row r="249" ht="20.100000000000001" customHeight="1" x14ac:dyDescent="0.3"/>
    <row r="250" ht="20.100000000000001" customHeight="1" x14ac:dyDescent="0.3"/>
    <row r="251" ht="20.100000000000001" customHeight="1" x14ac:dyDescent="0.3"/>
    <row r="252" ht="20.100000000000001" customHeight="1" x14ac:dyDescent="0.3"/>
    <row r="253" ht="20.100000000000001" customHeight="1" x14ac:dyDescent="0.3"/>
    <row r="254" ht="20.100000000000001" customHeight="1" x14ac:dyDescent="0.3"/>
    <row r="255" ht="20.100000000000001" customHeight="1" x14ac:dyDescent="0.3"/>
    <row r="256" ht="20.100000000000001" customHeight="1" x14ac:dyDescent="0.3"/>
    <row r="257" ht="20.100000000000001" customHeight="1" x14ac:dyDescent="0.3"/>
    <row r="258" ht="20.100000000000001" customHeight="1" x14ac:dyDescent="0.3"/>
    <row r="259" ht="20.100000000000001" customHeight="1" x14ac:dyDescent="0.3"/>
    <row r="260" ht="20.100000000000001" customHeight="1" x14ac:dyDescent="0.3"/>
    <row r="261" ht="20.100000000000001" customHeight="1" x14ac:dyDescent="0.3"/>
    <row r="262" ht="20.100000000000001" customHeight="1" x14ac:dyDescent="0.3"/>
    <row r="263" ht="20.100000000000001" customHeight="1" x14ac:dyDescent="0.3"/>
    <row r="264" ht="20.100000000000001" customHeight="1" x14ac:dyDescent="0.3"/>
    <row r="265" ht="20.100000000000001" customHeight="1" x14ac:dyDescent="0.3"/>
    <row r="266" ht="20.100000000000001" customHeight="1" x14ac:dyDescent="0.3"/>
    <row r="267" ht="20.100000000000001" customHeight="1" x14ac:dyDescent="0.3"/>
  </sheetData>
  <mergeCells count="250">
    <mergeCell ref="B102:B103"/>
    <mergeCell ref="C102:F102"/>
    <mergeCell ref="G102:H102"/>
    <mergeCell ref="C103:F103"/>
    <mergeCell ref="G103:H103"/>
    <mergeCell ref="B98:B99"/>
    <mergeCell ref="C98:F98"/>
    <mergeCell ref="G98:H98"/>
    <mergeCell ref="C99:F99"/>
    <mergeCell ref="G99:H99"/>
    <mergeCell ref="B100:B101"/>
    <mergeCell ref="C100:F100"/>
    <mergeCell ref="G100:H100"/>
    <mergeCell ref="C101:F101"/>
    <mergeCell ref="G101:H101"/>
    <mergeCell ref="AI65:AJ65"/>
    <mergeCell ref="B150:B151"/>
    <mergeCell ref="B152:B153"/>
    <mergeCell ref="G150:H151"/>
    <mergeCell ref="G152:H153"/>
    <mergeCell ref="C150:F151"/>
    <mergeCell ref="C152:F153"/>
    <mergeCell ref="B146:B147"/>
    <mergeCell ref="B148:B149"/>
    <mergeCell ref="G146:H147"/>
    <mergeCell ref="G148:H149"/>
    <mergeCell ref="C146:F147"/>
    <mergeCell ref="C148:F149"/>
    <mergeCell ref="B142:B143"/>
    <mergeCell ref="B144:B145"/>
    <mergeCell ref="G142:H143"/>
    <mergeCell ref="G144:H145"/>
    <mergeCell ref="C142:F143"/>
    <mergeCell ref="C144:F145"/>
    <mergeCell ref="B138:B139"/>
    <mergeCell ref="B140:B141"/>
    <mergeCell ref="G138:H139"/>
    <mergeCell ref="G140:H141"/>
    <mergeCell ref="C138:F139"/>
    <mergeCell ref="C140:F141"/>
    <mergeCell ref="B136:B137"/>
    <mergeCell ref="B132:B133"/>
    <mergeCell ref="B134:B135"/>
    <mergeCell ref="C132:F133"/>
    <mergeCell ref="C134:F135"/>
    <mergeCell ref="C136:F137"/>
    <mergeCell ref="G132:H133"/>
    <mergeCell ref="G134:H135"/>
    <mergeCell ref="G136:H137"/>
    <mergeCell ref="B130:B131"/>
    <mergeCell ref="B124:B125"/>
    <mergeCell ref="B126:B127"/>
    <mergeCell ref="C124:F125"/>
    <mergeCell ref="C126:F127"/>
    <mergeCell ref="C128:F129"/>
    <mergeCell ref="C130:F131"/>
    <mergeCell ref="G124:H125"/>
    <mergeCell ref="G126:H127"/>
    <mergeCell ref="G128:H129"/>
    <mergeCell ref="G130:H131"/>
    <mergeCell ref="B74:B75"/>
    <mergeCell ref="C74:F74"/>
    <mergeCell ref="G74:H74"/>
    <mergeCell ref="C75:F75"/>
    <mergeCell ref="G75:H75"/>
    <mergeCell ref="B128:B129"/>
    <mergeCell ref="B120:B121"/>
    <mergeCell ref="B122:B123"/>
    <mergeCell ref="C115:F115"/>
    <mergeCell ref="G115:H115"/>
    <mergeCell ref="B116:B117"/>
    <mergeCell ref="B118:B119"/>
    <mergeCell ref="C116:F117"/>
    <mergeCell ref="C118:F119"/>
    <mergeCell ref="C120:F121"/>
    <mergeCell ref="C122:F123"/>
    <mergeCell ref="G116:H117"/>
    <mergeCell ref="G118:H119"/>
    <mergeCell ref="G120:H121"/>
    <mergeCell ref="G122:H123"/>
    <mergeCell ref="B82:B83"/>
    <mergeCell ref="C82:F82"/>
    <mergeCell ref="G82:H82"/>
    <mergeCell ref="C83:F83"/>
    <mergeCell ref="AB43:AD43"/>
    <mergeCell ref="AB45:AD45"/>
    <mergeCell ref="AB46:AD46"/>
    <mergeCell ref="AB47:AD47"/>
    <mergeCell ref="AB48:AD48"/>
    <mergeCell ref="AB49:AD49"/>
    <mergeCell ref="AB50:AD50"/>
    <mergeCell ref="AB51:AD51"/>
    <mergeCell ref="AB52:AD52"/>
    <mergeCell ref="AB44:AD44"/>
    <mergeCell ref="B52:B53"/>
    <mergeCell ref="C62:F62"/>
    <mergeCell ref="C67:F67"/>
    <mergeCell ref="B58:B59"/>
    <mergeCell ref="B66:B67"/>
    <mergeCell ref="B64:B65"/>
    <mergeCell ref="B68:B69"/>
    <mergeCell ref="B70:B71"/>
    <mergeCell ref="B72:B73"/>
    <mergeCell ref="B54:B55"/>
    <mergeCell ref="B56:B57"/>
    <mergeCell ref="B60:B61"/>
    <mergeCell ref="C56:F56"/>
    <mergeCell ref="C58:F58"/>
    <mergeCell ref="C64:F64"/>
    <mergeCell ref="C65:F65"/>
    <mergeCell ref="C66:F66"/>
    <mergeCell ref="C54:F54"/>
    <mergeCell ref="C72:F72"/>
    <mergeCell ref="M1:N1"/>
    <mergeCell ref="B34:B35"/>
    <mergeCell ref="B18:B19"/>
    <mergeCell ref="B20:B21"/>
    <mergeCell ref="B25:B26"/>
    <mergeCell ref="B27:B28"/>
    <mergeCell ref="B32:B33"/>
    <mergeCell ref="B17:C17"/>
    <mergeCell ref="B24:C24"/>
    <mergeCell ref="B31:C31"/>
    <mergeCell ref="C3:D3"/>
    <mergeCell ref="J7:K7"/>
    <mergeCell ref="J10:K10"/>
    <mergeCell ref="J13:K13"/>
    <mergeCell ref="J6:K6"/>
    <mergeCell ref="D6:E6"/>
    <mergeCell ref="L6:M6"/>
    <mergeCell ref="L10:M10"/>
    <mergeCell ref="L13:M13"/>
    <mergeCell ref="D13:E13"/>
    <mergeCell ref="F13:G13"/>
    <mergeCell ref="F6:G6"/>
    <mergeCell ref="D7:E7"/>
    <mergeCell ref="F7:G7"/>
    <mergeCell ref="B37:F37"/>
    <mergeCell ref="B40:B41"/>
    <mergeCell ref="B42:B43"/>
    <mergeCell ref="L7:M7"/>
    <mergeCell ref="B50:B51"/>
    <mergeCell ref="G50:H50"/>
    <mergeCell ref="C50:F50"/>
    <mergeCell ref="G51:H51"/>
    <mergeCell ref="B48:B49"/>
    <mergeCell ref="B46:B47"/>
    <mergeCell ref="D10:E10"/>
    <mergeCell ref="F10:G10"/>
    <mergeCell ref="C39:F39"/>
    <mergeCell ref="C40:F40"/>
    <mergeCell ref="C42:F42"/>
    <mergeCell ref="C44:F44"/>
    <mergeCell ref="C46:F46"/>
    <mergeCell ref="C48:F48"/>
    <mergeCell ref="G39:H39"/>
    <mergeCell ref="G40:H40"/>
    <mergeCell ref="G42:H42"/>
    <mergeCell ref="G44:H44"/>
    <mergeCell ref="G46:H46"/>
    <mergeCell ref="B44:B45"/>
    <mergeCell ref="G72:H72"/>
    <mergeCell ref="C71:F71"/>
    <mergeCell ref="G73:H73"/>
    <mergeCell ref="G71:H71"/>
    <mergeCell ref="C60:F60"/>
    <mergeCell ref="AB64:AD64"/>
    <mergeCell ref="AB60:AD61"/>
    <mergeCell ref="AB62:AD63"/>
    <mergeCell ref="B62:B63"/>
    <mergeCell ref="G60:H60"/>
    <mergeCell ref="G62:H62"/>
    <mergeCell ref="G64:H64"/>
    <mergeCell ref="G65:H65"/>
    <mergeCell ref="G69:H69"/>
    <mergeCell ref="C68:F68"/>
    <mergeCell ref="G67:H67"/>
    <mergeCell ref="G68:H68"/>
    <mergeCell ref="G66:H66"/>
    <mergeCell ref="C73:F73"/>
    <mergeCell ref="C69:F69"/>
    <mergeCell ref="C70:F70"/>
    <mergeCell ref="G70:H70"/>
    <mergeCell ref="AB56:AD56"/>
    <mergeCell ref="AB57:AD57"/>
    <mergeCell ref="AB58:AD58"/>
    <mergeCell ref="AB59:AD59"/>
    <mergeCell ref="AB53:AD53"/>
    <mergeCell ref="AB54:AD54"/>
    <mergeCell ref="AB55:AD55"/>
    <mergeCell ref="G48:H48"/>
    <mergeCell ref="C52:F52"/>
    <mergeCell ref="C53:F53"/>
    <mergeCell ref="G52:H52"/>
    <mergeCell ref="G53:H53"/>
    <mergeCell ref="G56:H56"/>
    <mergeCell ref="G58:H58"/>
    <mergeCell ref="G57:H57"/>
    <mergeCell ref="G54:H54"/>
    <mergeCell ref="G83:H83"/>
    <mergeCell ref="B76:B77"/>
    <mergeCell ref="C76:F76"/>
    <mergeCell ref="G76:H76"/>
    <mergeCell ref="C77:F77"/>
    <mergeCell ref="G77:H77"/>
    <mergeCell ref="B78:B79"/>
    <mergeCell ref="C78:F78"/>
    <mergeCell ref="G78:H78"/>
    <mergeCell ref="C79:F79"/>
    <mergeCell ref="G79:H79"/>
    <mergeCell ref="B80:B81"/>
    <mergeCell ref="C80:F80"/>
    <mergeCell ref="G80:H80"/>
    <mergeCell ref="C81:F81"/>
    <mergeCell ref="G81:H81"/>
    <mergeCell ref="B84:B85"/>
    <mergeCell ref="C84:F84"/>
    <mergeCell ref="G84:H84"/>
    <mergeCell ref="C85:F85"/>
    <mergeCell ref="G85:H85"/>
    <mergeCell ref="B86:B87"/>
    <mergeCell ref="C86:F86"/>
    <mergeCell ref="G86:H86"/>
    <mergeCell ref="C87:F87"/>
    <mergeCell ref="G87:H87"/>
    <mergeCell ref="B88:B89"/>
    <mergeCell ref="C88:F88"/>
    <mergeCell ref="G88:H88"/>
    <mergeCell ref="C89:F89"/>
    <mergeCell ref="G89:H89"/>
    <mergeCell ref="B90:B91"/>
    <mergeCell ref="C90:F90"/>
    <mergeCell ref="G90:H90"/>
    <mergeCell ref="C91:F91"/>
    <mergeCell ref="G91:H91"/>
    <mergeCell ref="B96:B97"/>
    <mergeCell ref="C96:F96"/>
    <mergeCell ref="G96:H96"/>
    <mergeCell ref="C97:F97"/>
    <mergeCell ref="G97:H97"/>
    <mergeCell ref="B92:B93"/>
    <mergeCell ref="C92:F92"/>
    <mergeCell ref="G92:H92"/>
    <mergeCell ref="C93:F93"/>
    <mergeCell ref="G93:H93"/>
    <mergeCell ref="B94:B95"/>
    <mergeCell ref="C94:F94"/>
    <mergeCell ref="G94:H94"/>
    <mergeCell ref="C95:F95"/>
    <mergeCell ref="G95:H95"/>
  </mergeCells>
  <conditionalFormatting sqref="J116:J122 J124:J153">
    <cfRule type="top10" dxfId="4" priority="4" rank="5"/>
  </conditionalFormatting>
  <conditionalFormatting sqref="L40:L103">
    <cfRule type="top10" dxfId="3" priority="2" rank="5"/>
  </conditionalFormatting>
  <printOptions horizontalCentered="1"/>
  <pageMargins left="0" right="0" top="0" bottom="0" header="0" footer="0"/>
  <pageSetup paperSize="8" scale="81" orientation="landscape" horizontalDpi="4294967293" r:id="rId1"/>
  <colBreaks count="1" manualBreakCount="1">
    <brk id="15" max="31" man="1"/>
  </colBreaks>
  <ignoredErrors>
    <ignoredError sqref="D20 E20:H20 AC33 J20:O20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U53"/>
  <sheetViews>
    <sheetView showGridLines="0" topLeftCell="A24" zoomScale="115" zoomScaleNormal="115" workbookViewId="0">
      <selection activeCell="J5" sqref="J5"/>
    </sheetView>
  </sheetViews>
  <sheetFormatPr defaultColWidth="9" defaultRowHeight="14.4" x14ac:dyDescent="0.3"/>
  <cols>
    <col min="1" max="1" width="0.88671875" style="1" customWidth="1"/>
    <col min="2" max="2" width="11.44140625" style="1" customWidth="1"/>
    <col min="3" max="3" width="12.5546875" style="1" customWidth="1"/>
    <col min="4" max="4" width="10.5546875" style="1" customWidth="1"/>
    <col min="5" max="16" width="8.109375" style="1" customWidth="1"/>
    <col min="17" max="19" width="6.44140625" style="1" customWidth="1"/>
    <col min="20" max="20" width="9" style="1"/>
    <col min="21" max="21" width="10.5546875" style="1" bestFit="1" customWidth="1"/>
    <col min="22" max="16384" width="9" style="1"/>
  </cols>
  <sheetData>
    <row r="1" spans="1:21" ht="29.4" thickBot="1" x14ac:dyDescent="0.35">
      <c r="A1" s="110"/>
      <c r="B1" s="12" t="s">
        <v>54</v>
      </c>
      <c r="C1" s="81"/>
      <c r="D1" s="82"/>
      <c r="E1" s="83"/>
      <c r="F1" s="83"/>
      <c r="G1" s="96"/>
      <c r="H1" s="111" t="s">
        <v>50</v>
      </c>
      <c r="I1" s="551">
        <f>'Chie-Tech HT_mold'!C3</f>
        <v>45839</v>
      </c>
      <c r="J1" s="551"/>
      <c r="K1" s="83"/>
      <c r="L1" s="84"/>
      <c r="M1" s="85" t="s">
        <v>14</v>
      </c>
      <c r="N1" s="545">
        <v>235000</v>
      </c>
      <c r="O1" s="545"/>
      <c r="P1" s="7" t="s">
        <v>15</v>
      </c>
      <c r="Q1" s="8"/>
      <c r="R1" s="8"/>
      <c r="S1" s="8"/>
    </row>
    <row r="2" spans="1:21" s="13" customFormat="1" ht="18.600000000000001" thickBot="1" x14ac:dyDescent="0.35">
      <c r="A2" s="105"/>
      <c r="B2" s="546" t="s">
        <v>16</v>
      </c>
      <c r="C2" s="547"/>
      <c r="D2" s="95" t="s">
        <v>52</v>
      </c>
      <c r="E2" s="104">
        <v>45658</v>
      </c>
      <c r="F2" s="104">
        <v>45689</v>
      </c>
      <c r="G2" s="104">
        <v>45717</v>
      </c>
      <c r="H2" s="104">
        <v>45748</v>
      </c>
      <c r="I2" s="104">
        <v>45778</v>
      </c>
      <c r="J2" s="104">
        <v>45809</v>
      </c>
      <c r="K2" s="104">
        <v>45839</v>
      </c>
      <c r="L2" s="104">
        <v>45870</v>
      </c>
      <c r="M2" s="104">
        <v>45901</v>
      </c>
      <c r="N2" s="104">
        <v>45931</v>
      </c>
      <c r="O2" s="104">
        <v>45962</v>
      </c>
      <c r="P2" s="104">
        <v>45992</v>
      </c>
      <c r="Q2" s="14"/>
      <c r="R2" s="14"/>
      <c r="S2" s="14"/>
    </row>
    <row r="3" spans="1:21" s="13" customFormat="1" ht="13.8" x14ac:dyDescent="0.3">
      <c r="B3" s="548" t="s">
        <v>17</v>
      </c>
      <c r="C3" s="86" t="s">
        <v>18</v>
      </c>
      <c r="D3" s="97">
        <f>HLOOKUP('Chie-Tech HT_mold'!$C$3,'Chie tech'!$E$2:$P$10,2)</f>
        <v>3</v>
      </c>
      <c r="E3" s="89">
        <f>'Chie-Tech HT_mold'!D18</f>
        <v>0</v>
      </c>
      <c r="F3" s="77">
        <f>'Chie-Tech HT_mold'!E18</f>
        <v>2</v>
      </c>
      <c r="G3" s="77">
        <f>'Chie-Tech HT_mold'!F18</f>
        <v>2</v>
      </c>
      <c r="H3" s="77">
        <f>'Chie-Tech HT_mold'!G18</f>
        <v>1</v>
      </c>
      <c r="I3" s="77">
        <f>'Chie-Tech HT_mold'!H18</f>
        <v>3</v>
      </c>
      <c r="J3" s="77">
        <f>'Chie-Tech HT_mold'!I18</f>
        <v>3</v>
      </c>
      <c r="K3" s="77">
        <f>'Chie-Tech HT_mold'!J18</f>
        <v>3</v>
      </c>
      <c r="L3" s="77">
        <f>'Chie-Tech HT_mold'!K18</f>
        <v>0</v>
      </c>
      <c r="M3" s="77">
        <f>'Chie-Tech HT_mold'!L18</f>
        <v>4</v>
      </c>
      <c r="N3" s="77">
        <f>'Chie-Tech HT_mold'!M18</f>
        <v>3</v>
      </c>
      <c r="O3" s="77">
        <f>'Chie-Tech HT_mold'!N18</f>
        <v>2</v>
      </c>
      <c r="P3" s="152">
        <f>'Chie-Tech HT_mold'!O18</f>
        <v>2</v>
      </c>
      <c r="Q3" s="9"/>
      <c r="R3" s="9"/>
      <c r="S3" s="9"/>
    </row>
    <row r="4" spans="1:21" s="13" customFormat="1" ht="13.8" x14ac:dyDescent="0.3">
      <c r="B4" s="549"/>
      <c r="C4" s="87" t="s">
        <v>19</v>
      </c>
      <c r="D4" s="102">
        <f>HLOOKUP('Chie-Tech HT_mold'!$C$3,'Chie tech'!$E$2:$P$10,3)</f>
        <v>1</v>
      </c>
      <c r="E4" s="90">
        <f>'Chie-Tech HT_mold'!D20</f>
        <v>0</v>
      </c>
      <c r="F4" s="74">
        <f>'Chie-Tech HT_mold'!E20</f>
        <v>2</v>
      </c>
      <c r="G4" s="74">
        <f>'Chie-Tech HT_mold'!F20</f>
        <v>2</v>
      </c>
      <c r="H4" s="74">
        <f>'Chie-Tech HT_mold'!G20</f>
        <v>1</v>
      </c>
      <c r="I4" s="74">
        <f>'Chie-Tech HT_mold'!H20</f>
        <v>3</v>
      </c>
      <c r="J4" s="74">
        <f>'Chie-Tech HT_mold'!I20</f>
        <v>1</v>
      </c>
      <c r="K4" s="74">
        <f>'Chie-Tech HT_mold'!J20</f>
        <v>1</v>
      </c>
      <c r="L4" s="74">
        <f>'Chie-Tech HT_mold'!K20</f>
        <v>0</v>
      </c>
      <c r="M4" s="74">
        <f>'Chie-Tech HT_mold'!L20</f>
        <v>0</v>
      </c>
      <c r="N4" s="74">
        <f>'Chie-Tech HT_mold'!M20</f>
        <v>0</v>
      </c>
      <c r="O4" s="74">
        <f>'Chie-Tech HT_mold'!N20</f>
        <v>0</v>
      </c>
      <c r="P4" s="153">
        <f>'Chie-Tech HT_mold'!O20</f>
        <v>0</v>
      </c>
      <c r="Q4" s="9"/>
      <c r="R4" s="9"/>
      <c r="S4" s="9"/>
      <c r="U4" s="16"/>
    </row>
    <row r="5" spans="1:21" s="13" customFormat="1" ht="13.8" x14ac:dyDescent="0.3">
      <c r="B5" s="549"/>
      <c r="C5" s="99" t="s">
        <v>20</v>
      </c>
      <c r="D5" s="100">
        <f>HLOOKUP('Chie-Tech HT_mold'!$C$3,'Chie tech'!$E$2:$P$10,4)</f>
        <v>14</v>
      </c>
      <c r="E5" s="101">
        <f>SUM($E3:E3)</f>
        <v>0</v>
      </c>
      <c r="F5" s="73">
        <f>SUM($E3:F3)</f>
        <v>2</v>
      </c>
      <c r="G5" s="73">
        <f>SUM($E3:G3)</f>
        <v>4</v>
      </c>
      <c r="H5" s="73">
        <f>SUM($E3:H3)</f>
        <v>5</v>
      </c>
      <c r="I5" s="73">
        <f>SUM($E3:I3)</f>
        <v>8</v>
      </c>
      <c r="J5" s="73">
        <f>SUM($E3:J3)</f>
        <v>11</v>
      </c>
      <c r="K5" s="73">
        <f>SUM($E3:K3)</f>
        <v>14</v>
      </c>
      <c r="L5" s="73">
        <f>SUM($E3:L3)</f>
        <v>14</v>
      </c>
      <c r="M5" s="73">
        <f>SUM($E3:M3)</f>
        <v>18</v>
      </c>
      <c r="N5" s="73">
        <f>SUM($E3:N3)</f>
        <v>21</v>
      </c>
      <c r="O5" s="73">
        <f>SUM($E3:O3)</f>
        <v>23</v>
      </c>
      <c r="P5" s="154">
        <f>SUM($E3:P3)</f>
        <v>25</v>
      </c>
      <c r="Q5" s="9"/>
      <c r="R5" s="9"/>
      <c r="S5" s="9"/>
    </row>
    <row r="6" spans="1:21" s="13" customFormat="1" thickBot="1" x14ac:dyDescent="0.35">
      <c r="B6" s="550"/>
      <c r="C6" s="88" t="s">
        <v>21</v>
      </c>
      <c r="D6" s="98">
        <f>HLOOKUP('Chie-Tech HT_mold'!$C$3,'Chie tech'!$E$2:$P$10,5)</f>
        <v>10</v>
      </c>
      <c r="E6" s="91">
        <f>SUM($E4:E4)</f>
        <v>0</v>
      </c>
      <c r="F6" s="78">
        <f>SUM($E4:F4)</f>
        <v>2</v>
      </c>
      <c r="G6" s="78">
        <f>SUM($E4:G4)</f>
        <v>4</v>
      </c>
      <c r="H6" s="78">
        <f>SUM($E4:H4)</f>
        <v>5</v>
      </c>
      <c r="I6" s="78">
        <f>SUM($E4:I4)</f>
        <v>8</v>
      </c>
      <c r="J6" s="78">
        <f>SUM($E4:J4)</f>
        <v>9</v>
      </c>
      <c r="K6" s="78">
        <f>SUM($E4:K4)</f>
        <v>10</v>
      </c>
      <c r="L6" s="78">
        <f>SUM($E4:L4)</f>
        <v>10</v>
      </c>
      <c r="M6" s="78">
        <f>SUM($E4:M4)</f>
        <v>10</v>
      </c>
      <c r="N6" s="78">
        <f>SUM($E4:N4)</f>
        <v>10</v>
      </c>
      <c r="O6" s="78">
        <f>SUM($E4:O4)</f>
        <v>10</v>
      </c>
      <c r="P6" s="155">
        <f>SUM($E4:P4)</f>
        <v>10</v>
      </c>
      <c r="Q6" s="9"/>
      <c r="R6" s="9"/>
      <c r="S6" s="9"/>
    </row>
    <row r="7" spans="1:21" s="13" customFormat="1" ht="13.8" x14ac:dyDescent="0.3">
      <c r="B7" s="548" t="s">
        <v>22</v>
      </c>
      <c r="C7" s="86" t="s">
        <v>23</v>
      </c>
      <c r="D7" s="106">
        <f>HLOOKUP('Chie-Tech HT_mold'!$C$3,'Chie tech'!$E$2:$P$10,6)</f>
        <v>0.49</v>
      </c>
      <c r="E7" s="92">
        <f>'Chie-Tech HT_mold'!D25</f>
        <v>0</v>
      </c>
      <c r="F7" s="79">
        <f>'Chie-Tech HT_mold'!E25</f>
        <v>0.2</v>
      </c>
      <c r="G7" s="79">
        <f>'Chie-Tech HT_mold'!F25</f>
        <v>0.30000000000000004</v>
      </c>
      <c r="H7" s="79">
        <f>'Chie-Tech HT_mold'!G25</f>
        <v>1</v>
      </c>
      <c r="I7" s="79">
        <f>'Chie-Tech HT_mold'!H25</f>
        <v>0.30100000000000005</v>
      </c>
      <c r="J7" s="79">
        <f>'Chie-Tech HT_mold'!I25</f>
        <v>0.24000000000000002</v>
      </c>
      <c r="K7" s="79">
        <f>'Chie-Tech HT_mold'!J25</f>
        <v>0.49</v>
      </c>
      <c r="L7" s="79">
        <f>'Chie-Tech HT_mold'!K25</f>
        <v>0</v>
      </c>
      <c r="M7" s="79">
        <f>'Chie-Tech HT_mold'!L25</f>
        <v>2.2999999999999998</v>
      </c>
      <c r="N7" s="79">
        <f>'Chie-Tech HT_mold'!M25</f>
        <v>0.79999999999999993</v>
      </c>
      <c r="O7" s="79">
        <f>'Chie-Tech HT_mold'!N25</f>
        <v>1.9000000000000001</v>
      </c>
      <c r="P7" s="156">
        <f>'Chie-Tech HT_mold'!O25</f>
        <v>0.60000000000000009</v>
      </c>
      <c r="Q7" s="9"/>
      <c r="R7" s="9"/>
      <c r="S7" s="9"/>
    </row>
    <row r="8" spans="1:21" s="13" customFormat="1" ht="13.8" x14ac:dyDescent="0.3">
      <c r="B8" s="549"/>
      <c r="C8" s="87" t="s">
        <v>24</v>
      </c>
      <c r="D8" s="107">
        <f>HLOOKUP('Chie-Tech HT_mold'!$C$3,'Chie tech'!$E$2:$P$10,7)</f>
        <v>0.2</v>
      </c>
      <c r="E8" s="93">
        <f>'Chie-Tech HT_mold'!D27</f>
        <v>0</v>
      </c>
      <c r="F8" s="76">
        <f>'Chie-Tech HT_mold'!E27</f>
        <v>0.2</v>
      </c>
      <c r="G8" s="76">
        <f>'Chie-Tech HT_mold'!F27</f>
        <v>0.30000000000000004</v>
      </c>
      <c r="H8" s="76">
        <f>'Chie-Tech HT_mold'!G27</f>
        <v>1</v>
      </c>
      <c r="I8" s="76">
        <f>'Chie-Tech HT_mold'!H27</f>
        <v>0.21100000000000002</v>
      </c>
      <c r="J8" s="76">
        <f>'Chie-Tech HT_mold'!I27</f>
        <v>0.24000000000000002</v>
      </c>
      <c r="K8" s="76">
        <f>'Chie-Tech HT_mold'!J27</f>
        <v>0.2</v>
      </c>
      <c r="L8" s="76">
        <f>'Chie-Tech HT_mold'!K27</f>
        <v>0</v>
      </c>
      <c r="M8" s="76">
        <f>'Chie-Tech HT_mold'!L27</f>
        <v>0</v>
      </c>
      <c r="N8" s="76">
        <f>'Chie-Tech HT_mold'!M27</f>
        <v>0</v>
      </c>
      <c r="O8" s="76">
        <f>'Chie-Tech HT_mold'!N27</f>
        <v>0</v>
      </c>
      <c r="P8" s="157">
        <f>'Chie-Tech HT_mold'!O27</f>
        <v>0</v>
      </c>
      <c r="Q8" s="10"/>
      <c r="R8" s="10"/>
      <c r="S8" s="10"/>
      <c r="U8" s="16"/>
    </row>
    <row r="9" spans="1:21" s="13" customFormat="1" ht="13.8" x14ac:dyDescent="0.3">
      <c r="B9" s="549"/>
      <c r="C9" s="99" t="s">
        <v>25</v>
      </c>
      <c r="D9" s="108">
        <f>HLOOKUP('Chie-Tech HT_mold'!$C$3,'Chie tech'!$E$2:$P$10,8)</f>
        <v>2.5310000000000006</v>
      </c>
      <c r="E9" s="103">
        <f>SUM($E7:E7)</f>
        <v>0</v>
      </c>
      <c r="F9" s="75">
        <f>SUM($E7:F7)</f>
        <v>0.2</v>
      </c>
      <c r="G9" s="75">
        <f>SUM($E7:G7)</f>
        <v>0.5</v>
      </c>
      <c r="H9" s="75">
        <f>SUM($E7:H7)</f>
        <v>1.5</v>
      </c>
      <c r="I9" s="75">
        <f>SUM($E7:I7)</f>
        <v>1.8010000000000002</v>
      </c>
      <c r="J9" s="75">
        <f>SUM($E7:J7)</f>
        <v>2.0410000000000004</v>
      </c>
      <c r="K9" s="75">
        <f>SUM($E7:K7)</f>
        <v>2.5310000000000006</v>
      </c>
      <c r="L9" s="75">
        <f>SUM($E7:L7)</f>
        <v>2.5310000000000006</v>
      </c>
      <c r="M9" s="75">
        <f>SUM($E7:M7)</f>
        <v>4.8310000000000004</v>
      </c>
      <c r="N9" s="75">
        <f>SUM($E7:N7)</f>
        <v>5.6310000000000002</v>
      </c>
      <c r="O9" s="75">
        <f>SUM($E7:O7)</f>
        <v>7.5310000000000006</v>
      </c>
      <c r="P9" s="158">
        <f>SUM($E7:P7)</f>
        <v>8.1310000000000002</v>
      </c>
      <c r="Q9" s="10"/>
      <c r="R9" s="10"/>
      <c r="S9" s="10"/>
    </row>
    <row r="10" spans="1:21" s="13" customFormat="1" thickBot="1" x14ac:dyDescent="0.35">
      <c r="B10" s="550"/>
      <c r="C10" s="88" t="s">
        <v>26</v>
      </c>
      <c r="D10" s="109">
        <f>HLOOKUP('Chie-Tech HT_mold'!$C$3,'Chie tech'!$E$2:$P$10,9)</f>
        <v>2.1510000000000002</v>
      </c>
      <c r="E10" s="94">
        <f>SUM($E8:E8)</f>
        <v>0</v>
      </c>
      <c r="F10" s="80">
        <f>SUM($E8:F8)</f>
        <v>0.2</v>
      </c>
      <c r="G10" s="80">
        <f>SUM($E8:G8)</f>
        <v>0.5</v>
      </c>
      <c r="H10" s="80">
        <f>SUM($E8:H8)</f>
        <v>1.5</v>
      </c>
      <c r="I10" s="80">
        <f>SUM($E8:I8)</f>
        <v>1.7110000000000001</v>
      </c>
      <c r="J10" s="80">
        <f>SUM($E8:J8)</f>
        <v>1.9510000000000001</v>
      </c>
      <c r="K10" s="80">
        <f>SUM($E8:K8)</f>
        <v>2.1510000000000002</v>
      </c>
      <c r="L10" s="80">
        <f>SUM($E8:L8)</f>
        <v>2.1510000000000002</v>
      </c>
      <c r="M10" s="80">
        <f>SUM($E8:M8)</f>
        <v>2.1510000000000002</v>
      </c>
      <c r="N10" s="80">
        <f>SUM($E8:N8)</f>
        <v>2.1510000000000002</v>
      </c>
      <c r="O10" s="80">
        <f>SUM($E8:O8)</f>
        <v>2.1510000000000002</v>
      </c>
      <c r="P10" s="159">
        <f>SUM($E8:P8)</f>
        <v>2.1510000000000002</v>
      </c>
      <c r="Q10" s="10"/>
      <c r="R10" s="10"/>
      <c r="S10" s="10"/>
    </row>
    <row r="11" spans="1:21" s="13" customFormat="1" ht="13.8" x14ac:dyDescent="0.3">
      <c r="B11" s="18"/>
      <c r="C11" s="18"/>
      <c r="D11" s="18"/>
      <c r="E11" s="18"/>
      <c r="F11" s="18"/>
      <c r="G11" s="117"/>
      <c r="H11" s="117"/>
      <c r="I11" s="117"/>
      <c r="J11" s="117"/>
      <c r="K11" s="117"/>
      <c r="L11" s="117"/>
      <c r="M11" s="117"/>
      <c r="N11" s="117"/>
      <c r="O11" s="117"/>
      <c r="P11" s="117"/>
    </row>
    <row r="12" spans="1:21" s="13" customFormat="1" ht="13.8" x14ac:dyDescent="0.3"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</row>
    <row r="13" spans="1:21" s="13" customFormat="1" ht="13.8" x14ac:dyDescent="0.3"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</row>
    <row r="14" spans="1:21" s="13" customFormat="1" ht="13.8" x14ac:dyDescent="0.3"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</row>
    <row r="15" spans="1:21" s="13" customFormat="1" ht="13.8" x14ac:dyDescent="0.3"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</row>
    <row r="16" spans="1:21" s="13" customFormat="1" ht="13.8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</row>
    <row r="17" spans="2:16" s="13" customFormat="1" ht="13.8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</row>
    <row r="18" spans="2:16" s="13" customFormat="1" ht="13.8" x14ac:dyDescent="0.3"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</row>
    <row r="19" spans="2:16" s="13" customFormat="1" ht="13.8" x14ac:dyDescent="0.3"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</row>
    <row r="20" spans="2:16" s="13" customFormat="1" ht="13.8" x14ac:dyDescent="0.3"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</row>
    <row r="21" spans="2:16" s="13" customFormat="1" ht="13.8" x14ac:dyDescent="0.3"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spans="2:16" s="13" customFormat="1" ht="13.8" x14ac:dyDescent="0.3"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spans="2:16" s="13" customFormat="1" ht="13.8" x14ac:dyDescent="0.3"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</row>
    <row r="24" spans="2:16" s="13" customFormat="1" ht="13.8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spans="2:16" s="13" customFormat="1" ht="13.8" x14ac:dyDescent="0.3"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</row>
    <row r="26" spans="2:16" s="13" customFormat="1" ht="13.8" x14ac:dyDescent="0.3"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spans="2:16" s="13" customFormat="1" ht="13.8" x14ac:dyDescent="0.3"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spans="2:16" s="13" customFormat="1" ht="13.8" x14ac:dyDescent="0.3"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spans="2:16" s="13" customFormat="1" ht="13.8" x14ac:dyDescent="0.3"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spans="2:16" s="13" customFormat="1" ht="13.8" x14ac:dyDescent="0.3"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2:16" s="13" customFormat="1" ht="13.8" x14ac:dyDescent="0.3"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</row>
    <row r="32" spans="2:16" s="13" customFormat="1" ht="13.8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</row>
    <row r="33" spans="2:16" s="13" customFormat="1" ht="13.8" x14ac:dyDescent="0.3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</row>
    <row r="34" spans="2:16" s="13" customFormat="1" ht="13.8" x14ac:dyDescent="0.3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</row>
    <row r="35" spans="2:16" s="13" customFormat="1" ht="13.8" x14ac:dyDescent="0.3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</row>
    <row r="36" spans="2:16" s="13" customFormat="1" ht="13.8" x14ac:dyDescent="0.3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2:16" s="13" customFormat="1" ht="13.8" x14ac:dyDescent="0.3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</row>
    <row r="38" spans="2:16" s="13" customFormat="1" ht="13.8" x14ac:dyDescent="0.3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</row>
    <row r="39" spans="2:16" s="13" customFormat="1" ht="13.8" x14ac:dyDescent="0.3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spans="2:16" s="13" customFormat="1" ht="13.8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spans="2:16" s="13" customFormat="1" ht="13.8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spans="2:16" s="13" customFormat="1" ht="13.8" x14ac:dyDescent="0.3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spans="2:16" s="13" customFormat="1" ht="13.8" x14ac:dyDescent="0.3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5" spans="2:16" x14ac:dyDescent="0.3">
      <c r="B45" s="1" t="s">
        <v>29</v>
      </c>
    </row>
    <row r="46" spans="2:16" x14ac:dyDescent="0.3">
      <c r="B46" s="1" t="s">
        <v>32</v>
      </c>
    </row>
    <row r="47" spans="2:16" x14ac:dyDescent="0.3">
      <c r="B47" s="1" t="s">
        <v>30</v>
      </c>
      <c r="C47" s="11">
        <f>M6/M5</f>
        <v>0.55555555555555558</v>
      </c>
    </row>
    <row r="48" spans="2:16" x14ac:dyDescent="0.3">
      <c r="B48" s="1" t="s">
        <v>31</v>
      </c>
      <c r="C48" s="11">
        <f>P6/P5</f>
        <v>0.4</v>
      </c>
    </row>
    <row r="49" spans="2:3" x14ac:dyDescent="0.3">
      <c r="B49" s="1" t="s">
        <v>33</v>
      </c>
    </row>
    <row r="50" spans="2:3" x14ac:dyDescent="0.3">
      <c r="B50" s="1" t="s">
        <v>30</v>
      </c>
      <c r="C50" s="11">
        <f>M10/M9</f>
        <v>0.4452494307596771</v>
      </c>
    </row>
    <row r="51" spans="2:3" x14ac:dyDescent="0.3">
      <c r="B51" s="1" t="s">
        <v>31</v>
      </c>
      <c r="C51" s="11">
        <f>P10/P9</f>
        <v>0.26454310662895097</v>
      </c>
    </row>
    <row r="53" spans="2:3" x14ac:dyDescent="0.3">
      <c r="B53" s="1" t="s">
        <v>34</v>
      </c>
      <c r="C53" s="26">
        <f>M10*N1</f>
        <v>505485.00000000006</v>
      </c>
    </row>
  </sheetData>
  <mergeCells count="5">
    <mergeCell ref="N1:O1"/>
    <mergeCell ref="B2:C2"/>
    <mergeCell ref="B3:B6"/>
    <mergeCell ref="B7:B10"/>
    <mergeCell ref="I1:J1"/>
  </mergeCells>
  <phoneticPr fontId="38" type="noConversion"/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AB58"/>
  <sheetViews>
    <sheetView showGridLines="0" zoomScale="85" zoomScaleNormal="85" workbookViewId="0">
      <selection activeCell="B2" sqref="B2:C2"/>
    </sheetView>
  </sheetViews>
  <sheetFormatPr defaultColWidth="9" defaultRowHeight="14.4" x14ac:dyDescent="0.3"/>
  <cols>
    <col min="1" max="1" width="0.88671875" style="1" customWidth="1"/>
    <col min="2" max="2" width="11.44140625" style="1" customWidth="1"/>
    <col min="3" max="3" width="15.109375" style="1" customWidth="1"/>
    <col min="4" max="4" width="8.5546875" style="1" customWidth="1"/>
    <col min="5" max="16" width="8.109375" style="1" customWidth="1"/>
    <col min="17" max="17" width="6.44140625" style="1" customWidth="1"/>
    <col min="18" max="18" width="13.44140625" style="1" bestFit="1" customWidth="1"/>
    <col min="19" max="16384" width="9" style="1"/>
  </cols>
  <sheetData>
    <row r="1" spans="2:28" ht="21" x14ac:dyDescent="0.3">
      <c r="B1" s="12" t="s">
        <v>144</v>
      </c>
      <c r="C1" s="2"/>
      <c r="D1" s="3"/>
      <c r="E1" s="4"/>
      <c r="F1" s="4"/>
      <c r="G1" s="4"/>
      <c r="H1" s="4"/>
      <c r="I1" s="4"/>
      <c r="J1" s="4"/>
      <c r="K1" s="4"/>
      <c r="L1" s="5"/>
      <c r="M1" s="6" t="s">
        <v>14</v>
      </c>
      <c r="N1" s="497">
        <v>235000</v>
      </c>
      <c r="O1" s="497"/>
      <c r="P1" s="7" t="s">
        <v>15</v>
      </c>
      <c r="Q1" s="8"/>
      <c r="R1"/>
      <c r="S1"/>
      <c r="T1"/>
      <c r="U1"/>
      <c r="V1"/>
      <c r="W1"/>
      <c r="X1"/>
      <c r="Y1"/>
      <c r="Z1"/>
      <c r="AA1"/>
      <c r="AB1"/>
    </row>
    <row r="2" spans="2:28" s="13" customFormat="1" ht="13.8" x14ac:dyDescent="0.3">
      <c r="B2" s="552" t="s">
        <v>16</v>
      </c>
      <c r="C2" s="553"/>
      <c r="D2" s="19" t="s">
        <v>0</v>
      </c>
      <c r="E2" s="20" t="s">
        <v>1</v>
      </c>
      <c r="F2" s="20" t="s">
        <v>2</v>
      </c>
      <c r="G2" s="20" t="s">
        <v>3</v>
      </c>
      <c r="H2" s="20" t="s">
        <v>4</v>
      </c>
      <c r="I2" s="20" t="s">
        <v>5</v>
      </c>
      <c r="J2" s="20" t="s">
        <v>6</v>
      </c>
      <c r="K2" s="20" t="s">
        <v>7</v>
      </c>
      <c r="L2" s="20" t="s">
        <v>8</v>
      </c>
      <c r="M2" s="20" t="s">
        <v>9</v>
      </c>
      <c r="N2" s="20" t="s">
        <v>10</v>
      </c>
      <c r="O2" s="20" t="s">
        <v>11</v>
      </c>
      <c r="P2" s="20" t="s">
        <v>12</v>
      </c>
      <c r="Q2" s="14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</row>
    <row r="3" spans="2:28" s="13" customFormat="1" ht="13.8" x14ac:dyDescent="0.3">
      <c r="B3" s="554" t="s">
        <v>27</v>
      </c>
      <c r="C3" s="41" t="s">
        <v>18</v>
      </c>
      <c r="D3" s="42">
        <f>SUM(E3:P3)</f>
        <v>1</v>
      </c>
      <c r="E3" s="37">
        <v>0</v>
      </c>
      <c r="F3" s="37">
        <v>0</v>
      </c>
      <c r="G3" s="37">
        <v>0</v>
      </c>
      <c r="H3" s="37">
        <v>0</v>
      </c>
      <c r="I3" s="37">
        <v>0</v>
      </c>
      <c r="J3" s="37">
        <v>0</v>
      </c>
      <c r="K3" s="37">
        <v>1</v>
      </c>
      <c r="L3" s="37">
        <v>0</v>
      </c>
      <c r="M3" s="37"/>
      <c r="N3" s="37">
        <v>0</v>
      </c>
      <c r="O3" s="37">
        <v>0</v>
      </c>
      <c r="P3" s="37">
        <v>0</v>
      </c>
      <c r="Q3" s="9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</row>
    <row r="4" spans="2:28" s="13" customFormat="1" ht="13.8" x14ac:dyDescent="0.3">
      <c r="B4" s="555"/>
      <c r="C4" s="38" t="s">
        <v>36</v>
      </c>
      <c r="D4" s="39">
        <f>SUM(E4:P4)</f>
        <v>0</v>
      </c>
      <c r="E4" s="40">
        <v>0</v>
      </c>
      <c r="F4" s="40">
        <v>0</v>
      </c>
      <c r="G4" s="40">
        <v>0</v>
      </c>
      <c r="H4" s="40">
        <v>0</v>
      </c>
      <c r="I4" s="40">
        <v>0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9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</row>
    <row r="5" spans="2:28" s="13" customFormat="1" ht="13.8" x14ac:dyDescent="0.3">
      <c r="B5" s="555"/>
      <c r="C5" s="15" t="s">
        <v>19</v>
      </c>
      <c r="D5" s="22">
        <f>SUM(E5:P5)</f>
        <v>0</v>
      </c>
      <c r="E5" s="27">
        <v>0</v>
      </c>
      <c r="F5" s="27">
        <v>0</v>
      </c>
      <c r="G5" s="27">
        <v>0</v>
      </c>
      <c r="H5" s="27">
        <v>0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0</v>
      </c>
      <c r="P5" s="29">
        <v>0</v>
      </c>
      <c r="Q5" s="9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</row>
    <row r="6" spans="2:28" s="13" customFormat="1" ht="13.8" x14ac:dyDescent="0.3">
      <c r="B6" s="555"/>
      <c r="C6" s="15" t="s">
        <v>20</v>
      </c>
      <c r="D6" s="23"/>
      <c r="E6" s="27">
        <f>E3</f>
        <v>0</v>
      </c>
      <c r="F6" s="27">
        <f t="shared" ref="F6:P6" si="0">E6+F3</f>
        <v>0</v>
      </c>
      <c r="G6" s="27">
        <f t="shared" si="0"/>
        <v>0</v>
      </c>
      <c r="H6" s="27">
        <f t="shared" si="0"/>
        <v>0</v>
      </c>
      <c r="I6" s="27">
        <f t="shared" si="0"/>
        <v>0</v>
      </c>
      <c r="J6" s="27">
        <f t="shared" si="0"/>
        <v>0</v>
      </c>
      <c r="K6" s="27">
        <f t="shared" si="0"/>
        <v>1</v>
      </c>
      <c r="L6" s="27">
        <f t="shared" si="0"/>
        <v>1</v>
      </c>
      <c r="M6" s="27">
        <f t="shared" si="0"/>
        <v>1</v>
      </c>
      <c r="N6" s="27">
        <f t="shared" si="0"/>
        <v>1</v>
      </c>
      <c r="O6" s="27">
        <f t="shared" si="0"/>
        <v>1</v>
      </c>
      <c r="P6" s="27">
        <f t="shared" si="0"/>
        <v>1</v>
      </c>
      <c r="Q6" s="9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2:28" s="13" customFormat="1" ht="13.8" x14ac:dyDescent="0.3">
      <c r="B7" s="556"/>
      <c r="C7" s="17" t="s">
        <v>21</v>
      </c>
      <c r="D7" s="24"/>
      <c r="E7" s="28">
        <f>E5</f>
        <v>0</v>
      </c>
      <c r="F7" s="28">
        <f>E7+F5</f>
        <v>0</v>
      </c>
      <c r="G7" s="28">
        <f t="shared" ref="G7:I7" si="1">F7+G5</f>
        <v>0</v>
      </c>
      <c r="H7" s="28">
        <f t="shared" si="1"/>
        <v>0</v>
      </c>
      <c r="I7" s="43">
        <f t="shared" si="1"/>
        <v>0</v>
      </c>
      <c r="J7" s="43">
        <f t="shared" ref="J7" si="2">I7+J5</f>
        <v>0</v>
      </c>
      <c r="K7" s="43">
        <f t="shared" ref="K7" si="3">J7+K5</f>
        <v>0</v>
      </c>
      <c r="L7" s="43">
        <f t="shared" ref="L7" si="4">K7+L5</f>
        <v>0</v>
      </c>
      <c r="M7" s="43">
        <f t="shared" ref="M7" si="5">L7+M5</f>
        <v>0</v>
      </c>
      <c r="N7" s="43">
        <f t="shared" ref="N7" si="6">M7+N5</f>
        <v>0</v>
      </c>
      <c r="O7" s="43">
        <f t="shared" ref="O7" si="7">N7+O5</f>
        <v>0</v>
      </c>
      <c r="P7" s="43">
        <f t="shared" ref="P7" si="8">O7+P5</f>
        <v>0</v>
      </c>
      <c r="Q7" s="9"/>
      <c r="R7" s="21"/>
      <c r="S7" s="25"/>
      <c r="T7" s="21"/>
      <c r="U7" s="21"/>
      <c r="V7" s="21"/>
      <c r="W7" s="21"/>
      <c r="X7" s="21"/>
      <c r="Y7" s="21"/>
      <c r="Z7" s="21"/>
      <c r="AA7" s="21"/>
      <c r="AB7" s="21"/>
    </row>
    <row r="8" spans="2:28" s="13" customFormat="1" ht="13.8" x14ac:dyDescent="0.3">
      <c r="B8" s="554" t="s">
        <v>28</v>
      </c>
      <c r="C8" s="41" t="s">
        <v>23</v>
      </c>
      <c r="D8" s="42">
        <f t="shared" ref="D8:D10" si="9">SUM(E8:P8)</f>
        <v>1</v>
      </c>
      <c r="E8" s="37">
        <v>0</v>
      </c>
      <c r="F8" s="37">
        <v>0</v>
      </c>
      <c r="G8" s="37">
        <v>0</v>
      </c>
      <c r="H8" s="37">
        <v>0</v>
      </c>
      <c r="I8" s="37">
        <v>0</v>
      </c>
      <c r="J8" s="37">
        <v>0</v>
      </c>
      <c r="K8" s="37">
        <v>1</v>
      </c>
      <c r="L8" s="37">
        <v>0</v>
      </c>
      <c r="M8" s="37"/>
      <c r="N8" s="37">
        <v>0</v>
      </c>
      <c r="O8" s="37">
        <v>0</v>
      </c>
      <c r="P8" s="37">
        <v>0</v>
      </c>
      <c r="Q8" s="9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2:28" s="13" customFormat="1" ht="13.8" x14ac:dyDescent="0.3">
      <c r="B9" s="555"/>
      <c r="C9" s="38" t="s">
        <v>36</v>
      </c>
      <c r="D9" s="39">
        <f>SUM(E9:P9)</f>
        <v>0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39">
        <v>0</v>
      </c>
      <c r="O9" s="40">
        <v>0</v>
      </c>
      <c r="P9" s="40">
        <v>0</v>
      </c>
      <c r="Q9" s="9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2:28" s="13" customFormat="1" ht="13.8" x14ac:dyDescent="0.3">
      <c r="B10" s="555"/>
      <c r="C10" s="15" t="s">
        <v>24</v>
      </c>
      <c r="D10" s="22">
        <f t="shared" si="9"/>
        <v>0</v>
      </c>
      <c r="E10" s="27">
        <v>0</v>
      </c>
      <c r="F10" s="27">
        <v>0</v>
      </c>
      <c r="G10" s="27">
        <v>0</v>
      </c>
      <c r="H10" s="27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10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</row>
    <row r="11" spans="2:28" s="13" customFormat="1" ht="13.8" x14ac:dyDescent="0.3">
      <c r="B11" s="555"/>
      <c r="C11" s="15" t="s">
        <v>25</v>
      </c>
      <c r="D11" s="23"/>
      <c r="E11" s="27">
        <f>E8</f>
        <v>0</v>
      </c>
      <c r="F11" s="27">
        <f>E11+F8</f>
        <v>0</v>
      </c>
      <c r="G11" s="27">
        <f t="shared" ref="G11:P11" si="10">F11+G8</f>
        <v>0</v>
      </c>
      <c r="H11" s="27">
        <f t="shared" si="10"/>
        <v>0</v>
      </c>
      <c r="I11" s="27">
        <f t="shared" si="10"/>
        <v>0</v>
      </c>
      <c r="J11" s="27">
        <f t="shared" si="10"/>
        <v>0</v>
      </c>
      <c r="K11" s="27">
        <f t="shared" si="10"/>
        <v>1</v>
      </c>
      <c r="L11" s="27">
        <f t="shared" si="10"/>
        <v>1</v>
      </c>
      <c r="M11" s="27">
        <f t="shared" si="10"/>
        <v>1</v>
      </c>
      <c r="N11" s="27">
        <f t="shared" si="10"/>
        <v>1</v>
      </c>
      <c r="O11" s="27">
        <f t="shared" si="10"/>
        <v>1</v>
      </c>
      <c r="P11" s="27">
        <f t="shared" si="10"/>
        <v>1</v>
      </c>
      <c r="Q11" s="10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</row>
    <row r="12" spans="2:28" s="13" customFormat="1" ht="13.8" x14ac:dyDescent="0.3">
      <c r="B12" s="556"/>
      <c r="C12" s="17" t="s">
        <v>26</v>
      </c>
      <c r="D12" s="24"/>
      <c r="E12" s="28">
        <f>E10</f>
        <v>0</v>
      </c>
      <c r="F12" s="28">
        <f>E12+F10</f>
        <v>0</v>
      </c>
      <c r="G12" s="28">
        <f t="shared" ref="G12:I12" si="11">F12+G10</f>
        <v>0</v>
      </c>
      <c r="H12" s="28">
        <f t="shared" si="11"/>
        <v>0</v>
      </c>
      <c r="I12" s="43">
        <f t="shared" si="11"/>
        <v>0</v>
      </c>
      <c r="J12" s="43">
        <f t="shared" ref="J12" si="12">I12+J10</f>
        <v>0</v>
      </c>
      <c r="K12" s="43">
        <f t="shared" ref="K12" si="13">J12+K10</f>
        <v>0</v>
      </c>
      <c r="L12" s="43">
        <f t="shared" ref="L12" si="14">K12+L10</f>
        <v>0</v>
      </c>
      <c r="M12" s="43">
        <f t="shared" ref="M12" si="15">L12+M10</f>
        <v>0</v>
      </c>
      <c r="N12" s="43">
        <f t="shared" ref="N12" si="16">M12+N10</f>
        <v>0</v>
      </c>
      <c r="O12" s="43">
        <f t="shared" ref="O12" si="17">N12+O10</f>
        <v>0</v>
      </c>
      <c r="P12" s="43">
        <f t="shared" ref="P12" si="18">O12+P10</f>
        <v>0</v>
      </c>
      <c r="Q12" s="10"/>
      <c r="R12" s="21"/>
      <c r="S12" s="25"/>
      <c r="T12" s="21"/>
      <c r="U12" s="21"/>
      <c r="V12" s="21"/>
      <c r="W12" s="21"/>
      <c r="X12" s="21"/>
      <c r="Y12" s="21"/>
      <c r="Z12" s="21"/>
      <c r="AA12" s="21"/>
      <c r="AB12" s="21"/>
    </row>
    <row r="13" spans="2:28" s="13" customFormat="1" ht="13.8" x14ac:dyDescent="0.3"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</row>
    <row r="14" spans="2:28" s="13" customFormat="1" ht="13.8" x14ac:dyDescent="0.3"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</row>
    <row r="15" spans="2:28" s="13" customFormat="1" ht="13.8" x14ac:dyDescent="0.3"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</row>
    <row r="16" spans="2:28" s="13" customFormat="1" ht="13.8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</row>
    <row r="17" spans="2:28" s="13" customFormat="1" ht="13.8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</row>
    <row r="18" spans="2:28" s="13" customFormat="1" ht="13.8" x14ac:dyDescent="0.3"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</row>
    <row r="19" spans="2:28" s="13" customFormat="1" ht="13.8" x14ac:dyDescent="0.3"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</row>
    <row r="20" spans="2:28" s="13" customFormat="1" ht="13.8" x14ac:dyDescent="0.3"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</row>
    <row r="21" spans="2:28" s="13" customFormat="1" ht="13.8" x14ac:dyDescent="0.3"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</row>
    <row r="22" spans="2:28" s="13" customFormat="1" ht="13.8" x14ac:dyDescent="0.3"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</row>
    <row r="23" spans="2:28" s="13" customFormat="1" ht="13.8" x14ac:dyDescent="0.3"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</row>
    <row r="24" spans="2:28" s="13" customFormat="1" ht="13.8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</row>
    <row r="25" spans="2:28" s="13" customFormat="1" ht="13.8" x14ac:dyDescent="0.3"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</row>
    <row r="26" spans="2:28" s="13" customFormat="1" ht="13.8" x14ac:dyDescent="0.3"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</row>
    <row r="27" spans="2:28" s="13" customFormat="1" ht="13.8" x14ac:dyDescent="0.3"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</row>
    <row r="28" spans="2:28" s="13" customFormat="1" ht="13.8" x14ac:dyDescent="0.3"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</row>
    <row r="29" spans="2:28" s="13" customFormat="1" ht="13.8" x14ac:dyDescent="0.3"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</row>
    <row r="30" spans="2:28" s="13" customFormat="1" ht="13.8" x14ac:dyDescent="0.3"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</row>
    <row r="31" spans="2:28" s="13" customFormat="1" ht="13.8" x14ac:dyDescent="0.3"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</row>
    <row r="32" spans="2:28" s="13" customFormat="1" ht="13.8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</row>
    <row r="33" spans="2:28" s="13" customFormat="1" ht="13.8" x14ac:dyDescent="0.3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</row>
    <row r="34" spans="2:28" s="13" customFormat="1" ht="13.8" x14ac:dyDescent="0.3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</row>
    <row r="35" spans="2:28" s="13" customFormat="1" ht="13.8" x14ac:dyDescent="0.3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</row>
    <row r="36" spans="2:28" s="13" customFormat="1" ht="13.8" x14ac:dyDescent="0.3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</row>
    <row r="37" spans="2:28" s="13" customFormat="1" ht="13.8" x14ac:dyDescent="0.3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</row>
    <row r="38" spans="2:28" s="13" customFormat="1" ht="13.8" x14ac:dyDescent="0.3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</row>
    <row r="39" spans="2:28" s="13" customFormat="1" ht="13.8" x14ac:dyDescent="0.3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</row>
    <row r="40" spans="2:28" s="13" customFormat="1" ht="13.8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</row>
    <row r="41" spans="2:28" s="13" customFormat="1" ht="13.8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</row>
    <row r="42" spans="2:28" s="13" customFormat="1" ht="13.8" x14ac:dyDescent="0.3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</row>
    <row r="43" spans="2:28" s="13" customFormat="1" ht="13.8" x14ac:dyDescent="0.3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</row>
    <row r="44" spans="2:28" s="13" customFormat="1" ht="13.8" x14ac:dyDescent="0.3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</row>
    <row r="45" spans="2:28" s="13" customFormat="1" ht="13.8" x14ac:dyDescent="0.3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</row>
    <row r="46" spans="2:28" s="13" customFormat="1" ht="13.8" x14ac:dyDescent="0.3"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</row>
    <row r="47" spans="2:28" x14ac:dyDescent="0.3">
      <c r="R47"/>
      <c r="S47"/>
      <c r="T47"/>
      <c r="U47"/>
      <c r="V47"/>
      <c r="W47"/>
      <c r="X47"/>
      <c r="Y47"/>
      <c r="Z47"/>
      <c r="AA47"/>
      <c r="AB47"/>
    </row>
    <row r="48" spans="2:28" x14ac:dyDescent="0.3">
      <c r="E48" s="20" t="s">
        <v>1</v>
      </c>
      <c r="F48" s="20" t="s">
        <v>2</v>
      </c>
      <c r="G48" s="20" t="s">
        <v>3</v>
      </c>
      <c r="H48" s="20" t="s">
        <v>4</v>
      </c>
      <c r="I48" s="20" t="s">
        <v>5</v>
      </c>
      <c r="J48" s="20" t="s">
        <v>6</v>
      </c>
      <c r="K48" s="20" t="s">
        <v>7</v>
      </c>
      <c r="L48" s="20" t="s">
        <v>8</v>
      </c>
      <c r="M48" s="20" t="s">
        <v>9</v>
      </c>
      <c r="N48" s="20" t="s">
        <v>10</v>
      </c>
      <c r="O48" s="20" t="s">
        <v>11</v>
      </c>
      <c r="P48" s="20" t="s">
        <v>12</v>
      </c>
      <c r="R48"/>
      <c r="S48"/>
      <c r="T48"/>
      <c r="U48"/>
      <c r="V48"/>
      <c r="W48"/>
      <c r="X48"/>
      <c r="Y48"/>
      <c r="Z48"/>
      <c r="AA48"/>
      <c r="AB48"/>
    </row>
    <row r="49" spans="5:18" x14ac:dyDescent="0.3">
      <c r="K49" s="114"/>
      <c r="L49" s="114"/>
      <c r="M49" s="114"/>
      <c r="N49" s="114"/>
      <c r="O49" s="114"/>
      <c r="P49" s="114"/>
      <c r="R49" s="1">
        <f>N1/12</f>
        <v>19583.333333333332</v>
      </c>
    </row>
    <row r="50" spans="5:18" x14ac:dyDescent="0.3">
      <c r="O50" s="114"/>
      <c r="P50" s="114"/>
    </row>
    <row r="51" spans="5:18" x14ac:dyDescent="0.3">
      <c r="E51" s="114">
        <f t="shared" ref="E51:O51" si="19">SUM(E49:E50)</f>
        <v>0</v>
      </c>
      <c r="F51" s="114">
        <f t="shared" si="19"/>
        <v>0</v>
      </c>
      <c r="G51" s="114">
        <f t="shared" si="19"/>
        <v>0</v>
      </c>
      <c r="H51" s="114">
        <f t="shared" si="19"/>
        <v>0</v>
      </c>
      <c r="I51" s="114">
        <f t="shared" si="19"/>
        <v>0</v>
      </c>
      <c r="J51" s="114">
        <f t="shared" si="19"/>
        <v>0</v>
      </c>
      <c r="K51" s="114">
        <f t="shared" si="19"/>
        <v>0</v>
      </c>
      <c r="L51" s="114">
        <f t="shared" si="19"/>
        <v>0</v>
      </c>
      <c r="M51" s="114">
        <f t="shared" si="19"/>
        <v>0</v>
      </c>
      <c r="N51" s="114">
        <f t="shared" si="19"/>
        <v>0</v>
      </c>
      <c r="O51" s="114">
        <f t="shared" si="19"/>
        <v>0</v>
      </c>
      <c r="P51" s="114">
        <f>SUM(P49:P50)</f>
        <v>0</v>
      </c>
    </row>
    <row r="52" spans="5:18" x14ac:dyDescent="0.3">
      <c r="K52" s="115">
        <f>K49*$R$49</f>
        <v>0</v>
      </c>
      <c r="L52" s="115">
        <f t="shared" ref="L52:P52" si="20">L49*$R$49</f>
        <v>0</v>
      </c>
      <c r="M52" s="115">
        <f t="shared" si="20"/>
        <v>0</v>
      </c>
      <c r="N52" s="115">
        <f t="shared" si="20"/>
        <v>0</v>
      </c>
      <c r="O52" s="115">
        <f t="shared" si="20"/>
        <v>0</v>
      </c>
      <c r="P52" s="115">
        <f t="shared" si="20"/>
        <v>0</v>
      </c>
    </row>
    <row r="53" spans="5:18" x14ac:dyDescent="0.3">
      <c r="K53" s="115">
        <f>K50*$R$49</f>
        <v>0</v>
      </c>
      <c r="L53" s="115">
        <f t="shared" ref="L53:P53" si="21">L50*$R$49</f>
        <v>0</v>
      </c>
      <c r="M53" s="115">
        <f t="shared" si="21"/>
        <v>0</v>
      </c>
      <c r="N53" s="115">
        <f t="shared" si="21"/>
        <v>0</v>
      </c>
      <c r="O53" s="115">
        <f t="shared" si="21"/>
        <v>0</v>
      </c>
      <c r="P53" s="115">
        <f t="shared" si="21"/>
        <v>0</v>
      </c>
    </row>
    <row r="54" spans="5:18" x14ac:dyDescent="0.3">
      <c r="K54" s="115">
        <f t="shared" ref="K54" si="22">SUM(K52:K53)</f>
        <v>0</v>
      </c>
      <c r="L54" s="115">
        <f t="shared" ref="L54" si="23">SUM(L52:L53)</f>
        <v>0</v>
      </c>
      <c r="M54" s="115">
        <f t="shared" ref="M54" si="24">SUM(M52:M53)</f>
        <v>0</v>
      </c>
      <c r="N54" s="115">
        <f t="shared" ref="N54" si="25">SUM(N52:N53)</f>
        <v>0</v>
      </c>
      <c r="O54" s="115">
        <f t="shared" ref="O54" si="26">SUM(O52:O53)</f>
        <v>0</v>
      </c>
      <c r="P54" s="115">
        <f t="shared" ref="P54" si="27">SUM(P52:P53)</f>
        <v>0</v>
      </c>
      <c r="R54" s="116">
        <f>SUM(K54:P54)</f>
        <v>0</v>
      </c>
    </row>
    <row r="57" spans="5:18" x14ac:dyDescent="0.3">
      <c r="R57" s="26">
        <v>900000</v>
      </c>
    </row>
    <row r="58" spans="5:18" x14ac:dyDescent="0.3">
      <c r="R58" s="116">
        <f>R57/225000</f>
        <v>4</v>
      </c>
    </row>
  </sheetData>
  <mergeCells count="4">
    <mergeCell ref="N1:O1"/>
    <mergeCell ref="B2:C2"/>
    <mergeCell ref="B3:B7"/>
    <mergeCell ref="B8:B12"/>
  </mergeCells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M24"/>
  <sheetViews>
    <sheetView topLeftCell="B5" zoomScale="55" zoomScaleNormal="55" workbookViewId="0">
      <pane xSplit="3" ySplit="1" topLeftCell="E6" activePane="bottomRight" state="frozen"/>
      <selection activeCell="B5" sqref="B5"/>
      <selection pane="topRight" activeCell="E5" sqref="E5"/>
      <selection pane="bottomLeft" activeCell="B6" sqref="B6"/>
      <selection pane="bottomRight" activeCell="B16" sqref="B16:B17"/>
    </sheetView>
  </sheetViews>
  <sheetFormatPr defaultRowHeight="14.4" x14ac:dyDescent="0.3"/>
  <cols>
    <col min="2" max="2" width="14.6640625" customWidth="1"/>
    <col min="3" max="3" width="15.109375" bestFit="1" customWidth="1"/>
    <col min="4" max="5" width="15.109375" customWidth="1"/>
    <col min="6" max="6" width="36.44140625" customWidth="1"/>
    <col min="7" max="7" width="18.33203125" style="114" bestFit="1" customWidth="1"/>
    <col min="8" max="8" width="15.6640625" style="114" bestFit="1" customWidth="1"/>
    <col min="9" max="9" width="13.88671875" style="114" bestFit="1" customWidth="1"/>
    <col min="10" max="10" width="15.44140625" style="114" customWidth="1"/>
    <col min="11" max="11" width="18.33203125" customWidth="1"/>
  </cols>
  <sheetData>
    <row r="2" spans="1:13" ht="40.5" customHeight="1" x14ac:dyDescent="0.3">
      <c r="A2" s="134" t="s">
        <v>90</v>
      </c>
    </row>
    <row r="5" spans="1:13" ht="48.75" customHeight="1" x14ac:dyDescent="0.3">
      <c r="A5" s="129" t="s">
        <v>91</v>
      </c>
      <c r="B5" s="129" t="s">
        <v>92</v>
      </c>
      <c r="C5" s="135" t="s">
        <v>133</v>
      </c>
      <c r="D5" s="135" t="s">
        <v>112</v>
      </c>
      <c r="E5" s="135" t="s">
        <v>93</v>
      </c>
      <c r="F5" s="129" t="s">
        <v>94</v>
      </c>
      <c r="G5" s="129" t="s">
        <v>95</v>
      </c>
      <c r="H5" s="129" t="s">
        <v>96</v>
      </c>
      <c r="I5" s="129" t="s">
        <v>97</v>
      </c>
      <c r="J5" s="136" t="s">
        <v>98</v>
      </c>
      <c r="K5" s="136" t="s">
        <v>99</v>
      </c>
    </row>
    <row r="6" spans="1:13" s="142" customFormat="1" ht="30" customHeight="1" x14ac:dyDescent="0.3">
      <c r="A6" s="557">
        <v>1</v>
      </c>
      <c r="B6" s="558" t="s">
        <v>104</v>
      </c>
      <c r="C6" s="557">
        <v>1</v>
      </c>
      <c r="D6" s="559">
        <v>0</v>
      </c>
      <c r="E6" s="559"/>
      <c r="F6" s="140"/>
      <c r="G6" s="136"/>
      <c r="H6" s="136"/>
      <c r="I6" s="136"/>
      <c r="J6" s="136"/>
      <c r="K6" s="141"/>
    </row>
    <row r="7" spans="1:13" s="142" customFormat="1" ht="30" customHeight="1" x14ac:dyDescent="0.3">
      <c r="A7" s="557"/>
      <c r="B7" s="558"/>
      <c r="C7" s="557"/>
      <c r="D7" s="560"/>
      <c r="E7" s="560"/>
      <c r="F7" s="140"/>
      <c r="G7" s="136"/>
      <c r="H7" s="136"/>
      <c r="I7" s="136"/>
      <c r="J7" s="136"/>
      <c r="K7" s="141"/>
    </row>
    <row r="8" spans="1:13" ht="30" customHeight="1" x14ac:dyDescent="0.3">
      <c r="A8" s="397">
        <v>2</v>
      </c>
      <c r="B8" s="561" t="s">
        <v>105</v>
      </c>
      <c r="C8" s="397">
        <v>1</v>
      </c>
      <c r="D8" s="562">
        <v>0</v>
      </c>
      <c r="E8" s="562"/>
      <c r="F8" s="138"/>
      <c r="G8" s="129"/>
      <c r="H8" s="129"/>
      <c r="I8" s="129"/>
      <c r="J8" s="129"/>
      <c r="K8" s="137"/>
    </row>
    <row r="9" spans="1:13" ht="30" customHeight="1" x14ac:dyDescent="0.3">
      <c r="A9" s="397"/>
      <c r="B9" s="561"/>
      <c r="C9" s="397"/>
      <c r="D9" s="563"/>
      <c r="E9" s="563"/>
      <c r="F9" s="138"/>
      <c r="G9" s="129"/>
      <c r="H9" s="129"/>
      <c r="I9" s="129"/>
      <c r="J9" s="129"/>
      <c r="K9" s="137"/>
    </row>
    <row r="10" spans="1:13" ht="30" customHeight="1" x14ac:dyDescent="0.3">
      <c r="A10" s="397">
        <v>3</v>
      </c>
      <c r="B10" s="561" t="s">
        <v>106</v>
      </c>
      <c r="C10" s="397">
        <v>1</v>
      </c>
      <c r="D10" s="562">
        <v>0.47</v>
      </c>
      <c r="E10" s="562"/>
      <c r="F10" s="138" t="s">
        <v>100</v>
      </c>
      <c r="G10" s="129">
        <v>7.0000000000000007E-2</v>
      </c>
      <c r="H10" s="129"/>
      <c r="I10" s="129"/>
      <c r="J10" s="129" t="s">
        <v>101</v>
      </c>
      <c r="K10" s="137"/>
    </row>
    <row r="11" spans="1:13" ht="30" customHeight="1" x14ac:dyDescent="0.3">
      <c r="A11" s="397"/>
      <c r="B11" s="561"/>
      <c r="C11" s="397"/>
      <c r="D11" s="563"/>
      <c r="E11" s="563"/>
      <c r="F11" s="138" t="s">
        <v>139</v>
      </c>
      <c r="G11" s="129">
        <v>0.4</v>
      </c>
      <c r="H11" s="129"/>
      <c r="I11" s="129"/>
      <c r="J11" s="161" t="s">
        <v>101</v>
      </c>
      <c r="K11" s="137"/>
      <c r="M11">
        <f>0.25+0.37</f>
        <v>0.62</v>
      </c>
    </row>
    <row r="12" spans="1:13" ht="30" customHeight="1" x14ac:dyDescent="0.3">
      <c r="A12" s="397">
        <v>4</v>
      </c>
      <c r="B12" s="561" t="s">
        <v>107</v>
      </c>
      <c r="C12" s="397">
        <v>1</v>
      </c>
      <c r="D12" s="562">
        <v>0.62</v>
      </c>
      <c r="E12" s="562">
        <v>0</v>
      </c>
      <c r="F12" s="138" t="s">
        <v>135</v>
      </c>
      <c r="G12" s="129">
        <v>0.37</v>
      </c>
      <c r="H12" s="129"/>
      <c r="I12" s="129"/>
      <c r="J12" s="160" t="s">
        <v>136</v>
      </c>
      <c r="K12" s="137"/>
    </row>
    <row r="13" spans="1:13" ht="30" customHeight="1" x14ac:dyDescent="0.3">
      <c r="A13" s="397"/>
      <c r="B13" s="561"/>
      <c r="C13" s="397"/>
      <c r="D13" s="563"/>
      <c r="E13" s="563"/>
      <c r="F13" s="138" t="s">
        <v>134</v>
      </c>
      <c r="G13" s="129">
        <v>0.25</v>
      </c>
      <c r="H13" s="129"/>
      <c r="I13" s="129"/>
      <c r="J13" s="160" t="s">
        <v>136</v>
      </c>
      <c r="K13" s="137"/>
    </row>
    <row r="14" spans="1:13" ht="30" customHeight="1" x14ac:dyDescent="0.3">
      <c r="A14" s="397">
        <v>5</v>
      </c>
      <c r="B14" s="561" t="s">
        <v>108</v>
      </c>
      <c r="C14" s="397">
        <v>1</v>
      </c>
      <c r="D14" s="562">
        <v>0</v>
      </c>
      <c r="E14" s="562"/>
      <c r="F14" s="138" t="s">
        <v>102</v>
      </c>
      <c r="G14" s="129">
        <v>5.0000000000000001E-4</v>
      </c>
      <c r="H14" s="129">
        <v>5.0000000000000001E-4</v>
      </c>
      <c r="I14" s="129" t="s">
        <v>2</v>
      </c>
      <c r="J14" s="129" t="s">
        <v>86</v>
      </c>
      <c r="K14" s="136" t="s">
        <v>103</v>
      </c>
    </row>
    <row r="15" spans="1:13" ht="30" customHeight="1" x14ac:dyDescent="0.3">
      <c r="A15" s="397"/>
      <c r="B15" s="561"/>
      <c r="C15" s="397"/>
      <c r="D15" s="563"/>
      <c r="E15" s="563"/>
      <c r="F15" s="138"/>
      <c r="G15" s="129"/>
      <c r="H15" s="129"/>
      <c r="I15" s="129"/>
      <c r="J15" s="129"/>
      <c r="K15" s="137"/>
    </row>
    <row r="16" spans="1:13" ht="30" customHeight="1" x14ac:dyDescent="0.3">
      <c r="A16" s="397">
        <v>6</v>
      </c>
      <c r="B16" s="561" t="s">
        <v>109</v>
      </c>
      <c r="C16" s="397">
        <v>1</v>
      </c>
      <c r="D16" s="562">
        <v>0</v>
      </c>
      <c r="E16" s="562"/>
      <c r="F16" s="138"/>
      <c r="G16" s="129"/>
      <c r="H16" s="129"/>
      <c r="I16" s="129"/>
      <c r="J16" s="129"/>
      <c r="K16" s="137"/>
    </row>
    <row r="17" spans="1:11" ht="30" customHeight="1" x14ac:dyDescent="0.3">
      <c r="A17" s="397"/>
      <c r="B17" s="561"/>
      <c r="C17" s="397"/>
      <c r="D17" s="563"/>
      <c r="E17" s="563"/>
      <c r="F17" s="138"/>
      <c r="G17" s="129"/>
      <c r="H17" s="129"/>
      <c r="I17" s="129"/>
      <c r="J17" s="129"/>
      <c r="K17" s="137"/>
    </row>
    <row r="18" spans="1:11" ht="30" customHeight="1" x14ac:dyDescent="0.3">
      <c r="A18" s="397">
        <v>7</v>
      </c>
      <c r="B18" s="561" t="s">
        <v>110</v>
      </c>
      <c r="C18" s="397">
        <v>1</v>
      </c>
      <c r="D18" s="562">
        <v>0</v>
      </c>
      <c r="E18" s="562"/>
      <c r="F18" s="138"/>
      <c r="G18" s="129"/>
      <c r="H18" s="129"/>
      <c r="I18" s="129"/>
      <c r="J18" s="129"/>
      <c r="K18" s="137"/>
    </row>
    <row r="19" spans="1:11" ht="30" customHeight="1" x14ac:dyDescent="0.3">
      <c r="A19" s="397"/>
      <c r="B19" s="561"/>
      <c r="C19" s="397"/>
      <c r="D19" s="563"/>
      <c r="E19" s="563"/>
      <c r="F19" s="138"/>
      <c r="G19" s="129"/>
      <c r="H19" s="129"/>
      <c r="I19" s="129"/>
      <c r="J19" s="129"/>
      <c r="K19" s="137"/>
    </row>
    <row r="20" spans="1:11" ht="30" customHeight="1" x14ac:dyDescent="0.3">
      <c r="A20" s="397">
        <v>8</v>
      </c>
      <c r="B20" s="561" t="s">
        <v>111</v>
      </c>
      <c r="C20" s="397">
        <v>1</v>
      </c>
      <c r="D20" s="562">
        <v>0</v>
      </c>
      <c r="E20" s="562"/>
      <c r="F20" s="138"/>
      <c r="G20" s="129"/>
      <c r="H20" s="129"/>
      <c r="I20" s="129"/>
      <c r="J20" s="129"/>
      <c r="K20" s="137"/>
    </row>
    <row r="21" spans="1:11" ht="30" customHeight="1" x14ac:dyDescent="0.3">
      <c r="A21" s="397"/>
      <c r="B21" s="561"/>
      <c r="C21" s="397"/>
      <c r="D21" s="563"/>
      <c r="E21" s="563"/>
      <c r="F21" s="138"/>
      <c r="G21" s="129"/>
      <c r="H21" s="129"/>
      <c r="I21" s="129"/>
      <c r="J21" s="129"/>
      <c r="K21" s="137"/>
    </row>
    <row r="22" spans="1:11" ht="30" customHeight="1" x14ac:dyDescent="0.3">
      <c r="A22" s="144"/>
      <c r="B22" s="145"/>
      <c r="C22" s="129"/>
      <c r="D22" s="139"/>
      <c r="E22" s="139"/>
      <c r="F22" s="138"/>
      <c r="G22" s="129"/>
      <c r="H22" s="129"/>
      <c r="I22" s="129"/>
      <c r="J22" s="129"/>
      <c r="K22" s="136"/>
    </row>
    <row r="23" spans="1:11" ht="30" customHeight="1" x14ac:dyDescent="0.3">
      <c r="A23" s="144"/>
      <c r="B23" s="145"/>
      <c r="C23" s="129"/>
      <c r="D23" s="139"/>
      <c r="E23" s="139"/>
      <c r="F23" s="138"/>
      <c r="G23" s="129"/>
      <c r="H23" s="129"/>
      <c r="I23" s="129"/>
      <c r="J23" s="129"/>
      <c r="K23" s="136"/>
    </row>
    <row r="24" spans="1:11" ht="30.75" customHeight="1" x14ac:dyDescent="0.3">
      <c r="B24" s="129" t="s">
        <v>0</v>
      </c>
      <c r="C24" s="129">
        <f>SUM(C6:C21)</f>
        <v>8</v>
      </c>
      <c r="D24" s="129">
        <f>SUM(D6:D21)</f>
        <v>1.0899999999999999</v>
      </c>
      <c r="E24" s="129"/>
      <c r="F24" s="129"/>
      <c r="G24" s="129">
        <f>SUM(G6:G21)</f>
        <v>1.0905</v>
      </c>
      <c r="H24" s="129">
        <f>SUM(H6:H21)</f>
        <v>5.0000000000000001E-4</v>
      </c>
      <c r="I24" s="129"/>
      <c r="J24" s="129"/>
      <c r="K24" s="137"/>
    </row>
  </sheetData>
  <mergeCells count="40">
    <mergeCell ref="E20:E21"/>
    <mergeCell ref="A20:A21"/>
    <mergeCell ref="B20:B21"/>
    <mergeCell ref="C20:C21"/>
    <mergeCell ref="D20:D21"/>
    <mergeCell ref="E8:E9"/>
    <mergeCell ref="E6:E7"/>
    <mergeCell ref="E10:E11"/>
    <mergeCell ref="E12:E13"/>
    <mergeCell ref="E14:E15"/>
    <mergeCell ref="E16:E17"/>
    <mergeCell ref="A18:A19"/>
    <mergeCell ref="B18:B19"/>
    <mergeCell ref="C18:C19"/>
    <mergeCell ref="D18:D19"/>
    <mergeCell ref="E18:E19"/>
    <mergeCell ref="A14:A15"/>
    <mergeCell ref="B14:B15"/>
    <mergeCell ref="C14:C15"/>
    <mergeCell ref="D14:D15"/>
    <mergeCell ref="A16:A17"/>
    <mergeCell ref="B16:B17"/>
    <mergeCell ref="C16:C17"/>
    <mergeCell ref="D16:D17"/>
    <mergeCell ref="A10:A11"/>
    <mergeCell ref="B10:B11"/>
    <mergeCell ref="C10:C11"/>
    <mergeCell ref="D10:D11"/>
    <mergeCell ref="A12:A13"/>
    <mergeCell ref="B12:B13"/>
    <mergeCell ref="C12:C13"/>
    <mergeCell ref="D12:D13"/>
    <mergeCell ref="A6:A7"/>
    <mergeCell ref="B6:B7"/>
    <mergeCell ref="C6:C7"/>
    <mergeCell ref="D6:D7"/>
    <mergeCell ref="A8:A9"/>
    <mergeCell ref="B8:B9"/>
    <mergeCell ref="C8:C9"/>
    <mergeCell ref="D8:D9"/>
  </mergeCells>
  <pageMargins left="0.7" right="0.7" top="0.75" bottom="0.75" header="0.3" footer="0.3"/>
  <pageSetup paperSize="9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DN74"/>
  <sheetViews>
    <sheetView showGridLines="0" topLeftCell="A10" zoomScale="40" zoomScaleNormal="40" zoomScaleSheetLayoutView="100" workbookViewId="0">
      <pane xSplit="10" ySplit="5" topLeftCell="K32" activePane="bottomRight" state="frozen"/>
      <selection activeCell="A10" sqref="A10"/>
      <selection pane="topRight" activeCell="K10" sqref="K10"/>
      <selection pane="bottomLeft" activeCell="A15" sqref="A15"/>
      <selection pane="bottomRight" activeCell="J38" sqref="J38"/>
    </sheetView>
  </sheetViews>
  <sheetFormatPr defaultColWidth="9.109375" defaultRowHeight="18" x14ac:dyDescent="0.3"/>
  <cols>
    <col min="1" max="1" width="1.44140625" style="33" customWidth="1"/>
    <col min="2" max="2" width="11.33203125" style="33" customWidth="1"/>
    <col min="3" max="7" width="12.6640625" style="33" customWidth="1"/>
    <col min="8" max="8" width="35.109375" style="105" customWidth="1"/>
    <col min="9" max="9" width="14.44140625" style="33" bestFit="1" customWidth="1"/>
    <col min="10" max="10" width="22.6640625" style="33" bestFit="1" customWidth="1"/>
    <col min="11" max="57" width="10.6640625" style="33" customWidth="1"/>
    <col min="58" max="16384" width="9.109375" style="33"/>
  </cols>
  <sheetData>
    <row r="1" spans="2:58" ht="24.9" customHeight="1" x14ac:dyDescent="0.3">
      <c r="X1" s="149"/>
    </row>
    <row r="2" spans="2:58" ht="24.9" customHeight="1" x14ac:dyDescent="0.3">
      <c r="X2" s="149"/>
    </row>
    <row r="3" spans="2:58" ht="24.9" customHeight="1" x14ac:dyDescent="0.3">
      <c r="X3" s="149"/>
    </row>
    <row r="4" spans="2:58" ht="24.9" customHeight="1" x14ac:dyDescent="0.3">
      <c r="X4" s="149"/>
    </row>
    <row r="5" spans="2:58" ht="24.9" customHeight="1" x14ac:dyDescent="0.3">
      <c r="X5" s="149"/>
    </row>
    <row r="6" spans="2:58" ht="24.9" customHeight="1" x14ac:dyDescent="0.3">
      <c r="X6" s="149"/>
    </row>
    <row r="7" spans="2:58" ht="24.9" customHeight="1" x14ac:dyDescent="0.3">
      <c r="X7" s="149"/>
    </row>
    <row r="8" spans="2:58" ht="24.9" customHeight="1" x14ac:dyDescent="0.3">
      <c r="X8" s="149"/>
    </row>
    <row r="9" spans="2:58" ht="24.9" customHeight="1" x14ac:dyDescent="0.3">
      <c r="X9" s="149"/>
    </row>
    <row r="10" spans="2:58" ht="24.9" customHeight="1" x14ac:dyDescent="0.3">
      <c r="X10" s="149"/>
    </row>
    <row r="11" spans="2:58" ht="24.9" customHeight="1" x14ac:dyDescent="0.3">
      <c r="B11" s="582" t="s">
        <v>55</v>
      </c>
      <c r="C11" s="583"/>
      <c r="D11" s="583"/>
      <c r="X11" s="149"/>
    </row>
    <row r="12" spans="2:58" ht="24.9" customHeight="1" x14ac:dyDescent="0.3">
      <c r="X12" s="149"/>
    </row>
    <row r="13" spans="2:58" s="177" customFormat="1" ht="30" customHeight="1" x14ac:dyDescent="0.3">
      <c r="B13" s="566" t="s">
        <v>145</v>
      </c>
      <c r="C13" s="580" t="s">
        <v>56</v>
      </c>
      <c r="D13" s="580"/>
      <c r="E13" s="580"/>
      <c r="F13" s="580"/>
      <c r="G13" s="580"/>
      <c r="H13" s="578" t="s">
        <v>68</v>
      </c>
      <c r="I13" s="173"/>
      <c r="J13" s="578" t="s">
        <v>126</v>
      </c>
      <c r="K13" s="575" t="s">
        <v>1</v>
      </c>
      <c r="L13" s="576"/>
      <c r="M13" s="576"/>
      <c r="N13" s="577"/>
      <c r="O13" s="575" t="s">
        <v>2</v>
      </c>
      <c r="P13" s="576"/>
      <c r="Q13" s="576"/>
      <c r="R13" s="577"/>
      <c r="S13" s="575" t="s">
        <v>3</v>
      </c>
      <c r="T13" s="576"/>
      <c r="U13" s="576"/>
      <c r="V13" s="577"/>
      <c r="W13" s="575" t="s">
        <v>4</v>
      </c>
      <c r="X13" s="576"/>
      <c r="Y13" s="576"/>
      <c r="Z13" s="577"/>
      <c r="AA13" s="575" t="s">
        <v>5</v>
      </c>
      <c r="AB13" s="576"/>
      <c r="AC13" s="576"/>
      <c r="AD13" s="577"/>
      <c r="AE13" s="575" t="s">
        <v>6</v>
      </c>
      <c r="AF13" s="576"/>
      <c r="AG13" s="576"/>
      <c r="AH13" s="577"/>
      <c r="AI13" s="575" t="s">
        <v>7</v>
      </c>
      <c r="AJ13" s="576"/>
      <c r="AK13" s="576"/>
      <c r="AL13" s="577"/>
      <c r="AM13" s="575" t="s">
        <v>8</v>
      </c>
      <c r="AN13" s="576"/>
      <c r="AO13" s="576"/>
      <c r="AP13" s="577"/>
      <c r="AQ13" s="575" t="s">
        <v>9</v>
      </c>
      <c r="AR13" s="576"/>
      <c r="AS13" s="576"/>
      <c r="AT13" s="577"/>
      <c r="AU13" s="575" t="s">
        <v>10</v>
      </c>
      <c r="AV13" s="576"/>
      <c r="AW13" s="576"/>
      <c r="AX13" s="577"/>
      <c r="AY13" s="575" t="s">
        <v>11</v>
      </c>
      <c r="AZ13" s="576"/>
      <c r="BA13" s="576"/>
      <c r="BB13" s="577"/>
      <c r="BC13" s="575" t="s">
        <v>12</v>
      </c>
      <c r="BD13" s="576"/>
      <c r="BE13" s="576"/>
      <c r="BF13" s="577"/>
    </row>
    <row r="14" spans="2:58" ht="30" customHeight="1" x14ac:dyDescent="0.3">
      <c r="B14" s="566"/>
      <c r="C14" s="580"/>
      <c r="D14" s="580"/>
      <c r="E14" s="580"/>
      <c r="F14" s="580"/>
      <c r="G14" s="580"/>
      <c r="H14" s="579"/>
      <c r="I14" s="174"/>
      <c r="J14" s="579"/>
      <c r="K14" s="175" t="s">
        <v>70</v>
      </c>
      <c r="L14" s="175" t="s">
        <v>71</v>
      </c>
      <c r="M14" s="175" t="s">
        <v>72</v>
      </c>
      <c r="N14" s="175" t="s">
        <v>73</v>
      </c>
      <c r="O14" s="175" t="s">
        <v>70</v>
      </c>
      <c r="P14" s="175" t="s">
        <v>71</v>
      </c>
      <c r="Q14" s="175" t="s">
        <v>72</v>
      </c>
      <c r="R14" s="175" t="s">
        <v>73</v>
      </c>
      <c r="S14" s="175" t="s">
        <v>70</v>
      </c>
      <c r="T14" s="175" t="s">
        <v>71</v>
      </c>
      <c r="U14" s="175" t="s">
        <v>72</v>
      </c>
      <c r="V14" s="175" t="s">
        <v>73</v>
      </c>
      <c r="W14" s="176" t="s">
        <v>70</v>
      </c>
      <c r="X14" s="176" t="s">
        <v>71</v>
      </c>
      <c r="Y14" s="176" t="s">
        <v>72</v>
      </c>
      <c r="Z14" s="176" t="s">
        <v>73</v>
      </c>
      <c r="AA14" s="176" t="s">
        <v>70</v>
      </c>
      <c r="AB14" s="176" t="s">
        <v>71</v>
      </c>
      <c r="AC14" s="176" t="s">
        <v>72</v>
      </c>
      <c r="AD14" s="176" t="s">
        <v>73</v>
      </c>
      <c r="AE14" s="176" t="s">
        <v>70</v>
      </c>
      <c r="AF14" s="176" t="s">
        <v>71</v>
      </c>
      <c r="AG14" s="176" t="s">
        <v>72</v>
      </c>
      <c r="AH14" s="176" t="s">
        <v>73</v>
      </c>
      <c r="AI14" s="176" t="s">
        <v>70</v>
      </c>
      <c r="AJ14" s="176" t="s">
        <v>71</v>
      </c>
      <c r="AK14" s="176" t="s">
        <v>72</v>
      </c>
      <c r="AL14" s="176" t="s">
        <v>73</v>
      </c>
      <c r="AM14" s="176" t="s">
        <v>70</v>
      </c>
      <c r="AN14" s="176" t="s">
        <v>71</v>
      </c>
      <c r="AO14" s="176" t="s">
        <v>72</v>
      </c>
      <c r="AP14" s="176" t="s">
        <v>73</v>
      </c>
      <c r="AQ14" s="176" t="s">
        <v>70</v>
      </c>
      <c r="AR14" s="176" t="s">
        <v>71</v>
      </c>
      <c r="AS14" s="176" t="s">
        <v>72</v>
      </c>
      <c r="AT14" s="176" t="s">
        <v>73</v>
      </c>
      <c r="AU14" s="176" t="s">
        <v>70</v>
      </c>
      <c r="AV14" s="176" t="s">
        <v>71</v>
      </c>
      <c r="AW14" s="176" t="s">
        <v>72</v>
      </c>
      <c r="AX14" s="176" t="s">
        <v>73</v>
      </c>
      <c r="AY14" s="176" t="s">
        <v>70</v>
      </c>
      <c r="AZ14" s="176" t="s">
        <v>71</v>
      </c>
      <c r="BA14" s="176" t="s">
        <v>72</v>
      </c>
      <c r="BB14" s="176" t="s">
        <v>73</v>
      </c>
      <c r="BC14" s="176" t="s">
        <v>70</v>
      </c>
      <c r="BD14" s="176" t="s">
        <v>71</v>
      </c>
      <c r="BE14" s="176" t="s">
        <v>72</v>
      </c>
      <c r="BF14" s="176" t="s">
        <v>73</v>
      </c>
    </row>
    <row r="15" spans="2:58" ht="60" customHeight="1" x14ac:dyDescent="0.3">
      <c r="B15" s="584">
        <v>1</v>
      </c>
      <c r="C15" s="581" t="s">
        <v>113</v>
      </c>
      <c r="D15" s="581"/>
      <c r="E15" s="581"/>
      <c r="F15" s="581"/>
      <c r="G15" s="581"/>
      <c r="H15" s="567" t="s">
        <v>87</v>
      </c>
      <c r="I15" s="168" t="s">
        <v>37</v>
      </c>
      <c r="J15" s="170">
        <v>0.2</v>
      </c>
      <c r="K15" s="171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2"/>
      <c r="Y15" s="172"/>
      <c r="Z15" s="172"/>
      <c r="AA15" s="172"/>
      <c r="AB15" s="172"/>
      <c r="AC15" s="172"/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</row>
    <row r="16" spans="2:58" ht="60" customHeight="1" x14ac:dyDescent="0.3">
      <c r="B16" s="585"/>
      <c r="C16" s="581"/>
      <c r="D16" s="581"/>
      <c r="E16" s="581"/>
      <c r="F16" s="581"/>
      <c r="G16" s="581"/>
      <c r="H16" s="568"/>
      <c r="I16" s="168" t="s">
        <v>13</v>
      </c>
      <c r="J16" s="170">
        <v>0.2</v>
      </c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2"/>
      <c r="Y16" s="172"/>
      <c r="Z16" s="172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</row>
    <row r="17" spans="2:58" ht="60" customHeight="1" x14ac:dyDescent="0.3">
      <c r="B17" s="584">
        <v>2</v>
      </c>
      <c r="C17" s="581" t="s">
        <v>57</v>
      </c>
      <c r="D17" s="581"/>
      <c r="E17" s="581"/>
      <c r="F17" s="581"/>
      <c r="G17" s="581"/>
      <c r="H17" s="567" t="s">
        <v>86</v>
      </c>
      <c r="I17" s="168" t="s">
        <v>37</v>
      </c>
      <c r="J17" s="170">
        <v>0</v>
      </c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2"/>
      <c r="Y17" s="172"/>
      <c r="Z17" s="172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</row>
    <row r="18" spans="2:58" ht="60" customHeight="1" x14ac:dyDescent="0.3">
      <c r="B18" s="585"/>
      <c r="C18" s="581"/>
      <c r="D18" s="581"/>
      <c r="E18" s="581"/>
      <c r="F18" s="581"/>
      <c r="G18" s="581"/>
      <c r="H18" s="568"/>
      <c r="I18" s="168" t="s">
        <v>13</v>
      </c>
      <c r="J18" s="170">
        <v>0</v>
      </c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2"/>
      <c r="Y18" s="172"/>
      <c r="Z18" s="172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</row>
    <row r="19" spans="2:58" ht="60" customHeight="1" x14ac:dyDescent="0.3">
      <c r="B19" s="564">
        <v>3</v>
      </c>
      <c r="C19" s="581" t="s">
        <v>58</v>
      </c>
      <c r="D19" s="581"/>
      <c r="E19" s="581"/>
      <c r="F19" s="581"/>
      <c r="G19" s="581"/>
      <c r="H19" s="567" t="s">
        <v>87</v>
      </c>
      <c r="I19" s="167" t="s">
        <v>37</v>
      </c>
      <c r="J19" s="169">
        <v>0.2</v>
      </c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1"/>
      <c r="X19" s="172"/>
      <c r="Y19" s="172"/>
      <c r="Z19" s="172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</row>
    <row r="20" spans="2:58" ht="60" customHeight="1" x14ac:dyDescent="0.3">
      <c r="B20" s="565"/>
      <c r="C20" s="581"/>
      <c r="D20" s="581"/>
      <c r="E20" s="581"/>
      <c r="F20" s="581"/>
      <c r="G20" s="581"/>
      <c r="H20" s="568"/>
      <c r="I20" s="167" t="s">
        <v>13</v>
      </c>
      <c r="J20" s="169">
        <v>0.2</v>
      </c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1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</row>
    <row r="21" spans="2:58" ht="60" customHeight="1" x14ac:dyDescent="0.3">
      <c r="B21" s="564">
        <v>4</v>
      </c>
      <c r="C21" s="569" t="s">
        <v>140</v>
      </c>
      <c r="D21" s="570"/>
      <c r="E21" s="570"/>
      <c r="F21" s="570"/>
      <c r="G21" s="571"/>
      <c r="H21" s="567" t="s">
        <v>141</v>
      </c>
      <c r="I21" s="167" t="s">
        <v>37</v>
      </c>
      <c r="J21" s="169">
        <v>0.1</v>
      </c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</row>
    <row r="22" spans="2:58" ht="60" customHeight="1" x14ac:dyDescent="0.3">
      <c r="B22" s="565"/>
      <c r="C22" s="572"/>
      <c r="D22" s="573"/>
      <c r="E22" s="573"/>
      <c r="F22" s="573"/>
      <c r="G22" s="574"/>
      <c r="H22" s="568"/>
      <c r="I22" s="167" t="s">
        <v>13</v>
      </c>
      <c r="J22" s="169">
        <v>0.1</v>
      </c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</row>
    <row r="23" spans="2:58" ht="60" customHeight="1" x14ac:dyDescent="0.3">
      <c r="B23" s="564">
        <v>5</v>
      </c>
      <c r="C23" s="581" t="s">
        <v>137</v>
      </c>
      <c r="D23" s="581"/>
      <c r="E23" s="581"/>
      <c r="F23" s="581"/>
      <c r="G23" s="581"/>
      <c r="H23" s="567" t="s">
        <v>88</v>
      </c>
      <c r="I23" s="167" t="s">
        <v>37</v>
      </c>
      <c r="J23" s="169">
        <v>1</v>
      </c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</row>
    <row r="24" spans="2:58" ht="60" customHeight="1" x14ac:dyDescent="0.3">
      <c r="B24" s="565"/>
      <c r="C24" s="581"/>
      <c r="D24" s="581"/>
      <c r="E24" s="581"/>
      <c r="F24" s="581"/>
      <c r="G24" s="581"/>
      <c r="H24" s="568"/>
      <c r="I24" s="167" t="s">
        <v>13</v>
      </c>
      <c r="J24" s="169">
        <v>1</v>
      </c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</row>
    <row r="25" spans="2:58" ht="60" customHeight="1" x14ac:dyDescent="0.3">
      <c r="B25" s="564">
        <v>6</v>
      </c>
      <c r="C25" s="581" t="s">
        <v>115</v>
      </c>
      <c r="D25" s="581"/>
      <c r="E25" s="581"/>
      <c r="F25" s="581"/>
      <c r="G25" s="581"/>
      <c r="H25" s="567" t="s">
        <v>88</v>
      </c>
      <c r="I25" s="167" t="s">
        <v>37</v>
      </c>
      <c r="J25" s="169">
        <v>0.1</v>
      </c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</row>
    <row r="26" spans="2:58" ht="60" customHeight="1" x14ac:dyDescent="0.3">
      <c r="B26" s="565"/>
      <c r="C26" s="581"/>
      <c r="D26" s="581"/>
      <c r="E26" s="581"/>
      <c r="F26" s="581"/>
      <c r="G26" s="581"/>
      <c r="H26" s="568"/>
      <c r="I26" s="167" t="s">
        <v>13</v>
      </c>
      <c r="J26" s="169">
        <v>0.01</v>
      </c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</row>
    <row r="27" spans="2:58" ht="60" customHeight="1" x14ac:dyDescent="0.3">
      <c r="B27" s="564">
        <v>7</v>
      </c>
      <c r="C27" s="581" t="s">
        <v>119</v>
      </c>
      <c r="D27" s="581"/>
      <c r="E27" s="581"/>
      <c r="F27" s="581"/>
      <c r="G27" s="581"/>
      <c r="H27" s="567" t="s">
        <v>87</v>
      </c>
      <c r="I27" s="167" t="s">
        <v>37</v>
      </c>
      <c r="J27" s="169">
        <v>0.2</v>
      </c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2"/>
      <c r="AB27" s="172"/>
      <c r="AC27" s="172"/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</row>
    <row r="28" spans="2:58" ht="60" customHeight="1" x14ac:dyDescent="0.3">
      <c r="B28" s="565"/>
      <c r="C28" s="581"/>
      <c r="D28" s="581"/>
      <c r="E28" s="581"/>
      <c r="F28" s="581"/>
      <c r="G28" s="581"/>
      <c r="H28" s="568"/>
      <c r="I28" s="167" t="s">
        <v>13</v>
      </c>
      <c r="J28" s="169">
        <v>0.2</v>
      </c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</row>
    <row r="29" spans="2:58" ht="60" customHeight="1" x14ac:dyDescent="0.3">
      <c r="B29" s="564">
        <v>8</v>
      </c>
      <c r="C29" s="581" t="s">
        <v>147</v>
      </c>
      <c r="D29" s="581"/>
      <c r="E29" s="581"/>
      <c r="F29" s="581"/>
      <c r="G29" s="581"/>
      <c r="H29" s="567" t="s">
        <v>143</v>
      </c>
      <c r="I29" s="167" t="s">
        <v>37</v>
      </c>
      <c r="J29" s="169">
        <v>0.1</v>
      </c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</row>
    <row r="30" spans="2:58" ht="60" customHeight="1" x14ac:dyDescent="0.3">
      <c r="B30" s="565"/>
      <c r="C30" s="581"/>
      <c r="D30" s="581"/>
      <c r="E30" s="581"/>
      <c r="F30" s="581"/>
      <c r="G30" s="581"/>
      <c r="H30" s="568" t="s">
        <v>143</v>
      </c>
      <c r="I30" s="167" t="s">
        <v>13</v>
      </c>
      <c r="J30" s="169">
        <v>0.1</v>
      </c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</row>
    <row r="31" spans="2:58" ht="60" customHeight="1" x14ac:dyDescent="0.3">
      <c r="B31" s="564">
        <v>9</v>
      </c>
      <c r="C31" s="581" t="s">
        <v>59</v>
      </c>
      <c r="D31" s="581"/>
      <c r="E31" s="581"/>
      <c r="F31" s="581"/>
      <c r="G31" s="581"/>
      <c r="H31" s="567" t="s">
        <v>88</v>
      </c>
      <c r="I31" s="167" t="s">
        <v>37</v>
      </c>
      <c r="J31" s="169">
        <v>0.2</v>
      </c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2"/>
      <c r="X31" s="172"/>
      <c r="Y31" s="172"/>
      <c r="Z31" s="172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</row>
    <row r="32" spans="2:58" ht="60" customHeight="1" x14ac:dyDescent="0.3">
      <c r="B32" s="565"/>
      <c r="C32" s="581"/>
      <c r="D32" s="581"/>
      <c r="E32" s="581"/>
      <c r="F32" s="581"/>
      <c r="G32" s="581"/>
      <c r="H32" s="568"/>
      <c r="I32" s="167" t="s">
        <v>13</v>
      </c>
      <c r="J32" s="169"/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171"/>
      <c r="V32" s="171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</row>
    <row r="33" spans="1:118" s="146" customFormat="1" ht="60" customHeight="1" x14ac:dyDescent="0.3">
      <c r="B33" s="564">
        <v>10</v>
      </c>
      <c r="C33" s="581" t="s">
        <v>60</v>
      </c>
      <c r="D33" s="581"/>
      <c r="E33" s="581"/>
      <c r="F33" s="581"/>
      <c r="G33" s="581"/>
      <c r="H33" s="567" t="s">
        <v>87</v>
      </c>
      <c r="I33" s="167" t="s">
        <v>37</v>
      </c>
      <c r="J33" s="170">
        <v>0.25</v>
      </c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  <c r="AA33" s="171"/>
      <c r="AB33" s="171"/>
      <c r="AC33" s="171"/>
      <c r="AD33" s="171"/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171"/>
      <c r="AY33" s="171"/>
      <c r="AZ33" s="171"/>
      <c r="BA33" s="171"/>
      <c r="BB33" s="171"/>
      <c r="BC33" s="171"/>
      <c r="BD33" s="171"/>
      <c r="BE33" s="171"/>
      <c r="BF33" s="171"/>
    </row>
    <row r="34" spans="1:118" s="146" customFormat="1" ht="60" customHeight="1" x14ac:dyDescent="0.3">
      <c r="B34" s="565"/>
      <c r="C34" s="581"/>
      <c r="D34" s="581"/>
      <c r="E34" s="581"/>
      <c r="F34" s="581"/>
      <c r="G34" s="581"/>
      <c r="H34" s="568"/>
      <c r="I34" s="167" t="s">
        <v>13</v>
      </c>
      <c r="J34" s="170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  <c r="AA34" s="171"/>
      <c r="AB34" s="171"/>
      <c r="AC34" s="171"/>
      <c r="AD34" s="171"/>
      <c r="AE34" s="171"/>
      <c r="AF34" s="171"/>
      <c r="AG34" s="171"/>
      <c r="AH34" s="171"/>
      <c r="AI34" s="171"/>
      <c r="AJ34" s="171"/>
      <c r="AK34" s="171"/>
      <c r="AL34" s="171"/>
      <c r="AM34" s="171"/>
      <c r="AN34" s="171"/>
      <c r="AO34" s="171"/>
      <c r="AP34" s="171"/>
      <c r="AQ34" s="171"/>
      <c r="AR34" s="171"/>
      <c r="AS34" s="171"/>
      <c r="AT34" s="171"/>
      <c r="AU34" s="171"/>
      <c r="AV34" s="171"/>
      <c r="AW34" s="171"/>
      <c r="AX34" s="171"/>
      <c r="AY34" s="171"/>
      <c r="AZ34" s="171"/>
      <c r="BA34" s="171"/>
      <c r="BB34" s="171"/>
      <c r="BC34" s="171"/>
      <c r="BD34" s="171"/>
      <c r="BE34" s="171"/>
      <c r="BF34" s="171"/>
    </row>
    <row r="35" spans="1:118" s="146" customFormat="1" ht="60" customHeight="1" x14ac:dyDescent="0.3">
      <c r="B35" s="564">
        <v>11</v>
      </c>
      <c r="C35" s="569" t="s">
        <v>142</v>
      </c>
      <c r="D35" s="570"/>
      <c r="E35" s="570"/>
      <c r="F35" s="570"/>
      <c r="G35" s="571"/>
      <c r="H35" s="567" t="s">
        <v>88</v>
      </c>
      <c r="I35" s="168" t="s">
        <v>37</v>
      </c>
      <c r="J35" s="169">
        <v>0.1</v>
      </c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  <c r="AA35" s="171"/>
      <c r="AB35" s="171"/>
      <c r="AC35" s="171"/>
      <c r="AD35" s="171"/>
      <c r="AE35" s="171"/>
      <c r="AF35" s="171"/>
      <c r="AG35" s="171"/>
      <c r="AH35" s="171"/>
      <c r="AI35" s="171"/>
      <c r="AJ35" s="171"/>
      <c r="AK35" s="171"/>
      <c r="AL35" s="171"/>
      <c r="AM35" s="171"/>
      <c r="AN35" s="171"/>
      <c r="AO35" s="171"/>
      <c r="AP35" s="171"/>
      <c r="AQ35" s="171"/>
      <c r="AR35" s="171"/>
      <c r="AS35" s="171"/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</row>
    <row r="36" spans="1:118" s="146" customFormat="1" ht="60" customHeight="1" x14ac:dyDescent="0.3">
      <c r="B36" s="565"/>
      <c r="C36" s="572"/>
      <c r="D36" s="573"/>
      <c r="E36" s="573"/>
      <c r="F36" s="573"/>
      <c r="G36" s="574"/>
      <c r="H36" s="568"/>
      <c r="I36" s="168" t="s">
        <v>13</v>
      </c>
      <c r="J36" s="169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1"/>
      <c r="AB36" s="171"/>
      <c r="AC36" s="171"/>
      <c r="AD36" s="171"/>
      <c r="AE36" s="171"/>
      <c r="AF36" s="171"/>
      <c r="AG36" s="171"/>
      <c r="AH36" s="171"/>
      <c r="AI36" s="171"/>
      <c r="AJ36" s="171"/>
      <c r="AK36" s="171"/>
      <c r="AL36" s="171"/>
      <c r="AM36" s="171"/>
      <c r="AN36" s="171"/>
      <c r="AO36" s="171"/>
      <c r="AP36" s="171"/>
      <c r="AQ36" s="171"/>
      <c r="AR36" s="171"/>
      <c r="AS36" s="171"/>
      <c r="AT36" s="171"/>
      <c r="AU36" s="171"/>
      <c r="AV36" s="171"/>
      <c r="AW36" s="171"/>
      <c r="AX36" s="171"/>
      <c r="AY36" s="171"/>
      <c r="AZ36" s="171"/>
      <c r="BA36" s="171"/>
      <c r="BB36" s="171"/>
      <c r="BC36" s="171"/>
      <c r="BD36" s="171"/>
      <c r="BE36" s="171"/>
      <c r="BF36" s="171"/>
    </row>
    <row r="37" spans="1:118" s="146" customFormat="1" ht="60" customHeight="1" x14ac:dyDescent="0.3">
      <c r="B37" s="564">
        <v>12</v>
      </c>
      <c r="C37" s="581" t="s">
        <v>116</v>
      </c>
      <c r="D37" s="581"/>
      <c r="E37" s="581"/>
      <c r="F37" s="581"/>
      <c r="G37" s="581"/>
      <c r="H37" s="567" t="s">
        <v>87</v>
      </c>
      <c r="I37" s="168" t="s">
        <v>37</v>
      </c>
      <c r="J37" s="170">
        <v>1.6</v>
      </c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  <c r="AA37" s="171"/>
      <c r="AB37" s="171"/>
      <c r="AC37" s="171"/>
      <c r="AD37" s="171"/>
      <c r="AE37" s="171"/>
      <c r="AF37" s="171"/>
      <c r="AG37" s="171"/>
      <c r="AH37" s="171"/>
      <c r="AI37" s="171"/>
      <c r="AJ37" s="171"/>
      <c r="AK37" s="171"/>
      <c r="AL37" s="171"/>
      <c r="AM37" s="171"/>
      <c r="AN37" s="171"/>
      <c r="AO37" s="171"/>
      <c r="AP37" s="171"/>
      <c r="AQ37" s="171"/>
      <c r="AR37" s="171"/>
      <c r="AS37" s="171"/>
      <c r="AT37" s="171"/>
      <c r="AU37" s="171"/>
      <c r="AV37" s="171"/>
      <c r="AW37" s="171"/>
      <c r="AX37" s="171"/>
      <c r="AY37" s="171"/>
      <c r="AZ37" s="171"/>
      <c r="BA37" s="171"/>
      <c r="BB37" s="171"/>
      <c r="BC37" s="171"/>
      <c r="BD37" s="171"/>
      <c r="BE37" s="171"/>
      <c r="BF37" s="171"/>
    </row>
    <row r="38" spans="1:118" s="146" customFormat="1" ht="60" customHeight="1" x14ac:dyDescent="0.3">
      <c r="B38" s="565"/>
      <c r="C38" s="581"/>
      <c r="D38" s="581"/>
      <c r="E38" s="581"/>
      <c r="F38" s="581"/>
      <c r="G38" s="581"/>
      <c r="H38" s="568"/>
      <c r="I38" s="168" t="s">
        <v>13</v>
      </c>
      <c r="J38" s="170">
        <v>1.6</v>
      </c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  <c r="AA38" s="171"/>
      <c r="AB38" s="171"/>
      <c r="AC38" s="171"/>
      <c r="AD38" s="171"/>
      <c r="AE38" s="171"/>
      <c r="AF38" s="171"/>
      <c r="AG38" s="171"/>
      <c r="AH38" s="171"/>
      <c r="AI38" s="171"/>
      <c r="AJ38" s="171"/>
      <c r="AK38" s="171"/>
      <c r="AL38" s="171"/>
      <c r="AM38" s="171"/>
      <c r="AN38" s="171"/>
      <c r="AO38" s="171"/>
      <c r="AP38" s="171"/>
      <c r="AQ38" s="171"/>
      <c r="AR38" s="171"/>
      <c r="AS38" s="171"/>
      <c r="AT38" s="171"/>
      <c r="AU38" s="171"/>
      <c r="AV38" s="171"/>
      <c r="AW38" s="171"/>
      <c r="AX38" s="171"/>
      <c r="AY38" s="171"/>
      <c r="AZ38" s="171"/>
      <c r="BA38" s="171"/>
      <c r="BB38" s="171"/>
      <c r="BC38" s="171"/>
      <c r="BD38" s="171"/>
      <c r="BE38" s="171"/>
      <c r="BF38" s="171"/>
    </row>
    <row r="39" spans="1:118" s="146" customFormat="1" ht="60" customHeight="1" x14ac:dyDescent="0.3">
      <c r="B39" s="564">
        <v>13</v>
      </c>
      <c r="C39" s="581" t="s">
        <v>61</v>
      </c>
      <c r="D39" s="581"/>
      <c r="E39" s="581"/>
      <c r="F39" s="581"/>
      <c r="G39" s="581"/>
      <c r="H39" s="567" t="s">
        <v>88</v>
      </c>
      <c r="I39" s="168" t="s">
        <v>37</v>
      </c>
      <c r="J39" s="170">
        <v>0.1</v>
      </c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1"/>
      <c r="AB39" s="171"/>
      <c r="AC39" s="171"/>
      <c r="AD39" s="171"/>
      <c r="AE39" s="171"/>
      <c r="AF39" s="171"/>
      <c r="AG39" s="171"/>
      <c r="AH39" s="171"/>
      <c r="AI39" s="171"/>
      <c r="AJ39" s="171"/>
      <c r="AK39" s="171"/>
      <c r="AL39" s="171"/>
      <c r="AM39" s="171"/>
      <c r="AN39" s="171"/>
      <c r="AO39" s="171"/>
      <c r="AP39" s="171"/>
      <c r="AQ39" s="171"/>
      <c r="AR39" s="171"/>
      <c r="AS39" s="171"/>
      <c r="AT39" s="171"/>
      <c r="AU39" s="171"/>
      <c r="AV39" s="171"/>
      <c r="AW39" s="171"/>
      <c r="AX39" s="171"/>
      <c r="AY39" s="171"/>
      <c r="AZ39" s="171"/>
      <c r="BA39" s="171"/>
      <c r="BB39" s="171"/>
      <c r="BC39" s="171"/>
      <c r="BD39" s="171"/>
      <c r="BE39" s="171"/>
      <c r="BF39" s="171"/>
    </row>
    <row r="40" spans="1:118" s="146" customFormat="1" ht="60" customHeight="1" x14ac:dyDescent="0.3">
      <c r="B40" s="565"/>
      <c r="C40" s="581"/>
      <c r="D40" s="581"/>
      <c r="E40" s="581"/>
      <c r="F40" s="581"/>
      <c r="G40" s="581"/>
      <c r="H40" s="568"/>
      <c r="I40" s="168" t="s">
        <v>13</v>
      </c>
      <c r="J40" s="170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  <c r="AA40" s="171"/>
      <c r="AB40" s="171"/>
      <c r="AC40" s="171"/>
      <c r="AD40" s="171"/>
      <c r="AE40" s="171"/>
      <c r="AF40" s="171"/>
      <c r="AG40" s="171"/>
      <c r="AH40" s="171"/>
      <c r="AI40" s="171"/>
      <c r="AJ40" s="171"/>
      <c r="AK40" s="171"/>
      <c r="AL40" s="171"/>
      <c r="AM40" s="171"/>
      <c r="AN40" s="171"/>
      <c r="AO40" s="171"/>
      <c r="AP40" s="171"/>
      <c r="AQ40" s="171"/>
      <c r="AR40" s="171"/>
      <c r="AS40" s="171"/>
      <c r="AT40" s="171"/>
      <c r="AU40" s="171"/>
      <c r="AV40" s="171"/>
      <c r="AW40" s="171"/>
      <c r="AX40" s="171"/>
      <c r="AY40" s="171"/>
      <c r="AZ40" s="171"/>
      <c r="BA40" s="171"/>
      <c r="BB40" s="171"/>
      <c r="BC40" s="171"/>
      <c r="BD40" s="171"/>
      <c r="BE40" s="171"/>
      <c r="BF40" s="171"/>
    </row>
    <row r="41" spans="1:118" s="146" customFormat="1" ht="60" customHeight="1" x14ac:dyDescent="0.3">
      <c r="B41" s="564">
        <v>14</v>
      </c>
      <c r="C41" s="581" t="s">
        <v>118</v>
      </c>
      <c r="D41" s="581"/>
      <c r="E41" s="581"/>
      <c r="F41" s="581"/>
      <c r="G41" s="581"/>
      <c r="H41" s="567" t="s">
        <v>87</v>
      </c>
      <c r="I41" s="168" t="s">
        <v>37</v>
      </c>
      <c r="J41" s="170">
        <v>0.5</v>
      </c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71"/>
      <c r="AL41" s="171"/>
      <c r="AM41" s="171"/>
      <c r="AN41" s="171"/>
      <c r="AO41" s="171"/>
      <c r="AP41" s="171"/>
      <c r="AQ41" s="171"/>
      <c r="AR41" s="171"/>
      <c r="AS41" s="171"/>
      <c r="AT41" s="171"/>
      <c r="AU41" s="171"/>
      <c r="AV41" s="171"/>
      <c r="AW41" s="171"/>
      <c r="AX41" s="171"/>
      <c r="AY41" s="171"/>
      <c r="AZ41" s="171"/>
      <c r="BA41" s="171"/>
      <c r="BB41" s="171"/>
      <c r="BC41" s="171"/>
      <c r="BD41" s="171"/>
      <c r="BE41" s="171"/>
      <c r="BF41" s="17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</row>
    <row r="42" spans="1:118" s="146" customFormat="1" ht="60" customHeight="1" x14ac:dyDescent="0.3">
      <c r="B42" s="565"/>
      <c r="C42" s="581"/>
      <c r="D42" s="581"/>
      <c r="E42" s="581"/>
      <c r="F42" s="581"/>
      <c r="G42" s="581"/>
      <c r="H42" s="568"/>
      <c r="I42" s="180" t="s">
        <v>13</v>
      </c>
      <c r="J42" s="181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2"/>
      <c r="AU42" s="182"/>
      <c r="AV42" s="182"/>
      <c r="AW42" s="182"/>
      <c r="AX42" s="182"/>
      <c r="AY42" s="182"/>
      <c r="AZ42" s="182"/>
      <c r="BA42" s="182"/>
      <c r="BB42" s="182"/>
      <c r="BC42" s="182"/>
      <c r="BD42" s="182"/>
      <c r="BE42" s="182"/>
      <c r="BF42" s="182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</row>
    <row r="43" spans="1:118" s="125" customFormat="1" ht="60" customHeight="1" x14ac:dyDescent="0.3">
      <c r="A43" s="566"/>
      <c r="B43" s="564">
        <v>15</v>
      </c>
      <c r="C43" s="581" t="s">
        <v>129</v>
      </c>
      <c r="D43" s="581"/>
      <c r="E43" s="581"/>
      <c r="F43" s="581"/>
      <c r="G43" s="581"/>
      <c r="H43" s="567" t="s">
        <v>143</v>
      </c>
      <c r="I43" s="186" t="s">
        <v>37</v>
      </c>
      <c r="J43" s="187">
        <v>0.1</v>
      </c>
      <c r="BG43" s="192"/>
      <c r="BH43" s="192"/>
      <c r="BI43" s="192"/>
      <c r="BJ43" s="192"/>
      <c r="BK43" s="192"/>
      <c r="BL43" s="192"/>
      <c r="BM43" s="192"/>
      <c r="BN43" s="192"/>
      <c r="BO43" s="192"/>
      <c r="BP43" s="192"/>
      <c r="BQ43" s="192"/>
      <c r="BR43" s="192"/>
      <c r="BS43" s="192"/>
      <c r="BT43" s="192"/>
      <c r="BU43" s="192"/>
      <c r="BV43" s="192"/>
      <c r="BW43" s="192"/>
      <c r="BX43" s="192"/>
      <c r="BY43" s="192"/>
      <c r="BZ43" s="192"/>
      <c r="CA43" s="192"/>
      <c r="CB43" s="192"/>
      <c r="CC43" s="192"/>
      <c r="CD43" s="192"/>
      <c r="CE43" s="192"/>
      <c r="CF43" s="192"/>
      <c r="CG43" s="192"/>
      <c r="CH43" s="192"/>
      <c r="CI43" s="192"/>
      <c r="CJ43" s="192"/>
      <c r="CK43" s="192"/>
      <c r="CL43" s="192"/>
      <c r="CM43" s="192"/>
      <c r="CN43" s="192"/>
      <c r="CO43" s="192"/>
      <c r="CP43" s="192"/>
      <c r="CQ43" s="192"/>
      <c r="CR43" s="192"/>
      <c r="CS43" s="192"/>
      <c r="CT43" s="192"/>
      <c r="CU43" s="192"/>
      <c r="CV43" s="192"/>
      <c r="CW43" s="192"/>
      <c r="CX43" s="192"/>
      <c r="CY43" s="192"/>
      <c r="CZ43" s="192"/>
      <c r="DA43" s="192"/>
      <c r="DB43" s="192"/>
      <c r="DC43" s="192"/>
      <c r="DD43" s="192"/>
      <c r="DE43" s="192"/>
      <c r="DF43" s="192"/>
      <c r="DG43" s="192"/>
      <c r="DH43" s="192"/>
      <c r="DI43" s="192"/>
      <c r="DJ43" s="192"/>
      <c r="DK43" s="192"/>
      <c r="DL43" s="192"/>
      <c r="DM43" s="192"/>
      <c r="DN43" s="192"/>
    </row>
    <row r="44" spans="1:118" s="125" customFormat="1" ht="60" customHeight="1" x14ac:dyDescent="0.3">
      <c r="A44" s="566"/>
      <c r="B44" s="565"/>
      <c r="C44" s="581"/>
      <c r="D44" s="581"/>
      <c r="E44" s="581"/>
      <c r="F44" s="581"/>
      <c r="G44" s="581"/>
      <c r="H44" s="568" t="s">
        <v>143</v>
      </c>
      <c r="I44" s="183" t="s">
        <v>13</v>
      </c>
      <c r="J44" s="184"/>
      <c r="BG44" s="192"/>
      <c r="BH44" s="192"/>
      <c r="BI44" s="192"/>
      <c r="BJ44" s="192"/>
      <c r="BK44" s="192"/>
      <c r="BL44" s="192"/>
      <c r="BM44" s="192"/>
      <c r="BN44" s="192"/>
      <c r="BO44" s="192"/>
      <c r="BP44" s="192"/>
      <c r="BQ44" s="192"/>
      <c r="BR44" s="192"/>
      <c r="BS44" s="192"/>
      <c r="BT44" s="192"/>
      <c r="BU44" s="192"/>
      <c r="BV44" s="192"/>
      <c r="BW44" s="192"/>
      <c r="BX44" s="192"/>
      <c r="BY44" s="192"/>
      <c r="BZ44" s="192"/>
      <c r="CA44" s="192"/>
      <c r="CB44" s="192"/>
      <c r="CC44" s="192"/>
      <c r="CD44" s="192"/>
      <c r="CE44" s="192"/>
      <c r="CF44" s="192"/>
      <c r="CG44" s="192"/>
      <c r="CH44" s="192"/>
      <c r="CI44" s="192"/>
      <c r="CJ44" s="192"/>
      <c r="CK44" s="192"/>
      <c r="CL44" s="192"/>
      <c r="CM44" s="192"/>
      <c r="CN44" s="192"/>
      <c r="CO44" s="192"/>
      <c r="CP44" s="192"/>
      <c r="CQ44" s="192"/>
      <c r="CR44" s="192"/>
      <c r="CS44" s="192"/>
      <c r="CT44" s="192"/>
      <c r="CU44" s="192"/>
      <c r="CV44" s="192"/>
      <c r="CW44" s="192"/>
      <c r="CX44" s="192"/>
      <c r="CY44" s="192"/>
      <c r="CZ44" s="192"/>
      <c r="DA44" s="192"/>
      <c r="DB44" s="192"/>
      <c r="DC44" s="192"/>
      <c r="DD44" s="192"/>
      <c r="DE44" s="192"/>
      <c r="DF44" s="192"/>
      <c r="DG44" s="192"/>
      <c r="DH44" s="192"/>
      <c r="DI44" s="192"/>
      <c r="DJ44" s="192"/>
      <c r="DK44" s="192"/>
      <c r="DL44" s="192"/>
      <c r="DM44" s="192"/>
      <c r="DN44" s="192"/>
    </row>
    <row r="45" spans="1:118" s="125" customFormat="1" ht="60" customHeight="1" x14ac:dyDescent="0.3">
      <c r="A45" s="564"/>
      <c r="B45" s="564">
        <v>16</v>
      </c>
      <c r="C45" s="581" t="s">
        <v>63</v>
      </c>
      <c r="D45" s="581"/>
      <c r="E45" s="581"/>
      <c r="F45" s="581"/>
      <c r="G45" s="581"/>
      <c r="H45" s="586" t="s">
        <v>88</v>
      </c>
      <c r="I45" s="186" t="s">
        <v>37</v>
      </c>
      <c r="J45" s="187">
        <v>0.2</v>
      </c>
      <c r="BG45" s="192"/>
      <c r="BH45" s="192"/>
      <c r="BI45" s="192"/>
      <c r="BJ45" s="192"/>
      <c r="BK45" s="192"/>
      <c r="BL45" s="192"/>
      <c r="BM45" s="192"/>
      <c r="BN45" s="192"/>
      <c r="BO45" s="192"/>
      <c r="BP45" s="192"/>
      <c r="BQ45" s="192"/>
      <c r="BR45" s="192"/>
      <c r="BS45" s="192"/>
      <c r="BT45" s="192"/>
      <c r="BU45" s="192"/>
      <c r="BV45" s="192"/>
      <c r="BW45" s="192"/>
      <c r="BX45" s="192"/>
      <c r="BY45" s="192"/>
      <c r="BZ45" s="192"/>
      <c r="CA45" s="192"/>
      <c r="CB45" s="192"/>
      <c r="CC45" s="192"/>
      <c r="CD45" s="192"/>
      <c r="CE45" s="192"/>
      <c r="CF45" s="192"/>
      <c r="CG45" s="192"/>
      <c r="CH45" s="192"/>
      <c r="CI45" s="192"/>
      <c r="CJ45" s="192"/>
      <c r="CK45" s="192"/>
      <c r="CL45" s="192"/>
      <c r="CM45" s="192"/>
      <c r="CN45" s="192"/>
      <c r="CO45" s="192"/>
      <c r="CP45" s="192"/>
      <c r="CQ45" s="192"/>
      <c r="CR45" s="192"/>
      <c r="CS45" s="192"/>
      <c r="CT45" s="192"/>
      <c r="CU45" s="192"/>
      <c r="CV45" s="192"/>
      <c r="CW45" s="192"/>
      <c r="CX45" s="192"/>
      <c r="CY45" s="192"/>
      <c r="CZ45" s="192"/>
      <c r="DA45" s="192"/>
      <c r="DB45" s="192"/>
      <c r="DC45" s="192"/>
      <c r="DD45" s="192"/>
      <c r="DE45" s="192"/>
      <c r="DF45" s="192"/>
      <c r="DG45" s="192"/>
      <c r="DH45" s="192"/>
      <c r="DI45" s="192"/>
      <c r="DJ45" s="192"/>
      <c r="DK45" s="192"/>
      <c r="DL45" s="192"/>
      <c r="DM45" s="192"/>
      <c r="DN45" s="192"/>
    </row>
    <row r="46" spans="1:118" ht="60" customHeight="1" x14ac:dyDescent="0.3">
      <c r="A46" s="565"/>
      <c r="B46" s="565"/>
      <c r="C46" s="581"/>
      <c r="D46" s="581"/>
      <c r="E46" s="581"/>
      <c r="F46" s="581"/>
      <c r="G46" s="581"/>
      <c r="H46" s="586"/>
      <c r="I46" s="186" t="s">
        <v>13</v>
      </c>
      <c r="J46" s="187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  <c r="AA46" s="185"/>
      <c r="AB46" s="185"/>
      <c r="AC46" s="185"/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92"/>
      <c r="BH46" s="192"/>
      <c r="BI46" s="192"/>
      <c r="BJ46" s="192"/>
      <c r="BK46" s="192"/>
      <c r="BL46" s="192"/>
      <c r="BM46" s="192"/>
      <c r="BN46" s="192"/>
      <c r="BO46" s="192"/>
      <c r="BP46" s="192"/>
      <c r="BQ46" s="192"/>
      <c r="BR46" s="192"/>
      <c r="BS46" s="192"/>
      <c r="BT46" s="192"/>
      <c r="BU46" s="192"/>
      <c r="BV46" s="192"/>
      <c r="BW46" s="192"/>
      <c r="BX46" s="192"/>
      <c r="BY46" s="192"/>
      <c r="BZ46" s="192"/>
      <c r="CA46" s="192"/>
      <c r="CB46" s="192"/>
      <c r="CC46" s="192"/>
      <c r="CD46" s="192"/>
      <c r="CE46" s="192"/>
      <c r="CF46" s="192"/>
      <c r="CG46" s="192"/>
      <c r="CH46" s="192"/>
      <c r="CI46" s="192"/>
      <c r="CJ46" s="192"/>
      <c r="CK46" s="192"/>
      <c r="CL46" s="192"/>
      <c r="CM46" s="192"/>
      <c r="CN46" s="192"/>
      <c r="CO46" s="192"/>
      <c r="CP46" s="192"/>
      <c r="CQ46" s="192"/>
      <c r="CR46" s="192"/>
      <c r="CS46" s="192"/>
      <c r="CT46" s="192"/>
      <c r="CU46" s="192"/>
      <c r="CV46" s="192"/>
      <c r="CW46" s="192"/>
      <c r="CX46" s="192"/>
      <c r="CY46" s="192"/>
      <c r="CZ46" s="192"/>
      <c r="DA46" s="192"/>
      <c r="DB46" s="192"/>
      <c r="DC46" s="192"/>
      <c r="DD46" s="192"/>
      <c r="DE46" s="192"/>
      <c r="DF46" s="192"/>
      <c r="DG46" s="192"/>
      <c r="DH46" s="192"/>
      <c r="DI46" s="192"/>
      <c r="DJ46" s="192"/>
      <c r="DK46" s="192"/>
      <c r="DL46" s="192"/>
      <c r="DM46" s="192"/>
      <c r="DN46" s="192"/>
    </row>
    <row r="47" spans="1:118" ht="60" customHeight="1" x14ac:dyDescent="0.3">
      <c r="A47" s="564"/>
      <c r="B47" s="564">
        <v>17</v>
      </c>
      <c r="C47" s="581" t="s">
        <v>130</v>
      </c>
      <c r="D47" s="581"/>
      <c r="E47" s="581"/>
      <c r="F47" s="581"/>
      <c r="G47" s="581"/>
      <c r="H47" s="567" t="s">
        <v>87</v>
      </c>
      <c r="I47" s="168" t="s">
        <v>37</v>
      </c>
      <c r="J47" s="170">
        <v>0.1</v>
      </c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92"/>
      <c r="BH47" s="192"/>
      <c r="BI47" s="192"/>
      <c r="BJ47" s="192"/>
      <c r="BK47" s="192"/>
      <c r="BL47" s="192"/>
      <c r="BM47" s="192"/>
      <c r="BN47" s="192"/>
      <c r="BO47" s="192"/>
      <c r="BP47" s="192"/>
      <c r="BQ47" s="192"/>
      <c r="BR47" s="192"/>
      <c r="BS47" s="192"/>
      <c r="BT47" s="192"/>
      <c r="BU47" s="192"/>
      <c r="BV47" s="192"/>
      <c r="BW47" s="192"/>
      <c r="BX47" s="192"/>
      <c r="BY47" s="192"/>
      <c r="BZ47" s="192"/>
      <c r="CA47" s="192"/>
      <c r="CB47" s="192"/>
      <c r="CC47" s="192"/>
      <c r="CD47" s="192"/>
      <c r="CE47" s="192"/>
      <c r="CF47" s="192"/>
      <c r="CG47" s="192"/>
      <c r="CH47" s="192"/>
      <c r="CI47" s="192"/>
      <c r="CJ47" s="192"/>
      <c r="CK47" s="192"/>
      <c r="CL47" s="192"/>
      <c r="CM47" s="192"/>
      <c r="CN47" s="192"/>
      <c r="CO47" s="192"/>
      <c r="CP47" s="192"/>
      <c r="CQ47" s="192"/>
      <c r="CR47" s="192"/>
      <c r="CS47" s="192"/>
      <c r="CT47" s="192"/>
      <c r="CU47" s="192"/>
      <c r="CV47" s="192"/>
      <c r="CW47" s="192"/>
      <c r="CX47" s="192"/>
      <c r="CY47" s="192"/>
      <c r="CZ47" s="192"/>
      <c r="DA47" s="192"/>
      <c r="DB47" s="192"/>
      <c r="DC47" s="192"/>
      <c r="DD47" s="192"/>
      <c r="DE47" s="192"/>
      <c r="DF47" s="192"/>
      <c r="DG47" s="192"/>
      <c r="DH47" s="192"/>
      <c r="DI47" s="192"/>
      <c r="DJ47" s="192"/>
      <c r="DK47" s="192"/>
      <c r="DL47" s="192"/>
      <c r="DM47" s="192"/>
      <c r="DN47" s="192"/>
    </row>
    <row r="48" spans="1:118" ht="60" customHeight="1" x14ac:dyDescent="0.3">
      <c r="A48" s="565"/>
      <c r="B48" s="565"/>
      <c r="C48" s="581"/>
      <c r="D48" s="581"/>
      <c r="E48" s="581"/>
      <c r="F48" s="581"/>
      <c r="G48" s="581"/>
      <c r="H48" s="568"/>
      <c r="I48" s="168" t="s">
        <v>13</v>
      </c>
      <c r="J48" s="170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92"/>
      <c r="BH48" s="192"/>
      <c r="BI48" s="192"/>
      <c r="BJ48" s="192"/>
      <c r="BK48" s="192"/>
      <c r="BL48" s="192"/>
      <c r="BM48" s="192"/>
      <c r="BN48" s="192"/>
      <c r="BO48" s="192"/>
      <c r="BP48" s="192"/>
      <c r="BQ48" s="192"/>
      <c r="BR48" s="192"/>
      <c r="BS48" s="192"/>
      <c r="BT48" s="192"/>
      <c r="BU48" s="192"/>
      <c r="BV48" s="192"/>
      <c r="BW48" s="192"/>
      <c r="BX48" s="192"/>
      <c r="BY48" s="192"/>
      <c r="BZ48" s="192"/>
      <c r="CA48" s="192"/>
      <c r="CB48" s="192"/>
      <c r="CC48" s="192"/>
      <c r="CD48" s="192"/>
      <c r="CE48" s="192"/>
      <c r="CF48" s="192"/>
      <c r="CG48" s="192"/>
      <c r="CH48" s="192"/>
      <c r="CI48" s="192"/>
      <c r="CJ48" s="192"/>
      <c r="CK48" s="192"/>
      <c r="CL48" s="192"/>
      <c r="CM48" s="192"/>
      <c r="CN48" s="192"/>
      <c r="CO48" s="192"/>
      <c r="CP48" s="192"/>
      <c r="CQ48" s="192"/>
      <c r="CR48" s="192"/>
      <c r="CS48" s="192"/>
      <c r="CT48" s="192"/>
      <c r="CU48" s="192"/>
      <c r="CV48" s="192"/>
      <c r="CW48" s="192"/>
      <c r="CX48" s="192"/>
      <c r="CY48" s="192"/>
      <c r="CZ48" s="192"/>
      <c r="DA48" s="192"/>
      <c r="DB48" s="192"/>
      <c r="DC48" s="192"/>
      <c r="DD48" s="192"/>
      <c r="DE48" s="192"/>
      <c r="DF48" s="192"/>
      <c r="DG48" s="192"/>
      <c r="DH48" s="192"/>
      <c r="DI48" s="192"/>
      <c r="DJ48" s="192"/>
      <c r="DK48" s="192"/>
      <c r="DL48" s="192"/>
      <c r="DM48" s="192"/>
      <c r="DN48" s="192"/>
    </row>
    <row r="49" spans="1:118" ht="60" customHeight="1" x14ac:dyDescent="0.3">
      <c r="A49" s="564"/>
      <c r="B49" s="564">
        <v>18</v>
      </c>
      <c r="C49" s="581" t="s">
        <v>62</v>
      </c>
      <c r="D49" s="581"/>
      <c r="E49" s="581"/>
      <c r="F49" s="581"/>
      <c r="G49" s="581"/>
      <c r="H49" s="567" t="s">
        <v>87</v>
      </c>
      <c r="I49" s="168" t="s">
        <v>37</v>
      </c>
      <c r="J49" s="170">
        <v>0.2</v>
      </c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92"/>
      <c r="BH49" s="192"/>
      <c r="BI49" s="192"/>
      <c r="BJ49" s="192"/>
      <c r="BK49" s="192"/>
      <c r="BL49" s="192"/>
      <c r="BM49" s="192"/>
      <c r="BN49" s="192"/>
      <c r="BO49" s="192"/>
      <c r="BP49" s="192"/>
      <c r="BQ49" s="192"/>
      <c r="BR49" s="192"/>
      <c r="BS49" s="192"/>
      <c r="BT49" s="192"/>
      <c r="BU49" s="192"/>
      <c r="BV49" s="192"/>
      <c r="BW49" s="192"/>
      <c r="BX49" s="192"/>
      <c r="BY49" s="192"/>
      <c r="BZ49" s="192"/>
      <c r="CA49" s="192"/>
      <c r="CB49" s="192"/>
      <c r="CC49" s="192"/>
      <c r="CD49" s="192"/>
      <c r="CE49" s="192"/>
      <c r="CF49" s="192"/>
      <c r="CG49" s="192"/>
      <c r="CH49" s="192"/>
      <c r="CI49" s="192"/>
      <c r="CJ49" s="192"/>
      <c r="CK49" s="192"/>
      <c r="CL49" s="192"/>
      <c r="CM49" s="192"/>
      <c r="CN49" s="192"/>
      <c r="CO49" s="192"/>
      <c r="CP49" s="192"/>
      <c r="CQ49" s="192"/>
      <c r="CR49" s="192"/>
      <c r="CS49" s="192"/>
      <c r="CT49" s="192"/>
      <c r="CU49" s="192"/>
      <c r="CV49" s="192"/>
      <c r="CW49" s="192"/>
      <c r="CX49" s="192"/>
      <c r="CY49" s="192"/>
      <c r="CZ49" s="192"/>
      <c r="DA49" s="192"/>
      <c r="DB49" s="192"/>
      <c r="DC49" s="192"/>
      <c r="DD49" s="192"/>
      <c r="DE49" s="192"/>
      <c r="DF49" s="192"/>
      <c r="DG49" s="192"/>
      <c r="DH49" s="192"/>
      <c r="DI49" s="192"/>
      <c r="DJ49" s="192"/>
      <c r="DK49" s="192"/>
      <c r="DL49" s="192"/>
      <c r="DM49" s="192"/>
      <c r="DN49" s="192"/>
    </row>
    <row r="50" spans="1:118" ht="60" customHeight="1" x14ac:dyDescent="0.3">
      <c r="A50" s="565"/>
      <c r="B50" s="565"/>
      <c r="C50" s="581"/>
      <c r="D50" s="581"/>
      <c r="E50" s="581"/>
      <c r="F50" s="581"/>
      <c r="G50" s="581"/>
      <c r="H50" s="568"/>
      <c r="I50" s="168" t="s">
        <v>13</v>
      </c>
      <c r="J50" s="170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92"/>
      <c r="BH50" s="192"/>
      <c r="BI50" s="192"/>
      <c r="BJ50" s="192"/>
      <c r="BK50" s="192"/>
      <c r="BL50" s="192"/>
      <c r="BM50" s="192"/>
      <c r="BN50" s="192"/>
      <c r="BO50" s="192"/>
      <c r="BP50" s="192"/>
      <c r="BQ50" s="192"/>
      <c r="BR50" s="192"/>
      <c r="BS50" s="192"/>
      <c r="BT50" s="192"/>
      <c r="BU50" s="192"/>
      <c r="BV50" s="192"/>
      <c r="BW50" s="192"/>
      <c r="BX50" s="192"/>
      <c r="BY50" s="192"/>
      <c r="BZ50" s="192"/>
      <c r="CA50" s="192"/>
      <c r="CB50" s="192"/>
      <c r="CC50" s="192"/>
      <c r="CD50" s="192"/>
      <c r="CE50" s="192"/>
      <c r="CF50" s="192"/>
      <c r="CG50" s="192"/>
      <c r="CH50" s="192"/>
      <c r="CI50" s="192"/>
      <c r="CJ50" s="192"/>
      <c r="CK50" s="192"/>
      <c r="CL50" s="192"/>
      <c r="CM50" s="192"/>
      <c r="CN50" s="192"/>
      <c r="CO50" s="192"/>
      <c r="CP50" s="192"/>
      <c r="CQ50" s="192"/>
      <c r="CR50" s="192"/>
      <c r="CS50" s="192"/>
      <c r="CT50" s="192"/>
      <c r="CU50" s="192"/>
      <c r="CV50" s="192"/>
      <c r="CW50" s="192"/>
      <c r="CX50" s="192"/>
      <c r="CY50" s="192"/>
      <c r="CZ50" s="192"/>
      <c r="DA50" s="192"/>
      <c r="DB50" s="192"/>
      <c r="DC50" s="192"/>
      <c r="DD50" s="192"/>
      <c r="DE50" s="192"/>
      <c r="DF50" s="192"/>
      <c r="DG50" s="192"/>
      <c r="DH50" s="192"/>
      <c r="DI50" s="192"/>
      <c r="DJ50" s="192"/>
      <c r="DK50" s="192"/>
      <c r="DL50" s="192"/>
      <c r="DM50" s="192"/>
      <c r="DN50" s="192"/>
    </row>
    <row r="51" spans="1:118" ht="60" customHeight="1" x14ac:dyDescent="0.3">
      <c r="B51" s="564">
        <v>19</v>
      </c>
      <c r="C51" s="581" t="s">
        <v>138</v>
      </c>
      <c r="D51" s="581"/>
      <c r="E51" s="581"/>
      <c r="F51" s="581"/>
      <c r="G51" s="581"/>
      <c r="H51" s="567" t="s">
        <v>88</v>
      </c>
      <c r="I51" s="168" t="s">
        <v>37</v>
      </c>
      <c r="J51" s="170">
        <v>0.3</v>
      </c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92"/>
      <c r="BH51" s="192"/>
      <c r="BI51" s="192"/>
      <c r="BJ51" s="192"/>
      <c r="BK51" s="192"/>
      <c r="BL51" s="192"/>
      <c r="BM51" s="192"/>
      <c r="BN51" s="192"/>
      <c r="BO51" s="192"/>
      <c r="BP51" s="192"/>
      <c r="BQ51" s="192"/>
      <c r="BR51" s="192"/>
      <c r="BS51" s="192"/>
      <c r="BT51" s="192"/>
      <c r="BU51" s="192"/>
      <c r="BV51" s="192"/>
      <c r="BW51" s="192"/>
      <c r="BX51" s="192"/>
      <c r="BY51" s="192"/>
      <c r="BZ51" s="192"/>
      <c r="CA51" s="192"/>
      <c r="CB51" s="192"/>
      <c r="CC51" s="192"/>
      <c r="CD51" s="192"/>
      <c r="CE51" s="192"/>
      <c r="CF51" s="192"/>
      <c r="CG51" s="192"/>
      <c r="CH51" s="192"/>
      <c r="CI51" s="192"/>
      <c r="CJ51" s="192"/>
      <c r="CK51" s="192"/>
      <c r="CL51" s="192"/>
      <c r="CM51" s="192"/>
      <c r="CN51" s="192"/>
      <c r="CO51" s="192"/>
      <c r="CP51" s="192"/>
      <c r="CQ51" s="192"/>
      <c r="CR51" s="192"/>
      <c r="CS51" s="192"/>
      <c r="CT51" s="192"/>
      <c r="CU51" s="192"/>
      <c r="CV51" s="192"/>
      <c r="CW51" s="192"/>
      <c r="CX51" s="192"/>
      <c r="CY51" s="192"/>
      <c r="CZ51" s="192"/>
      <c r="DA51" s="192"/>
      <c r="DB51" s="192"/>
      <c r="DC51" s="192"/>
      <c r="DD51" s="192"/>
      <c r="DE51" s="192"/>
      <c r="DF51" s="192"/>
      <c r="DG51" s="192"/>
      <c r="DH51" s="192"/>
      <c r="DI51" s="192"/>
      <c r="DJ51" s="192"/>
      <c r="DK51" s="192"/>
      <c r="DL51" s="192"/>
      <c r="DM51" s="192"/>
      <c r="DN51" s="192"/>
    </row>
    <row r="52" spans="1:118" ht="60" customHeight="1" x14ac:dyDescent="0.3">
      <c r="B52" s="565"/>
      <c r="C52" s="581"/>
      <c r="D52" s="581"/>
      <c r="E52" s="581"/>
      <c r="F52" s="581"/>
      <c r="G52" s="581"/>
      <c r="H52" s="568"/>
      <c r="I52" s="168" t="s">
        <v>13</v>
      </c>
      <c r="J52" s="170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92"/>
      <c r="BH52" s="192"/>
      <c r="BI52" s="192"/>
      <c r="BJ52" s="192"/>
      <c r="BK52" s="192"/>
      <c r="BL52" s="192"/>
      <c r="BM52" s="192"/>
      <c r="BN52" s="192"/>
      <c r="BO52" s="192"/>
      <c r="BP52" s="192"/>
      <c r="BQ52" s="192"/>
      <c r="BR52" s="192"/>
      <c r="BS52" s="192"/>
      <c r="BT52" s="192"/>
      <c r="BU52" s="192"/>
      <c r="BV52" s="192"/>
      <c r="BW52" s="192"/>
      <c r="BX52" s="192"/>
      <c r="BY52" s="192"/>
      <c r="BZ52" s="192"/>
      <c r="CA52" s="192"/>
      <c r="CB52" s="192"/>
      <c r="CC52" s="192"/>
      <c r="CD52" s="192"/>
      <c r="CE52" s="192"/>
      <c r="CF52" s="192"/>
      <c r="CG52" s="192"/>
      <c r="CH52" s="192"/>
      <c r="CI52" s="192"/>
      <c r="CJ52" s="192"/>
      <c r="CK52" s="192"/>
      <c r="CL52" s="192"/>
      <c r="CM52" s="192"/>
      <c r="CN52" s="192"/>
      <c r="CO52" s="192"/>
      <c r="CP52" s="192"/>
      <c r="CQ52" s="192"/>
      <c r="CR52" s="192"/>
      <c r="CS52" s="192"/>
      <c r="CT52" s="192"/>
      <c r="CU52" s="192"/>
      <c r="CV52" s="192"/>
      <c r="CW52" s="192"/>
      <c r="CX52" s="192"/>
      <c r="CY52" s="192"/>
      <c r="CZ52" s="192"/>
      <c r="DA52" s="192"/>
      <c r="DB52" s="192"/>
      <c r="DC52" s="192"/>
      <c r="DD52" s="192"/>
      <c r="DE52" s="192"/>
      <c r="DF52" s="192"/>
      <c r="DG52" s="192"/>
      <c r="DH52" s="192"/>
      <c r="DI52" s="192"/>
      <c r="DJ52" s="192"/>
      <c r="DK52" s="192"/>
      <c r="DL52" s="192"/>
      <c r="DM52" s="192"/>
      <c r="DN52" s="192"/>
    </row>
    <row r="53" spans="1:118" ht="60" customHeight="1" x14ac:dyDescent="0.3">
      <c r="B53" s="564">
        <v>20</v>
      </c>
      <c r="C53" s="581" t="s">
        <v>64</v>
      </c>
      <c r="D53" s="581"/>
      <c r="E53" s="581"/>
      <c r="F53" s="581"/>
      <c r="G53" s="581"/>
      <c r="H53" s="567" t="s">
        <v>87</v>
      </c>
      <c r="I53" s="168" t="s">
        <v>37</v>
      </c>
      <c r="J53" s="170">
        <v>0.4</v>
      </c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92"/>
      <c r="BH53" s="192"/>
      <c r="BI53" s="192"/>
      <c r="BJ53" s="192"/>
      <c r="BK53" s="192"/>
      <c r="BL53" s="192"/>
      <c r="BM53" s="192"/>
      <c r="BN53" s="192"/>
      <c r="BO53" s="192"/>
      <c r="BP53" s="192"/>
      <c r="BQ53" s="192"/>
      <c r="BR53" s="192"/>
      <c r="BS53" s="192"/>
      <c r="BT53" s="192"/>
      <c r="BU53" s="192"/>
      <c r="BV53" s="192"/>
      <c r="BW53" s="192"/>
      <c r="BX53" s="192"/>
      <c r="BY53" s="192"/>
      <c r="BZ53" s="192"/>
      <c r="CA53" s="192"/>
      <c r="CB53" s="192"/>
      <c r="CC53" s="192"/>
      <c r="CD53" s="192"/>
      <c r="CE53" s="192"/>
      <c r="CF53" s="192"/>
      <c r="CG53" s="192"/>
      <c r="CH53" s="192"/>
      <c r="CI53" s="192"/>
      <c r="CJ53" s="192"/>
      <c r="CK53" s="192"/>
      <c r="CL53" s="192"/>
      <c r="CM53" s="192"/>
      <c r="CN53" s="192"/>
      <c r="CO53" s="192"/>
      <c r="CP53" s="192"/>
      <c r="CQ53" s="192"/>
      <c r="CR53" s="192"/>
      <c r="CS53" s="192"/>
      <c r="CT53" s="192"/>
      <c r="CU53" s="192"/>
      <c r="CV53" s="192"/>
      <c r="CW53" s="192"/>
      <c r="CX53" s="192"/>
      <c r="CY53" s="192"/>
      <c r="CZ53" s="192"/>
      <c r="DA53" s="192"/>
      <c r="DB53" s="192"/>
      <c r="DC53" s="192"/>
      <c r="DD53" s="192"/>
      <c r="DE53" s="192"/>
      <c r="DF53" s="192"/>
      <c r="DG53" s="192"/>
      <c r="DH53" s="192"/>
      <c r="DI53" s="192"/>
      <c r="DJ53" s="192"/>
      <c r="DK53" s="192"/>
      <c r="DL53" s="192"/>
      <c r="DM53" s="192"/>
      <c r="DN53" s="192"/>
    </row>
    <row r="54" spans="1:118" ht="60" customHeight="1" x14ac:dyDescent="0.3">
      <c r="B54" s="565"/>
      <c r="C54" s="581"/>
      <c r="D54" s="581"/>
      <c r="E54" s="581"/>
      <c r="F54" s="581"/>
      <c r="G54" s="581"/>
      <c r="H54" s="568"/>
      <c r="I54" s="168" t="s">
        <v>13</v>
      </c>
      <c r="J54" s="170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92"/>
      <c r="CE54" s="192"/>
      <c r="CF54" s="192"/>
      <c r="CG54" s="192"/>
      <c r="CH54" s="192"/>
      <c r="CI54" s="192"/>
      <c r="CJ54" s="192"/>
      <c r="CK54" s="192"/>
      <c r="CL54" s="192"/>
      <c r="CM54" s="192"/>
      <c r="CN54" s="192"/>
      <c r="CO54" s="192"/>
      <c r="CP54" s="192"/>
      <c r="CQ54" s="192"/>
      <c r="CR54" s="192"/>
      <c r="CS54" s="192"/>
      <c r="CT54" s="192"/>
      <c r="CU54" s="192"/>
      <c r="CV54" s="192"/>
      <c r="CW54" s="192"/>
      <c r="CX54" s="192"/>
      <c r="CY54" s="192"/>
      <c r="CZ54" s="192"/>
      <c r="DA54" s="192"/>
      <c r="DB54" s="192"/>
      <c r="DC54" s="192"/>
      <c r="DD54" s="192"/>
      <c r="DE54" s="192"/>
      <c r="DF54" s="192"/>
      <c r="DG54" s="192"/>
      <c r="DH54" s="192"/>
      <c r="DI54" s="192"/>
      <c r="DJ54" s="192"/>
      <c r="DK54" s="192"/>
      <c r="DL54" s="192"/>
      <c r="DM54" s="192"/>
      <c r="DN54" s="192"/>
    </row>
    <row r="55" spans="1:118" ht="60" customHeight="1" x14ac:dyDescent="0.3">
      <c r="B55" s="564">
        <v>21</v>
      </c>
      <c r="C55" s="581"/>
      <c r="D55" s="581"/>
      <c r="E55" s="581"/>
      <c r="F55" s="581"/>
      <c r="G55" s="581"/>
      <c r="H55" s="567"/>
      <c r="I55" s="168" t="s">
        <v>37</v>
      </c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92"/>
      <c r="CE55" s="192"/>
      <c r="CF55" s="192"/>
      <c r="CG55" s="192"/>
      <c r="CH55" s="192"/>
      <c r="CI55" s="192"/>
      <c r="CJ55" s="192"/>
      <c r="CK55" s="192"/>
      <c r="CL55" s="192"/>
      <c r="CM55" s="192"/>
      <c r="CN55" s="192"/>
      <c r="CO55" s="192"/>
      <c r="CP55" s="192"/>
      <c r="CQ55" s="192"/>
      <c r="CR55" s="192"/>
      <c r="CS55" s="192"/>
      <c r="CT55" s="192"/>
      <c r="CU55" s="192"/>
      <c r="CV55" s="192"/>
      <c r="CW55" s="192"/>
      <c r="CX55" s="192"/>
      <c r="CY55" s="192"/>
      <c r="CZ55" s="192"/>
      <c r="DA55" s="192"/>
      <c r="DB55" s="192"/>
      <c r="DC55" s="192"/>
      <c r="DD55" s="192"/>
      <c r="DE55" s="192"/>
      <c r="DF55" s="192"/>
      <c r="DG55" s="192"/>
      <c r="DH55" s="192"/>
      <c r="DI55" s="192"/>
      <c r="DJ55" s="192"/>
      <c r="DK55" s="192"/>
      <c r="DL55" s="192"/>
      <c r="DM55" s="192"/>
      <c r="DN55" s="192"/>
    </row>
    <row r="56" spans="1:118" ht="60" customHeight="1" x14ac:dyDescent="0.3">
      <c r="B56" s="565"/>
      <c r="C56" s="581"/>
      <c r="D56" s="581"/>
      <c r="E56" s="581"/>
      <c r="F56" s="581"/>
      <c r="G56" s="581"/>
      <c r="H56" s="568"/>
      <c r="I56" s="168" t="s">
        <v>13</v>
      </c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92"/>
      <c r="CE56" s="192"/>
      <c r="CF56" s="192"/>
      <c r="CG56" s="192"/>
      <c r="CH56" s="192"/>
      <c r="CI56" s="192"/>
      <c r="CJ56" s="192"/>
      <c r="CK56" s="192"/>
      <c r="CL56" s="192"/>
      <c r="CM56" s="192"/>
      <c r="CN56" s="192"/>
      <c r="CO56" s="192"/>
      <c r="CP56" s="192"/>
      <c r="CQ56" s="192"/>
      <c r="CR56" s="192"/>
      <c r="CS56" s="192"/>
      <c r="CT56" s="192"/>
      <c r="CU56" s="192"/>
      <c r="CV56" s="192"/>
      <c r="CW56" s="192"/>
      <c r="CX56" s="192"/>
      <c r="CY56" s="192"/>
      <c r="CZ56" s="192"/>
      <c r="DA56" s="192"/>
      <c r="DB56" s="192"/>
      <c r="DC56" s="192"/>
      <c r="DD56" s="192"/>
      <c r="DE56" s="192"/>
      <c r="DF56" s="192"/>
      <c r="DG56" s="192"/>
      <c r="DH56" s="192"/>
      <c r="DI56" s="192"/>
      <c r="DJ56" s="192"/>
      <c r="DK56" s="192"/>
      <c r="DL56" s="192"/>
      <c r="DM56" s="192"/>
      <c r="DN56" s="192"/>
    </row>
    <row r="57" spans="1:118" ht="60" customHeight="1" x14ac:dyDescent="0.3">
      <c r="B57" s="564">
        <v>22</v>
      </c>
      <c r="C57" s="581"/>
      <c r="D57" s="581"/>
      <c r="E57" s="581"/>
      <c r="F57" s="581"/>
      <c r="G57" s="581"/>
      <c r="H57" s="567"/>
      <c r="I57" s="168" t="s">
        <v>37</v>
      </c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2"/>
      <c r="CE57" s="192"/>
      <c r="CF57" s="192"/>
      <c r="CG57" s="192"/>
      <c r="CH57" s="192"/>
      <c r="CI57" s="192"/>
      <c r="CJ57" s="192"/>
      <c r="CK57" s="192"/>
      <c r="CL57" s="192"/>
      <c r="CM57" s="192"/>
      <c r="CN57" s="192"/>
      <c r="CO57" s="192"/>
      <c r="CP57" s="192"/>
      <c r="CQ57" s="192"/>
      <c r="CR57" s="192"/>
      <c r="CS57" s="192"/>
      <c r="CT57" s="192"/>
      <c r="CU57" s="192"/>
      <c r="CV57" s="192"/>
      <c r="CW57" s="192"/>
      <c r="CX57" s="192"/>
      <c r="CY57" s="192"/>
      <c r="CZ57" s="192"/>
      <c r="DA57" s="192"/>
      <c r="DB57" s="192"/>
      <c r="DC57" s="192"/>
      <c r="DD57" s="192"/>
      <c r="DE57" s="192"/>
      <c r="DF57" s="192"/>
      <c r="DG57" s="192"/>
      <c r="DH57" s="192"/>
      <c r="DI57" s="192"/>
      <c r="DJ57" s="192"/>
      <c r="DK57" s="192"/>
      <c r="DL57" s="192"/>
      <c r="DM57" s="192"/>
      <c r="DN57" s="192"/>
    </row>
    <row r="58" spans="1:118" ht="60" customHeight="1" x14ac:dyDescent="0.3">
      <c r="B58" s="565"/>
      <c r="C58" s="581"/>
      <c r="D58" s="581"/>
      <c r="E58" s="581"/>
      <c r="F58" s="581"/>
      <c r="G58" s="581"/>
      <c r="H58" s="568"/>
      <c r="I58" s="168" t="s">
        <v>13</v>
      </c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2"/>
      <c r="CE58" s="192"/>
      <c r="CF58" s="192"/>
      <c r="CG58" s="192"/>
      <c r="CH58" s="192"/>
      <c r="CI58" s="192"/>
      <c r="CJ58" s="192"/>
      <c r="CK58" s="192"/>
      <c r="CL58" s="192"/>
      <c r="CM58" s="192"/>
      <c r="CN58" s="192"/>
      <c r="CO58" s="192"/>
      <c r="CP58" s="192"/>
      <c r="CQ58" s="192"/>
      <c r="CR58" s="192"/>
      <c r="CS58" s="192"/>
      <c r="CT58" s="192"/>
      <c r="CU58" s="192"/>
      <c r="CV58" s="192"/>
      <c r="CW58" s="192"/>
      <c r="CX58" s="192"/>
      <c r="CY58" s="192"/>
      <c r="CZ58" s="192"/>
      <c r="DA58" s="192"/>
      <c r="DB58" s="192"/>
      <c r="DC58" s="192"/>
      <c r="DD58" s="192"/>
      <c r="DE58" s="192"/>
      <c r="DF58" s="192"/>
      <c r="DG58" s="192"/>
      <c r="DH58" s="192"/>
      <c r="DI58" s="192"/>
      <c r="DJ58" s="192"/>
      <c r="DK58" s="192"/>
      <c r="DL58" s="192"/>
      <c r="DM58" s="192"/>
      <c r="DN58" s="192"/>
    </row>
    <row r="59" spans="1:118" ht="60" customHeight="1" x14ac:dyDescent="0.3">
      <c r="B59" s="564">
        <v>23</v>
      </c>
      <c r="C59" s="581"/>
      <c r="D59" s="581"/>
      <c r="E59" s="581"/>
      <c r="F59" s="581"/>
      <c r="G59" s="581"/>
      <c r="H59" s="567"/>
      <c r="I59" s="168" t="s">
        <v>37</v>
      </c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2"/>
      <c r="CE59" s="192"/>
      <c r="CF59" s="192"/>
      <c r="CG59" s="192"/>
      <c r="CH59" s="192"/>
      <c r="CI59" s="192"/>
      <c r="CJ59" s="192"/>
      <c r="CK59" s="192"/>
      <c r="CL59" s="192"/>
      <c r="CM59" s="192"/>
      <c r="CN59" s="192"/>
      <c r="CO59" s="192"/>
      <c r="CP59" s="192"/>
      <c r="CQ59" s="192"/>
      <c r="CR59" s="192"/>
      <c r="CS59" s="192"/>
      <c r="CT59" s="192"/>
      <c r="CU59" s="192"/>
      <c r="CV59" s="192"/>
      <c r="CW59" s="192"/>
      <c r="CX59" s="192"/>
      <c r="CY59" s="192"/>
      <c r="CZ59" s="192"/>
      <c r="DA59" s="192"/>
      <c r="DB59" s="192"/>
      <c r="DC59" s="192"/>
      <c r="DD59" s="192"/>
      <c r="DE59" s="192"/>
      <c r="DF59" s="192"/>
      <c r="DG59" s="192"/>
      <c r="DH59" s="192"/>
      <c r="DI59" s="192"/>
      <c r="DJ59" s="192"/>
      <c r="DK59" s="192"/>
      <c r="DL59" s="192"/>
      <c r="DM59" s="192"/>
      <c r="DN59" s="192"/>
    </row>
    <row r="60" spans="1:118" ht="60" customHeight="1" x14ac:dyDescent="0.3">
      <c r="B60" s="565"/>
      <c r="C60" s="581"/>
      <c r="D60" s="581"/>
      <c r="E60" s="581"/>
      <c r="F60" s="581"/>
      <c r="G60" s="581"/>
      <c r="H60" s="568"/>
      <c r="I60" s="168" t="s">
        <v>13</v>
      </c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2"/>
      <c r="CE60" s="192"/>
      <c r="CF60" s="192"/>
      <c r="CG60" s="192"/>
      <c r="CH60" s="192"/>
      <c r="CI60" s="192"/>
      <c r="CJ60" s="192"/>
      <c r="CK60" s="192"/>
      <c r="CL60" s="192"/>
      <c r="CM60" s="192"/>
      <c r="CN60" s="192"/>
      <c r="CO60" s="192"/>
      <c r="CP60" s="192"/>
      <c r="CQ60" s="192"/>
      <c r="CR60" s="192"/>
      <c r="CS60" s="192"/>
      <c r="CT60" s="192"/>
      <c r="CU60" s="192"/>
      <c r="CV60" s="192"/>
      <c r="CW60" s="192"/>
      <c r="CX60" s="192"/>
      <c r="CY60" s="192"/>
      <c r="CZ60" s="192"/>
      <c r="DA60" s="192"/>
      <c r="DB60" s="192"/>
      <c r="DC60" s="192"/>
      <c r="DD60" s="192"/>
      <c r="DE60" s="192"/>
      <c r="DF60" s="192"/>
      <c r="DG60" s="192"/>
      <c r="DH60" s="192"/>
      <c r="DI60" s="192"/>
      <c r="DJ60" s="192"/>
      <c r="DK60" s="192"/>
      <c r="DL60" s="192"/>
      <c r="DM60" s="192"/>
      <c r="DN60" s="192"/>
    </row>
    <row r="61" spans="1:118" ht="60" customHeight="1" x14ac:dyDescent="0.3">
      <c r="B61" s="564">
        <v>24</v>
      </c>
      <c r="C61" s="581"/>
      <c r="D61" s="581"/>
      <c r="E61" s="581"/>
      <c r="F61" s="581"/>
      <c r="G61" s="581"/>
      <c r="H61" s="567"/>
      <c r="I61" s="168" t="s">
        <v>37</v>
      </c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2"/>
      <c r="CE61" s="192"/>
      <c r="CF61" s="192"/>
      <c r="CG61" s="192"/>
      <c r="CH61" s="192"/>
      <c r="CI61" s="192"/>
      <c r="CJ61" s="192"/>
      <c r="CK61" s="192"/>
      <c r="CL61" s="192"/>
      <c r="CM61" s="192"/>
      <c r="CN61" s="192"/>
      <c r="CO61" s="192"/>
      <c r="CP61" s="192"/>
      <c r="CQ61" s="192"/>
      <c r="CR61" s="192"/>
      <c r="CS61" s="192"/>
      <c r="CT61" s="192"/>
      <c r="CU61" s="192"/>
      <c r="CV61" s="192"/>
      <c r="CW61" s="192"/>
      <c r="CX61" s="192"/>
      <c r="CY61" s="192"/>
      <c r="CZ61" s="192"/>
      <c r="DA61" s="192"/>
      <c r="DB61" s="192"/>
      <c r="DC61" s="192"/>
      <c r="DD61" s="192"/>
      <c r="DE61" s="192"/>
      <c r="DF61" s="192"/>
      <c r="DG61" s="192"/>
      <c r="DH61" s="192"/>
      <c r="DI61" s="192"/>
      <c r="DJ61" s="192"/>
      <c r="DK61" s="192"/>
      <c r="DL61" s="192"/>
      <c r="DM61" s="192"/>
      <c r="DN61" s="192"/>
    </row>
    <row r="62" spans="1:118" ht="60" customHeight="1" x14ac:dyDescent="0.3">
      <c r="B62" s="565"/>
      <c r="C62" s="581"/>
      <c r="D62" s="581"/>
      <c r="E62" s="581"/>
      <c r="F62" s="581"/>
      <c r="G62" s="581"/>
      <c r="H62" s="568"/>
      <c r="I62" s="168" t="s">
        <v>13</v>
      </c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2"/>
      <c r="CE62" s="192"/>
      <c r="CF62" s="192"/>
      <c r="CG62" s="192"/>
      <c r="CH62" s="192"/>
      <c r="CI62" s="192"/>
      <c r="CJ62" s="192"/>
      <c r="CK62" s="192"/>
      <c r="CL62" s="192"/>
      <c r="CM62" s="192"/>
      <c r="CN62" s="192"/>
      <c r="CO62" s="192"/>
      <c r="CP62" s="192"/>
      <c r="CQ62" s="192"/>
      <c r="CR62" s="192"/>
      <c r="CS62" s="192"/>
      <c r="CT62" s="192"/>
      <c r="CU62" s="192"/>
      <c r="CV62" s="192"/>
      <c r="CW62" s="192"/>
      <c r="CX62" s="192"/>
      <c r="CY62" s="192"/>
      <c r="CZ62" s="192"/>
      <c r="DA62" s="192"/>
      <c r="DB62" s="192"/>
      <c r="DC62" s="192"/>
      <c r="DD62" s="192"/>
      <c r="DE62" s="192"/>
      <c r="DF62" s="192"/>
      <c r="DG62" s="192"/>
      <c r="DH62" s="192"/>
      <c r="DI62" s="192"/>
      <c r="DJ62" s="192"/>
      <c r="DK62" s="192"/>
      <c r="DL62" s="192"/>
      <c r="DM62" s="192"/>
      <c r="DN62" s="192"/>
    </row>
    <row r="63" spans="1:118" ht="60" customHeight="1" x14ac:dyDescent="0.3">
      <c r="B63" s="564">
        <v>25</v>
      </c>
      <c r="C63" s="581"/>
      <c r="D63" s="581"/>
      <c r="E63" s="581"/>
      <c r="F63" s="581"/>
      <c r="G63" s="581"/>
      <c r="H63" s="567"/>
      <c r="I63" s="168" t="s">
        <v>37</v>
      </c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2"/>
      <c r="CE63" s="192"/>
      <c r="CF63" s="192"/>
      <c r="CG63" s="192"/>
      <c r="CH63" s="192"/>
      <c r="CI63" s="192"/>
      <c r="CJ63" s="192"/>
      <c r="CK63" s="192"/>
      <c r="CL63" s="192"/>
      <c r="CM63" s="192"/>
      <c r="CN63" s="192"/>
      <c r="CO63" s="192"/>
      <c r="CP63" s="192"/>
      <c r="CQ63" s="192"/>
      <c r="CR63" s="192"/>
      <c r="CS63" s="192"/>
      <c r="CT63" s="192"/>
      <c r="CU63" s="192"/>
      <c r="CV63" s="192"/>
      <c r="CW63" s="192"/>
      <c r="CX63" s="192"/>
      <c r="CY63" s="192"/>
      <c r="CZ63" s="192"/>
      <c r="DA63" s="192"/>
      <c r="DB63" s="192"/>
      <c r="DC63" s="192"/>
      <c r="DD63" s="192"/>
      <c r="DE63" s="192"/>
      <c r="DF63" s="192"/>
      <c r="DG63" s="192"/>
      <c r="DH63" s="192"/>
      <c r="DI63" s="192"/>
      <c r="DJ63" s="192"/>
      <c r="DK63" s="192"/>
      <c r="DL63" s="192"/>
      <c r="DM63" s="192"/>
      <c r="DN63" s="192"/>
    </row>
    <row r="64" spans="1:118" ht="60" customHeight="1" x14ac:dyDescent="0.3">
      <c r="B64" s="565"/>
      <c r="C64" s="581"/>
      <c r="D64" s="581"/>
      <c r="E64" s="581"/>
      <c r="F64" s="581"/>
      <c r="G64" s="581"/>
      <c r="H64" s="568"/>
      <c r="I64" s="168" t="s">
        <v>13</v>
      </c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2"/>
      <c r="CE64" s="192"/>
      <c r="CF64" s="192"/>
      <c r="CG64" s="192"/>
      <c r="CH64" s="192"/>
      <c r="CI64" s="192"/>
      <c r="CJ64" s="192"/>
      <c r="CK64" s="192"/>
      <c r="CL64" s="192"/>
      <c r="CM64" s="192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192"/>
      <c r="DG64" s="192"/>
      <c r="DH64" s="192"/>
      <c r="DI64" s="192"/>
      <c r="DJ64" s="192"/>
      <c r="DK64" s="192"/>
      <c r="DL64" s="192"/>
      <c r="DM64" s="192"/>
      <c r="DN64" s="192"/>
    </row>
    <row r="65" spans="2:118" ht="60" customHeight="1" x14ac:dyDescent="0.3">
      <c r="B65" s="564">
        <v>26</v>
      </c>
      <c r="C65" s="581"/>
      <c r="D65" s="581"/>
      <c r="E65" s="581"/>
      <c r="F65" s="581"/>
      <c r="G65" s="581"/>
      <c r="H65" s="567"/>
      <c r="I65" s="168" t="s">
        <v>37</v>
      </c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2"/>
      <c r="CE65" s="192"/>
      <c r="CF65" s="192"/>
      <c r="CG65" s="192"/>
      <c r="CH65" s="192"/>
      <c r="CI65" s="192"/>
      <c r="CJ65" s="192"/>
      <c r="CK65" s="192"/>
      <c r="CL65" s="192"/>
      <c r="CM65" s="192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192"/>
      <c r="DG65" s="192"/>
      <c r="DH65" s="192"/>
      <c r="DI65" s="192"/>
      <c r="DJ65" s="192"/>
      <c r="DK65" s="192"/>
      <c r="DL65" s="192"/>
      <c r="DM65" s="192"/>
      <c r="DN65" s="192"/>
    </row>
    <row r="66" spans="2:118" ht="60" customHeight="1" x14ac:dyDescent="0.3">
      <c r="B66" s="565"/>
      <c r="C66" s="581"/>
      <c r="D66" s="581"/>
      <c r="E66" s="581"/>
      <c r="F66" s="581"/>
      <c r="G66" s="581"/>
      <c r="H66" s="568"/>
      <c r="I66" s="168" t="s">
        <v>13</v>
      </c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2"/>
      <c r="CE66" s="192"/>
      <c r="CF66" s="192"/>
      <c r="CG66" s="192"/>
      <c r="CH66" s="192"/>
      <c r="CI66" s="192"/>
      <c r="CJ66" s="192"/>
      <c r="CK66" s="192"/>
      <c r="CL66" s="192"/>
      <c r="CM66" s="192"/>
      <c r="CN66" s="192"/>
      <c r="CO66" s="192"/>
      <c r="CP66" s="192"/>
      <c r="CQ66" s="192"/>
      <c r="CR66" s="192"/>
      <c r="CS66" s="192"/>
      <c r="CT66" s="192"/>
      <c r="CU66" s="192"/>
      <c r="CV66" s="192"/>
      <c r="CW66" s="192"/>
      <c r="CX66" s="192"/>
      <c r="CY66" s="192"/>
      <c r="CZ66" s="192"/>
      <c r="DA66" s="192"/>
      <c r="DB66" s="192"/>
      <c r="DC66" s="192"/>
      <c r="DD66" s="192"/>
      <c r="DE66" s="192"/>
      <c r="DF66" s="192"/>
      <c r="DG66" s="192"/>
      <c r="DH66" s="192"/>
      <c r="DI66" s="192"/>
      <c r="DJ66" s="192"/>
      <c r="DK66" s="192"/>
      <c r="DL66" s="192"/>
      <c r="DM66" s="192"/>
      <c r="DN66" s="192"/>
    </row>
    <row r="67" spans="2:118" ht="20.100000000000001" customHeight="1" x14ac:dyDescent="0.3"/>
    <row r="68" spans="2:118" ht="20.100000000000001" customHeight="1" x14ac:dyDescent="0.3"/>
    <row r="69" spans="2:118" ht="20.100000000000001" customHeight="1" x14ac:dyDescent="0.3"/>
    <row r="70" spans="2:118" ht="20.100000000000001" customHeight="1" x14ac:dyDescent="0.3"/>
    <row r="71" spans="2:118" ht="20.100000000000001" customHeight="1" x14ac:dyDescent="0.3"/>
    <row r="72" spans="2:118" ht="20.100000000000001" customHeight="1" x14ac:dyDescent="0.3"/>
    <row r="73" spans="2:118" ht="20.100000000000001" customHeight="1" x14ac:dyDescent="0.3"/>
    <row r="74" spans="2:118" ht="20.100000000000001" customHeight="1" x14ac:dyDescent="0.3"/>
  </sheetData>
  <mergeCells count="99">
    <mergeCell ref="C63:G64"/>
    <mergeCell ref="C65:G66"/>
    <mergeCell ref="B65:B66"/>
    <mergeCell ref="H63:H64"/>
    <mergeCell ref="H65:H66"/>
    <mergeCell ref="C55:G56"/>
    <mergeCell ref="C57:G58"/>
    <mergeCell ref="C59:G60"/>
    <mergeCell ref="C61:G62"/>
    <mergeCell ref="H55:H56"/>
    <mergeCell ref="H57:H58"/>
    <mergeCell ref="H59:H60"/>
    <mergeCell ref="H61:H62"/>
    <mergeCell ref="B55:B56"/>
    <mergeCell ref="B57:B58"/>
    <mergeCell ref="B59:B60"/>
    <mergeCell ref="B61:B62"/>
    <mergeCell ref="B63:B64"/>
    <mergeCell ref="B53:B54"/>
    <mergeCell ref="H43:H44"/>
    <mergeCell ref="C45:G46"/>
    <mergeCell ref="H45:H46"/>
    <mergeCell ref="C47:G48"/>
    <mergeCell ref="H47:H48"/>
    <mergeCell ref="C51:G52"/>
    <mergeCell ref="C53:G54"/>
    <mergeCell ref="H53:H54"/>
    <mergeCell ref="H51:H52"/>
    <mergeCell ref="C49:G50"/>
    <mergeCell ref="C43:G44"/>
    <mergeCell ref="B51:B52"/>
    <mergeCell ref="B45:B46"/>
    <mergeCell ref="B43:B44"/>
    <mergeCell ref="H49:H50"/>
    <mergeCell ref="H41:H42"/>
    <mergeCell ref="C37:G38"/>
    <mergeCell ref="H37:H38"/>
    <mergeCell ref="H13:H14"/>
    <mergeCell ref="H25:H26"/>
    <mergeCell ref="H27:H28"/>
    <mergeCell ref="H31:H32"/>
    <mergeCell ref="C33:G34"/>
    <mergeCell ref="C39:G40"/>
    <mergeCell ref="C23:G24"/>
    <mergeCell ref="C31:G32"/>
    <mergeCell ref="C25:G26"/>
    <mergeCell ref="C27:G28"/>
    <mergeCell ref="C29:G30"/>
    <mergeCell ref="H29:H30"/>
    <mergeCell ref="C41:G42"/>
    <mergeCell ref="B11:D11"/>
    <mergeCell ref="B13:B14"/>
    <mergeCell ref="H15:H16"/>
    <mergeCell ref="B27:B28"/>
    <mergeCell ref="B23:B24"/>
    <mergeCell ref="B25:B26"/>
    <mergeCell ref="B15:B16"/>
    <mergeCell ref="B17:B18"/>
    <mergeCell ref="C15:G16"/>
    <mergeCell ref="H17:H18"/>
    <mergeCell ref="H19:H20"/>
    <mergeCell ref="H23:H24"/>
    <mergeCell ref="B19:B20"/>
    <mergeCell ref="B21:B22"/>
    <mergeCell ref="C17:G18"/>
    <mergeCell ref="BC13:BF13"/>
    <mergeCell ref="J13:J14"/>
    <mergeCell ref="C21:G22"/>
    <mergeCell ref="H21:H22"/>
    <mergeCell ref="AE13:AH13"/>
    <mergeCell ref="AI13:AL13"/>
    <mergeCell ref="AM13:AP13"/>
    <mergeCell ref="AQ13:AT13"/>
    <mergeCell ref="AU13:AX13"/>
    <mergeCell ref="K13:N13"/>
    <mergeCell ref="O13:R13"/>
    <mergeCell ref="S13:V13"/>
    <mergeCell ref="W13:Z13"/>
    <mergeCell ref="AA13:AD13"/>
    <mergeCell ref="C13:G14"/>
    <mergeCell ref="C19:G20"/>
    <mergeCell ref="H33:H34"/>
    <mergeCell ref="H39:H40"/>
    <mergeCell ref="C35:G36"/>
    <mergeCell ref="H35:H36"/>
    <mergeCell ref="AY13:BB13"/>
    <mergeCell ref="B31:B32"/>
    <mergeCell ref="B33:B34"/>
    <mergeCell ref="B29:B30"/>
    <mergeCell ref="A47:A48"/>
    <mergeCell ref="B49:B50"/>
    <mergeCell ref="A49:A50"/>
    <mergeCell ref="A43:A44"/>
    <mergeCell ref="A45:A46"/>
    <mergeCell ref="B47:B48"/>
    <mergeCell ref="B37:B38"/>
    <mergeCell ref="B41:B42"/>
    <mergeCell ref="B35:B36"/>
    <mergeCell ref="B39:B40"/>
  </mergeCells>
  <phoneticPr fontId="38" type="noConversion"/>
  <conditionalFormatting sqref="J15:J23 J25:J54">
    <cfRule type="top10" dxfId="2" priority="23" rank="5"/>
  </conditionalFormatting>
  <printOptions horizontalCentered="1"/>
  <pageMargins left="0" right="0" top="0" bottom="0" header="0" footer="0"/>
  <pageSetup paperSize="8" scale="17" orientation="landscape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pageSetUpPr fitToPage="1"/>
  </sheetPr>
  <dimension ref="A1:DN76"/>
  <sheetViews>
    <sheetView showGridLines="0" tabSelected="1" topLeftCell="A10" zoomScale="40" zoomScaleNormal="40" zoomScaleSheetLayoutView="100" workbookViewId="0">
      <pane xSplit="10" ySplit="5" topLeftCell="K62" activePane="bottomRight" state="frozen"/>
      <selection activeCell="A10" sqref="A10"/>
      <selection pane="topRight" activeCell="K10" sqref="K10"/>
      <selection pane="bottomLeft" activeCell="A15" sqref="A15"/>
      <selection pane="bottomRight" activeCell="BU71" sqref="BU71"/>
    </sheetView>
  </sheetViews>
  <sheetFormatPr defaultColWidth="9.109375" defaultRowHeight="18" x14ac:dyDescent="0.3"/>
  <cols>
    <col min="1" max="1" width="1.44140625" style="33" customWidth="1"/>
    <col min="2" max="2" width="11.33203125" style="33" customWidth="1"/>
    <col min="3" max="7" width="12.6640625" style="33" customWidth="1"/>
    <col min="8" max="8" width="27" style="105" bestFit="1" customWidth="1"/>
    <col min="9" max="9" width="14.44140625" style="33" bestFit="1" customWidth="1"/>
    <col min="10" max="10" width="22.6640625" style="33" bestFit="1" customWidth="1"/>
    <col min="11" max="26" width="10.6640625" style="33" hidden="1" customWidth="1"/>
    <col min="27" max="57" width="10.6640625" style="33" customWidth="1"/>
    <col min="58" max="16384" width="9.109375" style="33"/>
  </cols>
  <sheetData>
    <row r="1" spans="2:58" ht="24.9" customHeight="1" x14ac:dyDescent="0.3">
      <c r="X1" s="149"/>
    </row>
    <row r="2" spans="2:58" ht="24.9" customHeight="1" x14ac:dyDescent="0.3">
      <c r="X2" s="149"/>
    </row>
    <row r="3" spans="2:58" ht="24.9" customHeight="1" x14ac:dyDescent="0.3">
      <c r="X3" s="149"/>
    </row>
    <row r="4" spans="2:58" ht="24.9" customHeight="1" x14ac:dyDescent="0.3">
      <c r="X4" s="149"/>
    </row>
    <row r="5" spans="2:58" ht="24.9" customHeight="1" x14ac:dyDescent="0.3">
      <c r="X5" s="149"/>
    </row>
    <row r="6" spans="2:58" ht="24.9" customHeight="1" x14ac:dyDescent="0.3">
      <c r="X6" s="149"/>
    </row>
    <row r="7" spans="2:58" ht="24.9" customHeight="1" x14ac:dyDescent="0.3">
      <c r="X7" s="149"/>
    </row>
    <row r="8" spans="2:58" ht="24.9" customHeight="1" x14ac:dyDescent="0.3">
      <c r="X8" s="149"/>
    </row>
    <row r="9" spans="2:58" ht="24.9" customHeight="1" x14ac:dyDescent="0.3">
      <c r="X9" s="149"/>
    </row>
    <row r="10" spans="2:58" ht="24.9" customHeight="1" x14ac:dyDescent="0.3">
      <c r="X10" s="149"/>
    </row>
    <row r="11" spans="2:58" ht="24.9" customHeight="1" x14ac:dyDescent="0.3">
      <c r="B11" s="582" t="s">
        <v>55</v>
      </c>
      <c r="C11" s="583"/>
      <c r="D11" s="583"/>
      <c r="X11" s="149"/>
    </row>
    <row r="12" spans="2:58" ht="24.9" customHeight="1" x14ac:dyDescent="0.3">
      <c r="X12" s="149"/>
    </row>
    <row r="13" spans="2:58" s="177" customFormat="1" ht="30" customHeight="1" x14ac:dyDescent="0.3">
      <c r="B13" s="566" t="s">
        <v>145</v>
      </c>
      <c r="C13" s="580" t="s">
        <v>56</v>
      </c>
      <c r="D13" s="580"/>
      <c r="E13" s="580"/>
      <c r="F13" s="580"/>
      <c r="G13" s="580"/>
      <c r="H13" s="578" t="s">
        <v>68</v>
      </c>
      <c r="I13" s="178"/>
      <c r="J13" s="578" t="s">
        <v>126</v>
      </c>
      <c r="K13" s="575" t="s">
        <v>1</v>
      </c>
      <c r="L13" s="576"/>
      <c r="M13" s="576"/>
      <c r="N13" s="577"/>
      <c r="O13" s="575" t="s">
        <v>2</v>
      </c>
      <c r="P13" s="576"/>
      <c r="Q13" s="576"/>
      <c r="R13" s="577"/>
      <c r="S13" s="575" t="s">
        <v>3</v>
      </c>
      <c r="T13" s="576"/>
      <c r="U13" s="576"/>
      <c r="V13" s="577"/>
      <c r="W13" s="575" t="s">
        <v>4</v>
      </c>
      <c r="X13" s="576"/>
      <c r="Y13" s="576"/>
      <c r="Z13" s="577"/>
      <c r="AA13" s="575" t="s">
        <v>5</v>
      </c>
      <c r="AB13" s="576"/>
      <c r="AC13" s="576"/>
      <c r="AD13" s="577"/>
      <c r="AE13" s="575" t="s">
        <v>6</v>
      </c>
      <c r="AF13" s="576"/>
      <c r="AG13" s="576"/>
      <c r="AH13" s="577"/>
      <c r="AI13" s="575" t="s">
        <v>7</v>
      </c>
      <c r="AJ13" s="576"/>
      <c r="AK13" s="576"/>
      <c r="AL13" s="577"/>
      <c r="AM13" s="575" t="s">
        <v>8</v>
      </c>
      <c r="AN13" s="576"/>
      <c r="AO13" s="576"/>
      <c r="AP13" s="577"/>
      <c r="AQ13" s="575" t="s">
        <v>9</v>
      </c>
      <c r="AR13" s="576"/>
      <c r="AS13" s="576"/>
      <c r="AT13" s="577"/>
      <c r="AU13" s="575" t="s">
        <v>10</v>
      </c>
      <c r="AV13" s="576"/>
      <c r="AW13" s="576"/>
      <c r="AX13" s="577"/>
      <c r="AY13" s="575" t="s">
        <v>11</v>
      </c>
      <c r="AZ13" s="576"/>
      <c r="BA13" s="576"/>
      <c r="BB13" s="577"/>
      <c r="BC13" s="575" t="s">
        <v>12</v>
      </c>
      <c r="BD13" s="576"/>
      <c r="BE13" s="576"/>
      <c r="BF13" s="577"/>
    </row>
    <row r="14" spans="2:58" ht="30" customHeight="1" x14ac:dyDescent="0.3">
      <c r="B14" s="566"/>
      <c r="C14" s="580"/>
      <c r="D14" s="580"/>
      <c r="E14" s="580"/>
      <c r="F14" s="580"/>
      <c r="G14" s="580"/>
      <c r="H14" s="579"/>
      <c r="I14" s="179"/>
      <c r="J14" s="579"/>
      <c r="K14" s="175" t="s">
        <v>70</v>
      </c>
      <c r="L14" s="175" t="s">
        <v>71</v>
      </c>
      <c r="M14" s="175" t="s">
        <v>72</v>
      </c>
      <c r="N14" s="175" t="s">
        <v>73</v>
      </c>
      <c r="O14" s="175" t="s">
        <v>70</v>
      </c>
      <c r="P14" s="175" t="s">
        <v>71</v>
      </c>
      <c r="Q14" s="175" t="s">
        <v>72</v>
      </c>
      <c r="R14" s="175" t="s">
        <v>73</v>
      </c>
      <c r="S14" s="175" t="s">
        <v>70</v>
      </c>
      <c r="T14" s="175" t="s">
        <v>71</v>
      </c>
      <c r="U14" s="175" t="s">
        <v>72</v>
      </c>
      <c r="V14" s="175" t="s">
        <v>73</v>
      </c>
      <c r="W14" s="176" t="s">
        <v>70</v>
      </c>
      <c r="X14" s="176" t="s">
        <v>71</v>
      </c>
      <c r="Y14" s="176" t="s">
        <v>72</v>
      </c>
      <c r="Z14" s="176" t="s">
        <v>73</v>
      </c>
      <c r="AA14" s="176" t="s">
        <v>70</v>
      </c>
      <c r="AB14" s="176" t="s">
        <v>71</v>
      </c>
      <c r="AC14" s="176" t="s">
        <v>72</v>
      </c>
      <c r="AD14" s="176" t="s">
        <v>73</v>
      </c>
      <c r="AE14" s="176" t="s">
        <v>70</v>
      </c>
      <c r="AF14" s="176" t="s">
        <v>71</v>
      </c>
      <c r="AG14" s="176" t="s">
        <v>72</v>
      </c>
      <c r="AH14" s="176" t="s">
        <v>73</v>
      </c>
      <c r="AI14" s="176" t="s">
        <v>70</v>
      </c>
      <c r="AJ14" s="176" t="s">
        <v>71</v>
      </c>
      <c r="AK14" s="176" t="s">
        <v>72</v>
      </c>
      <c r="AL14" s="176" t="s">
        <v>73</v>
      </c>
      <c r="AM14" s="176" t="s">
        <v>70</v>
      </c>
      <c r="AN14" s="176" t="s">
        <v>71</v>
      </c>
      <c r="AO14" s="176" t="s">
        <v>72</v>
      </c>
      <c r="AP14" s="176" t="s">
        <v>73</v>
      </c>
      <c r="AQ14" s="176" t="s">
        <v>70</v>
      </c>
      <c r="AR14" s="176" t="s">
        <v>71</v>
      </c>
      <c r="AS14" s="176" t="s">
        <v>72</v>
      </c>
      <c r="AT14" s="176" t="s">
        <v>73</v>
      </c>
      <c r="AU14" s="176" t="s">
        <v>70</v>
      </c>
      <c r="AV14" s="176" t="s">
        <v>71</v>
      </c>
      <c r="AW14" s="176" t="s">
        <v>72</v>
      </c>
      <c r="AX14" s="176" t="s">
        <v>73</v>
      </c>
      <c r="AY14" s="176" t="s">
        <v>70</v>
      </c>
      <c r="AZ14" s="176" t="s">
        <v>71</v>
      </c>
      <c r="BA14" s="176" t="s">
        <v>72</v>
      </c>
      <c r="BB14" s="176" t="s">
        <v>73</v>
      </c>
      <c r="BC14" s="176" t="s">
        <v>70</v>
      </c>
      <c r="BD14" s="176" t="s">
        <v>71</v>
      </c>
      <c r="BE14" s="176" t="s">
        <v>72</v>
      </c>
      <c r="BF14" s="176" t="s">
        <v>73</v>
      </c>
    </row>
    <row r="15" spans="2:58" ht="60" customHeight="1" x14ac:dyDescent="0.3">
      <c r="B15" s="587">
        <v>1</v>
      </c>
      <c r="C15" s="581" t="s">
        <v>113</v>
      </c>
      <c r="D15" s="581"/>
      <c r="E15" s="581"/>
      <c r="F15" s="581"/>
      <c r="G15" s="581"/>
      <c r="H15" s="567" t="s">
        <v>87</v>
      </c>
      <c r="I15" s="168" t="s">
        <v>37</v>
      </c>
      <c r="J15" s="170">
        <v>0.2</v>
      </c>
      <c r="K15" s="171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2"/>
      <c r="Y15" s="172"/>
      <c r="Z15" s="172"/>
      <c r="AA15" s="172"/>
      <c r="AB15" s="172"/>
      <c r="AC15" s="172"/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</row>
    <row r="16" spans="2:58" ht="60" customHeight="1" x14ac:dyDescent="0.3">
      <c r="B16" s="588"/>
      <c r="C16" s="581"/>
      <c r="D16" s="581"/>
      <c r="E16" s="581"/>
      <c r="F16" s="581"/>
      <c r="G16" s="581"/>
      <c r="H16" s="568"/>
      <c r="I16" s="168" t="s">
        <v>13</v>
      </c>
      <c r="J16" s="170">
        <v>0.2</v>
      </c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2"/>
      <c r="Y16" s="172"/>
      <c r="Z16" s="172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</row>
    <row r="17" spans="2:58" ht="60" customHeight="1" x14ac:dyDescent="0.3">
      <c r="B17" s="587">
        <v>2</v>
      </c>
      <c r="C17" s="581" t="s">
        <v>57</v>
      </c>
      <c r="D17" s="581"/>
      <c r="E17" s="581"/>
      <c r="F17" s="581"/>
      <c r="G17" s="581"/>
      <c r="H17" s="567" t="s">
        <v>86</v>
      </c>
      <c r="I17" s="168" t="s">
        <v>37</v>
      </c>
      <c r="J17" s="170">
        <v>0</v>
      </c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2"/>
      <c r="Y17" s="172"/>
      <c r="Z17" s="172"/>
      <c r="AA17" s="172"/>
      <c r="AB17" s="172"/>
      <c r="AC17" s="172"/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</row>
    <row r="18" spans="2:58" ht="60" customHeight="1" x14ac:dyDescent="0.3">
      <c r="B18" s="588"/>
      <c r="C18" s="581"/>
      <c r="D18" s="581"/>
      <c r="E18" s="581"/>
      <c r="F18" s="581"/>
      <c r="G18" s="581"/>
      <c r="H18" s="568"/>
      <c r="I18" s="168" t="s">
        <v>13</v>
      </c>
      <c r="J18" s="170">
        <v>0</v>
      </c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2"/>
      <c r="Y18" s="172"/>
      <c r="Z18" s="172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</row>
    <row r="19" spans="2:58" ht="60" customHeight="1" x14ac:dyDescent="0.3">
      <c r="B19" s="587">
        <v>3</v>
      </c>
      <c r="C19" s="581" t="s">
        <v>58</v>
      </c>
      <c r="D19" s="581"/>
      <c r="E19" s="581"/>
      <c r="F19" s="581"/>
      <c r="G19" s="581"/>
      <c r="H19" s="567" t="s">
        <v>87</v>
      </c>
      <c r="I19" s="167" t="s">
        <v>37</v>
      </c>
      <c r="J19" s="169">
        <v>0.2</v>
      </c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1"/>
      <c r="X19" s="172"/>
      <c r="Y19" s="172"/>
      <c r="Z19" s="172"/>
      <c r="AA19" s="172"/>
      <c r="AB19" s="172"/>
      <c r="AC19" s="172"/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</row>
    <row r="20" spans="2:58" ht="60" customHeight="1" x14ac:dyDescent="0.3">
      <c r="B20" s="588"/>
      <c r="C20" s="581"/>
      <c r="D20" s="581"/>
      <c r="E20" s="581"/>
      <c r="F20" s="581"/>
      <c r="G20" s="581"/>
      <c r="H20" s="568"/>
      <c r="I20" s="167" t="s">
        <v>13</v>
      </c>
      <c r="J20" s="169">
        <v>0.2</v>
      </c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1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</row>
    <row r="21" spans="2:58" ht="60" customHeight="1" x14ac:dyDescent="0.3">
      <c r="B21" s="587">
        <v>4</v>
      </c>
      <c r="C21" s="569" t="s">
        <v>140</v>
      </c>
      <c r="D21" s="570"/>
      <c r="E21" s="570"/>
      <c r="F21" s="570"/>
      <c r="G21" s="571"/>
      <c r="H21" s="567" t="s">
        <v>141</v>
      </c>
      <c r="I21" s="167" t="s">
        <v>37</v>
      </c>
      <c r="J21" s="169">
        <v>0.1</v>
      </c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</row>
    <row r="22" spans="2:58" ht="60" customHeight="1" x14ac:dyDescent="0.3">
      <c r="B22" s="588"/>
      <c r="C22" s="572"/>
      <c r="D22" s="573"/>
      <c r="E22" s="573"/>
      <c r="F22" s="573"/>
      <c r="G22" s="574"/>
      <c r="H22" s="568"/>
      <c r="I22" s="167" t="s">
        <v>13</v>
      </c>
      <c r="J22" s="169">
        <v>0.1</v>
      </c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</row>
    <row r="23" spans="2:58" ht="60" customHeight="1" x14ac:dyDescent="0.3">
      <c r="B23" s="587">
        <v>5</v>
      </c>
      <c r="C23" s="581" t="s">
        <v>137</v>
      </c>
      <c r="D23" s="581"/>
      <c r="E23" s="581"/>
      <c r="F23" s="581"/>
      <c r="G23" s="581"/>
      <c r="H23" s="567" t="s">
        <v>88</v>
      </c>
      <c r="I23" s="167" t="s">
        <v>37</v>
      </c>
      <c r="J23" s="169">
        <v>1</v>
      </c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</row>
    <row r="24" spans="2:58" ht="60" customHeight="1" x14ac:dyDescent="0.3">
      <c r="B24" s="588"/>
      <c r="C24" s="581"/>
      <c r="D24" s="581"/>
      <c r="E24" s="581"/>
      <c r="F24" s="581"/>
      <c r="G24" s="581"/>
      <c r="H24" s="568"/>
      <c r="I24" s="167" t="s">
        <v>13</v>
      </c>
      <c r="J24" s="169">
        <v>1</v>
      </c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</row>
    <row r="25" spans="2:58" ht="60" customHeight="1" x14ac:dyDescent="0.3">
      <c r="B25" s="587">
        <v>6</v>
      </c>
      <c r="C25" s="581" t="s">
        <v>115</v>
      </c>
      <c r="D25" s="581"/>
      <c r="E25" s="581"/>
      <c r="F25" s="581"/>
      <c r="G25" s="581"/>
      <c r="H25" s="567" t="s">
        <v>88</v>
      </c>
      <c r="I25" s="167" t="s">
        <v>37</v>
      </c>
      <c r="J25" s="169">
        <v>0.1</v>
      </c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2"/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</row>
    <row r="26" spans="2:58" ht="60" customHeight="1" x14ac:dyDescent="0.3">
      <c r="B26" s="588"/>
      <c r="C26" s="581"/>
      <c r="D26" s="581"/>
      <c r="E26" s="581"/>
      <c r="F26" s="581"/>
      <c r="G26" s="581"/>
      <c r="H26" s="568"/>
      <c r="I26" s="167" t="s">
        <v>13</v>
      </c>
      <c r="J26" s="169">
        <v>0.01</v>
      </c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</row>
    <row r="27" spans="2:58" ht="60" customHeight="1" x14ac:dyDescent="0.3">
      <c r="B27" s="587">
        <v>7</v>
      </c>
      <c r="C27" s="581" t="s">
        <v>119</v>
      </c>
      <c r="D27" s="581"/>
      <c r="E27" s="581"/>
      <c r="F27" s="581"/>
      <c r="G27" s="581"/>
      <c r="H27" s="567" t="s">
        <v>87</v>
      </c>
      <c r="I27" s="167" t="s">
        <v>37</v>
      </c>
      <c r="J27" s="169">
        <v>0.2</v>
      </c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2"/>
      <c r="AB27" s="172"/>
      <c r="AC27" s="172"/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</row>
    <row r="28" spans="2:58" ht="60" customHeight="1" x14ac:dyDescent="0.3">
      <c r="B28" s="588"/>
      <c r="C28" s="581"/>
      <c r="D28" s="581"/>
      <c r="E28" s="581"/>
      <c r="F28" s="581"/>
      <c r="G28" s="581"/>
      <c r="H28" s="568"/>
      <c r="I28" s="167" t="s">
        <v>13</v>
      </c>
      <c r="J28" s="169">
        <v>0.2</v>
      </c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2"/>
      <c r="AB28" s="172"/>
      <c r="AC28" s="172"/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</row>
    <row r="29" spans="2:58" ht="60" customHeight="1" x14ac:dyDescent="0.3">
      <c r="B29" s="587">
        <v>8</v>
      </c>
      <c r="C29" s="581" t="s">
        <v>147</v>
      </c>
      <c r="D29" s="581"/>
      <c r="E29" s="581"/>
      <c r="F29" s="581"/>
      <c r="G29" s="581"/>
      <c r="H29" s="567" t="s">
        <v>143</v>
      </c>
      <c r="I29" s="167" t="s">
        <v>37</v>
      </c>
      <c r="J29" s="169">
        <v>0.1</v>
      </c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</row>
    <row r="30" spans="2:58" ht="60" customHeight="1" x14ac:dyDescent="0.3">
      <c r="B30" s="588"/>
      <c r="C30" s="581"/>
      <c r="D30" s="581"/>
      <c r="E30" s="581"/>
      <c r="F30" s="581"/>
      <c r="G30" s="581"/>
      <c r="H30" s="568" t="s">
        <v>143</v>
      </c>
      <c r="I30" s="167" t="s">
        <v>13</v>
      </c>
      <c r="J30" s="169">
        <v>0.1</v>
      </c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</row>
    <row r="31" spans="2:58" ht="60" customHeight="1" x14ac:dyDescent="0.3">
      <c r="B31" s="587">
        <v>9</v>
      </c>
      <c r="C31" s="581" t="s">
        <v>59</v>
      </c>
      <c r="D31" s="581"/>
      <c r="E31" s="581"/>
      <c r="F31" s="581"/>
      <c r="G31" s="581"/>
      <c r="H31" s="567" t="s">
        <v>88</v>
      </c>
      <c r="I31" s="167" t="s">
        <v>37</v>
      </c>
      <c r="J31" s="169">
        <v>0.2</v>
      </c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2"/>
      <c r="X31" s="172"/>
      <c r="Y31" s="172"/>
      <c r="Z31" s="172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</row>
    <row r="32" spans="2:58" ht="60" customHeight="1" x14ac:dyDescent="0.3">
      <c r="B32" s="588"/>
      <c r="C32" s="581"/>
      <c r="D32" s="581"/>
      <c r="E32" s="581"/>
      <c r="F32" s="581"/>
      <c r="G32" s="581"/>
      <c r="H32" s="568"/>
      <c r="I32" s="167" t="s">
        <v>13</v>
      </c>
      <c r="J32" s="169"/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171"/>
      <c r="V32" s="171"/>
      <c r="W32" s="172"/>
      <c r="X32" s="172"/>
      <c r="Y32" s="172"/>
      <c r="Z32" s="172"/>
      <c r="AA32" s="172"/>
      <c r="AB32" s="172"/>
      <c r="AC32" s="172"/>
      <c r="AD32" s="172"/>
      <c r="AE32" s="172"/>
      <c r="AF32" s="389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</row>
    <row r="33" spans="1:118" s="146" customFormat="1" ht="60" customHeight="1" x14ac:dyDescent="0.3">
      <c r="B33" s="587">
        <v>11</v>
      </c>
      <c r="C33" s="569" t="s">
        <v>182</v>
      </c>
      <c r="D33" s="570"/>
      <c r="E33" s="570"/>
      <c r="F33" s="570"/>
      <c r="G33" s="571"/>
      <c r="H33" s="567" t="s">
        <v>88</v>
      </c>
      <c r="I33" s="168" t="s">
        <v>37</v>
      </c>
      <c r="J33" s="170">
        <v>0.04</v>
      </c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  <c r="AA33" s="171"/>
      <c r="AB33" s="171"/>
      <c r="AC33" s="171"/>
      <c r="AD33" s="171"/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171"/>
      <c r="AY33" s="171"/>
      <c r="AZ33" s="171"/>
      <c r="BA33" s="171"/>
      <c r="BB33" s="171"/>
      <c r="BC33" s="171"/>
      <c r="BD33" s="171"/>
      <c r="BE33" s="171"/>
      <c r="BF33" s="171"/>
    </row>
    <row r="34" spans="1:118" s="146" customFormat="1" ht="60" customHeight="1" x14ac:dyDescent="0.3">
      <c r="B34" s="588"/>
      <c r="C34" s="572"/>
      <c r="D34" s="573"/>
      <c r="E34" s="573"/>
      <c r="F34" s="573"/>
      <c r="G34" s="574"/>
      <c r="H34" s="568"/>
      <c r="I34" s="168" t="s">
        <v>13</v>
      </c>
      <c r="J34" s="170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  <c r="AA34" s="171"/>
      <c r="AB34" s="171"/>
      <c r="AC34" s="171"/>
      <c r="AD34" s="171"/>
      <c r="AE34" s="171"/>
      <c r="AF34" s="171"/>
      <c r="AG34" s="171"/>
      <c r="AH34" s="171"/>
      <c r="AI34" s="171"/>
      <c r="AJ34" s="171"/>
      <c r="AK34" s="171"/>
      <c r="AL34" s="171"/>
      <c r="AM34" s="171"/>
      <c r="AN34" s="171"/>
      <c r="AO34" s="171"/>
      <c r="AP34" s="171"/>
      <c r="AQ34" s="171"/>
      <c r="AR34" s="171"/>
      <c r="AS34" s="171"/>
      <c r="AT34" s="171"/>
      <c r="AU34" s="171"/>
      <c r="AV34" s="171"/>
      <c r="AW34" s="171"/>
      <c r="AX34" s="171"/>
      <c r="AY34" s="171"/>
      <c r="AZ34" s="171"/>
      <c r="BA34" s="171"/>
      <c r="BB34" s="171"/>
      <c r="BC34" s="171"/>
      <c r="BD34" s="171"/>
      <c r="BE34" s="171"/>
      <c r="BF34" s="171"/>
    </row>
    <row r="35" spans="1:118" s="146" customFormat="1" ht="60" customHeight="1" x14ac:dyDescent="0.3">
      <c r="B35" s="587">
        <v>12</v>
      </c>
      <c r="C35" s="569" t="s">
        <v>142</v>
      </c>
      <c r="D35" s="570"/>
      <c r="E35" s="570"/>
      <c r="F35" s="570"/>
      <c r="G35" s="571"/>
      <c r="H35" s="567" t="s">
        <v>143</v>
      </c>
      <c r="I35" s="168" t="s">
        <v>37</v>
      </c>
      <c r="J35" s="169">
        <v>0.1</v>
      </c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  <c r="AA35" s="171"/>
      <c r="AB35" s="171"/>
      <c r="AC35" s="171"/>
      <c r="AD35" s="171"/>
      <c r="AE35" s="171"/>
      <c r="AF35" s="171"/>
      <c r="AG35" s="171"/>
      <c r="AH35" s="171"/>
      <c r="AI35" s="171"/>
      <c r="AJ35" s="171"/>
      <c r="AK35" s="171"/>
      <c r="AL35" s="171"/>
      <c r="AM35" s="171"/>
      <c r="AN35" s="171"/>
      <c r="AO35" s="171"/>
      <c r="AP35" s="171"/>
      <c r="AQ35" s="171"/>
      <c r="AR35" s="171"/>
      <c r="AS35" s="171"/>
      <c r="AT35" s="171"/>
      <c r="AU35" s="171"/>
      <c r="AV35" s="171"/>
      <c r="AW35" s="171"/>
      <c r="AX35" s="171"/>
      <c r="AY35" s="171"/>
      <c r="AZ35" s="171"/>
      <c r="BA35" s="171"/>
      <c r="BB35" s="171"/>
      <c r="BC35" s="171"/>
      <c r="BD35" s="171"/>
      <c r="BE35" s="171"/>
      <c r="BF35" s="171"/>
    </row>
    <row r="36" spans="1:118" s="146" customFormat="1" ht="60" customHeight="1" x14ac:dyDescent="0.3">
      <c r="B36" s="588"/>
      <c r="C36" s="572"/>
      <c r="D36" s="573"/>
      <c r="E36" s="573"/>
      <c r="F36" s="573"/>
      <c r="G36" s="574"/>
      <c r="H36" s="568"/>
      <c r="I36" s="168" t="s">
        <v>13</v>
      </c>
      <c r="J36" s="169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1"/>
      <c r="AB36" s="171"/>
      <c r="AC36" s="171"/>
      <c r="AD36" s="171"/>
      <c r="AE36" s="171"/>
      <c r="AF36" s="171"/>
      <c r="AG36" s="171"/>
      <c r="AH36" s="171"/>
      <c r="AI36" s="171"/>
      <c r="AJ36" s="171"/>
      <c r="AK36" s="171"/>
      <c r="AL36" s="171"/>
      <c r="AM36" s="171"/>
      <c r="AN36" s="171"/>
      <c r="AO36" s="171"/>
      <c r="AP36" s="171"/>
      <c r="AQ36" s="171"/>
      <c r="AR36" s="171"/>
      <c r="AS36" s="171"/>
      <c r="AT36" s="171"/>
      <c r="AU36" s="171"/>
      <c r="AV36" s="171"/>
      <c r="AW36" s="171"/>
      <c r="AX36" s="171"/>
      <c r="AY36" s="171"/>
      <c r="AZ36" s="171"/>
      <c r="BA36" s="171"/>
      <c r="BB36" s="171"/>
      <c r="BC36" s="171"/>
      <c r="BD36" s="171"/>
      <c r="BE36" s="171"/>
      <c r="BF36" s="171"/>
    </row>
    <row r="37" spans="1:118" s="146" customFormat="1" ht="60" customHeight="1" x14ac:dyDescent="0.3">
      <c r="B37" s="587">
        <v>13</v>
      </c>
      <c r="C37" s="581" t="s">
        <v>60</v>
      </c>
      <c r="D37" s="581"/>
      <c r="E37" s="581"/>
      <c r="F37" s="581"/>
      <c r="G37" s="581"/>
      <c r="H37" s="567" t="s">
        <v>87</v>
      </c>
      <c r="I37" s="167" t="s">
        <v>37</v>
      </c>
      <c r="J37" s="170">
        <v>0.25</v>
      </c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  <c r="AA37" s="171"/>
      <c r="AB37" s="171"/>
      <c r="AC37" s="171"/>
      <c r="AD37" s="171"/>
      <c r="AE37" s="171"/>
      <c r="AF37" s="171"/>
      <c r="AG37" s="171"/>
      <c r="AH37" s="171"/>
      <c r="AI37" s="171"/>
      <c r="AJ37" s="171"/>
      <c r="AK37" s="171"/>
      <c r="AL37" s="171"/>
      <c r="AM37" s="171"/>
      <c r="AN37" s="171"/>
      <c r="AO37" s="171"/>
      <c r="AP37" s="171"/>
      <c r="AQ37" s="171"/>
      <c r="AR37" s="171"/>
      <c r="AS37" s="171"/>
      <c r="AT37" s="171"/>
      <c r="AU37" s="171"/>
      <c r="AV37" s="171"/>
      <c r="AW37" s="171"/>
      <c r="AX37" s="171"/>
      <c r="AY37" s="171"/>
      <c r="AZ37" s="171"/>
      <c r="BA37" s="171"/>
      <c r="BB37" s="171"/>
      <c r="BC37" s="171"/>
      <c r="BD37" s="171"/>
      <c r="BE37" s="171"/>
      <c r="BF37" s="171"/>
      <c r="BJ37" s="388"/>
    </row>
    <row r="38" spans="1:118" s="146" customFormat="1" ht="60" customHeight="1" x14ac:dyDescent="0.3">
      <c r="B38" s="588"/>
      <c r="C38" s="581"/>
      <c r="D38" s="581"/>
      <c r="E38" s="581"/>
      <c r="F38" s="581"/>
      <c r="G38" s="581"/>
      <c r="H38" s="568"/>
      <c r="I38" s="167" t="s">
        <v>13</v>
      </c>
      <c r="J38" s="170"/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  <c r="AA38" s="171"/>
      <c r="AB38" s="171"/>
      <c r="AC38" s="171"/>
      <c r="AD38" s="171"/>
      <c r="AE38" s="171"/>
      <c r="AF38" s="171"/>
      <c r="AG38" s="171"/>
      <c r="AH38" s="171"/>
      <c r="AI38" s="171"/>
      <c r="AJ38" s="171"/>
      <c r="AK38" s="171"/>
      <c r="AL38" s="171"/>
      <c r="AM38" s="171"/>
      <c r="AN38" s="171"/>
      <c r="AO38" s="171"/>
      <c r="AP38" s="171"/>
      <c r="AQ38" s="171"/>
      <c r="AR38" s="171"/>
      <c r="AS38" s="171"/>
      <c r="AU38" s="171"/>
      <c r="AV38" s="171"/>
      <c r="AW38" s="171"/>
      <c r="AX38" s="171"/>
      <c r="AY38" s="171"/>
      <c r="AZ38" s="171"/>
      <c r="BA38" s="171"/>
      <c r="BB38" s="171"/>
      <c r="BC38" s="171"/>
      <c r="BD38" s="171"/>
      <c r="BE38" s="171"/>
      <c r="BF38" s="171"/>
    </row>
    <row r="39" spans="1:118" s="146" customFormat="1" ht="60" customHeight="1" x14ac:dyDescent="0.3">
      <c r="B39" s="594">
        <v>14</v>
      </c>
      <c r="C39" s="569" t="s">
        <v>116</v>
      </c>
      <c r="D39" s="570"/>
      <c r="E39" s="570"/>
      <c r="F39" s="570"/>
      <c r="G39" s="571"/>
      <c r="H39" s="567" t="s">
        <v>87</v>
      </c>
      <c r="I39" s="168" t="s">
        <v>37</v>
      </c>
      <c r="J39" s="170">
        <v>1</v>
      </c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171"/>
      <c r="AB39" s="171"/>
      <c r="AC39" s="171"/>
      <c r="AD39" s="171"/>
      <c r="AE39" s="171"/>
      <c r="AF39" s="171"/>
      <c r="AG39" s="171"/>
      <c r="AH39" s="171"/>
      <c r="AI39" s="171"/>
      <c r="AJ39" s="171"/>
      <c r="AK39" s="171"/>
      <c r="AL39" s="171"/>
      <c r="AM39" s="171"/>
      <c r="AN39" s="171"/>
      <c r="AO39" s="171"/>
      <c r="AP39" s="171"/>
      <c r="AQ39" s="171"/>
      <c r="AR39" s="171"/>
      <c r="AS39" s="171"/>
      <c r="AT39" s="171"/>
      <c r="AU39" s="171"/>
      <c r="AV39" s="171"/>
      <c r="AW39" s="171"/>
      <c r="AX39" s="171"/>
      <c r="AY39" s="171"/>
      <c r="AZ39" s="171"/>
      <c r="BA39" s="171"/>
      <c r="BB39" s="171"/>
      <c r="BC39" s="171"/>
      <c r="BD39" s="171"/>
      <c r="BE39" s="171"/>
      <c r="BF39" s="171"/>
    </row>
    <row r="40" spans="1:118" s="146" customFormat="1" ht="60" customHeight="1" x14ac:dyDescent="0.3">
      <c r="B40" s="595"/>
      <c r="C40" s="572"/>
      <c r="D40" s="573"/>
      <c r="E40" s="573"/>
      <c r="F40" s="573"/>
      <c r="G40" s="574"/>
      <c r="H40" s="568"/>
      <c r="I40" s="168" t="s">
        <v>13</v>
      </c>
      <c r="J40" s="170"/>
      <c r="K40" s="271"/>
      <c r="L40" s="271"/>
      <c r="M40" s="271"/>
      <c r="N40" s="271"/>
      <c r="O40" s="271"/>
      <c r="P40" s="271"/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171"/>
      <c r="AB40" s="171"/>
      <c r="AC40" s="171"/>
      <c r="AD40" s="171"/>
      <c r="AE40" s="171"/>
      <c r="AF40" s="171"/>
      <c r="AG40" s="171"/>
      <c r="AH40" s="171"/>
      <c r="AI40" s="171"/>
      <c r="AJ40" s="171"/>
      <c r="AK40" s="171"/>
      <c r="AL40" s="171"/>
      <c r="AM40" s="171"/>
      <c r="AN40" s="171"/>
      <c r="AO40" s="171"/>
      <c r="AP40" s="171"/>
      <c r="AQ40" s="171"/>
      <c r="AR40" s="171"/>
      <c r="AS40" s="171"/>
      <c r="AT40" s="171"/>
      <c r="AU40" s="171"/>
      <c r="AV40" s="171"/>
      <c r="AW40" s="171"/>
      <c r="AX40" s="171"/>
      <c r="AY40" s="171"/>
      <c r="AZ40" s="171"/>
      <c r="BA40" s="171"/>
      <c r="BB40" s="171"/>
      <c r="BC40" s="171"/>
      <c r="BD40" s="171"/>
      <c r="BE40" s="171"/>
      <c r="BF40" s="171"/>
    </row>
    <row r="41" spans="1:118" s="146" customFormat="1" ht="60" customHeight="1" x14ac:dyDescent="0.3">
      <c r="B41" s="589">
        <v>15</v>
      </c>
      <c r="C41" s="591" t="s">
        <v>61</v>
      </c>
      <c r="D41" s="591"/>
      <c r="E41" s="591"/>
      <c r="F41" s="591"/>
      <c r="G41" s="591"/>
      <c r="H41" s="592" t="s">
        <v>88</v>
      </c>
      <c r="I41" s="269" t="s">
        <v>37</v>
      </c>
      <c r="J41" s="270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291"/>
      <c r="BD41" s="291"/>
      <c r="BE41" s="291"/>
      <c r="BF41" s="17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</row>
    <row r="42" spans="1:118" s="146" customFormat="1" ht="60" customHeight="1" x14ac:dyDescent="0.3">
      <c r="B42" s="590"/>
      <c r="C42" s="591"/>
      <c r="D42" s="591"/>
      <c r="E42" s="591"/>
      <c r="F42" s="591"/>
      <c r="G42" s="591"/>
      <c r="H42" s="593"/>
      <c r="I42" s="269" t="s">
        <v>13</v>
      </c>
      <c r="J42" s="270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292"/>
      <c r="AB42" s="292"/>
      <c r="AC42" s="292"/>
      <c r="AD42" s="292"/>
      <c r="AE42" s="292"/>
      <c r="AF42" s="292"/>
      <c r="AG42" s="292"/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/>
      <c r="AV42" s="292"/>
      <c r="AW42" s="292"/>
      <c r="AX42" s="292"/>
      <c r="AY42" s="292"/>
      <c r="AZ42" s="292"/>
      <c r="BA42" s="292"/>
      <c r="BB42" s="292"/>
      <c r="BC42" s="292"/>
      <c r="BD42" s="292"/>
      <c r="BE42" s="292"/>
      <c r="BF42" s="182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</row>
    <row r="43" spans="1:118" s="125" customFormat="1" ht="60" customHeight="1" x14ac:dyDescent="0.3">
      <c r="A43" s="566"/>
      <c r="B43" s="596">
        <v>16</v>
      </c>
      <c r="C43" s="581" t="s">
        <v>118</v>
      </c>
      <c r="D43" s="581"/>
      <c r="E43" s="581"/>
      <c r="F43" s="581"/>
      <c r="G43" s="581"/>
      <c r="H43" s="567" t="s">
        <v>87</v>
      </c>
      <c r="I43" s="168" t="s">
        <v>37</v>
      </c>
      <c r="J43" s="170">
        <v>0.5</v>
      </c>
      <c r="BG43" s="192"/>
      <c r="BH43" s="192"/>
      <c r="BI43" s="192"/>
      <c r="BJ43" s="192"/>
      <c r="BK43" s="192"/>
      <c r="BL43" s="192"/>
      <c r="BM43" s="192"/>
      <c r="BN43" s="192"/>
      <c r="BO43" s="192"/>
      <c r="BP43" s="192"/>
      <c r="BQ43" s="192"/>
      <c r="BR43" s="192"/>
      <c r="BS43" s="192"/>
      <c r="BT43" s="192"/>
      <c r="BU43" s="192"/>
      <c r="BV43" s="192"/>
      <c r="BW43" s="192"/>
      <c r="BX43" s="192"/>
      <c r="BY43" s="192"/>
      <c r="BZ43" s="192"/>
      <c r="CA43" s="192"/>
      <c r="CB43" s="192"/>
      <c r="CC43" s="192"/>
      <c r="CD43" s="192"/>
      <c r="CE43" s="192"/>
      <c r="CF43" s="192"/>
      <c r="CG43" s="192"/>
      <c r="CH43" s="192"/>
      <c r="CI43" s="192"/>
      <c r="CJ43" s="192"/>
      <c r="CK43" s="192"/>
      <c r="CL43" s="192"/>
      <c r="CM43" s="192"/>
      <c r="CN43" s="192"/>
      <c r="CO43" s="192"/>
      <c r="CP43" s="192"/>
      <c r="CQ43" s="192"/>
      <c r="CR43" s="192"/>
      <c r="CS43" s="192"/>
      <c r="CT43" s="192"/>
      <c r="CU43" s="192"/>
      <c r="CV43" s="192"/>
      <c r="CW43" s="192"/>
      <c r="CX43" s="192"/>
      <c r="CY43" s="192"/>
      <c r="CZ43" s="192"/>
      <c r="DA43" s="192"/>
      <c r="DB43" s="192"/>
      <c r="DC43" s="192"/>
      <c r="DD43" s="192"/>
      <c r="DE43" s="192"/>
      <c r="DF43" s="192"/>
      <c r="DG43" s="192"/>
      <c r="DH43" s="192"/>
      <c r="DI43" s="192"/>
      <c r="DJ43" s="192"/>
      <c r="DK43" s="192"/>
      <c r="DL43" s="192"/>
      <c r="DM43" s="192"/>
      <c r="DN43" s="192"/>
    </row>
    <row r="44" spans="1:118" s="125" customFormat="1" ht="60" customHeight="1" x14ac:dyDescent="0.3">
      <c r="A44" s="566"/>
      <c r="B44" s="597"/>
      <c r="C44" s="581"/>
      <c r="D44" s="581"/>
      <c r="E44" s="581"/>
      <c r="F44" s="581"/>
      <c r="G44" s="581"/>
      <c r="H44" s="568"/>
      <c r="I44" s="180" t="s">
        <v>13</v>
      </c>
      <c r="J44" s="181"/>
      <c r="BG44" s="192"/>
      <c r="BH44" s="192"/>
      <c r="BI44" s="192"/>
      <c r="BJ44" s="192"/>
      <c r="BK44" s="192"/>
      <c r="BL44" s="192"/>
      <c r="BM44" s="192"/>
      <c r="BN44" s="192"/>
      <c r="BO44" s="192"/>
      <c r="BP44" s="192"/>
      <c r="BQ44" s="192"/>
      <c r="BR44" s="192"/>
      <c r="BS44" s="192"/>
      <c r="BT44" s="192"/>
      <c r="BU44" s="192"/>
      <c r="BV44" s="192"/>
      <c r="BW44" s="192"/>
      <c r="BX44" s="192"/>
      <c r="BY44" s="192"/>
      <c r="BZ44" s="192"/>
      <c r="CA44" s="192"/>
      <c r="CB44" s="192"/>
      <c r="CC44" s="192"/>
      <c r="CD44" s="192"/>
      <c r="CE44" s="192"/>
      <c r="CF44" s="192"/>
      <c r="CG44" s="192"/>
      <c r="CH44" s="192"/>
      <c r="CI44" s="192"/>
      <c r="CJ44" s="192"/>
      <c r="CK44" s="192"/>
      <c r="CL44" s="192"/>
      <c r="CM44" s="192"/>
      <c r="CN44" s="192"/>
      <c r="CO44" s="192"/>
      <c r="CP44" s="192"/>
      <c r="CQ44" s="192"/>
      <c r="CR44" s="192"/>
      <c r="CS44" s="192"/>
      <c r="CT44" s="192"/>
      <c r="CU44" s="192"/>
      <c r="CV44" s="192"/>
      <c r="CW44" s="192"/>
      <c r="CX44" s="192"/>
      <c r="CY44" s="192"/>
      <c r="CZ44" s="192"/>
      <c r="DA44" s="192"/>
      <c r="DB44" s="192"/>
      <c r="DC44" s="192"/>
      <c r="DD44" s="192"/>
      <c r="DE44" s="192"/>
      <c r="DF44" s="192"/>
      <c r="DG44" s="192"/>
      <c r="DH44" s="192"/>
      <c r="DI44" s="192"/>
      <c r="DJ44" s="192"/>
      <c r="DK44" s="192"/>
      <c r="DL44" s="192"/>
      <c r="DM44" s="192"/>
      <c r="DN44" s="192"/>
    </row>
    <row r="45" spans="1:118" s="125" customFormat="1" ht="60" customHeight="1" x14ac:dyDescent="0.3">
      <c r="A45" s="266"/>
      <c r="B45" s="587">
        <v>17</v>
      </c>
      <c r="C45" s="581" t="s">
        <v>129</v>
      </c>
      <c r="D45" s="581"/>
      <c r="E45" s="581"/>
      <c r="F45" s="581"/>
      <c r="G45" s="581"/>
      <c r="H45" s="567" t="s">
        <v>143</v>
      </c>
      <c r="I45" s="186" t="s">
        <v>37</v>
      </c>
      <c r="J45" s="187">
        <v>0.1</v>
      </c>
      <c r="BG45" s="192"/>
      <c r="BH45" s="192"/>
      <c r="BI45" s="192"/>
      <c r="BJ45" s="192"/>
      <c r="BK45" s="192"/>
      <c r="BL45" s="192"/>
      <c r="BM45" s="192"/>
      <c r="BN45" s="192"/>
      <c r="BO45" s="192"/>
      <c r="BP45" s="192"/>
      <c r="BQ45" s="192"/>
      <c r="BR45" s="192"/>
      <c r="BS45" s="192"/>
      <c r="BT45" s="192"/>
      <c r="BU45" s="192"/>
      <c r="BV45" s="192"/>
      <c r="BW45" s="192"/>
      <c r="BX45" s="192"/>
      <c r="BY45" s="192"/>
      <c r="BZ45" s="192"/>
      <c r="CA45" s="192"/>
      <c r="CB45" s="192"/>
      <c r="CC45" s="192"/>
      <c r="CD45" s="192"/>
      <c r="CE45" s="192"/>
      <c r="CF45" s="192"/>
      <c r="CG45" s="192"/>
      <c r="CH45" s="192"/>
      <c r="CI45" s="192"/>
      <c r="CJ45" s="192"/>
      <c r="CK45" s="192"/>
      <c r="CL45" s="192"/>
      <c r="CM45" s="192"/>
      <c r="CN45" s="192"/>
      <c r="CO45" s="192"/>
      <c r="CP45" s="192"/>
      <c r="CQ45" s="192"/>
      <c r="CR45" s="192"/>
      <c r="CS45" s="192"/>
      <c r="CT45" s="192"/>
      <c r="CU45" s="192"/>
      <c r="CV45" s="192"/>
      <c r="CW45" s="192"/>
      <c r="CX45" s="192"/>
      <c r="CY45" s="192"/>
      <c r="CZ45" s="192"/>
      <c r="DA45" s="192"/>
      <c r="DB45" s="192"/>
      <c r="DC45" s="192"/>
      <c r="DD45" s="192"/>
      <c r="DE45" s="192"/>
      <c r="DF45" s="192"/>
      <c r="DG45" s="192"/>
      <c r="DH45" s="192"/>
      <c r="DI45" s="192"/>
      <c r="DJ45" s="192"/>
      <c r="DK45" s="192"/>
      <c r="DL45" s="192"/>
      <c r="DM45" s="192"/>
      <c r="DN45" s="192"/>
    </row>
    <row r="46" spans="1:118" s="125" customFormat="1" ht="60" customHeight="1" x14ac:dyDescent="0.3">
      <c r="A46" s="266"/>
      <c r="B46" s="588"/>
      <c r="C46" s="581"/>
      <c r="D46" s="581"/>
      <c r="E46" s="581"/>
      <c r="F46" s="581"/>
      <c r="G46" s="581"/>
      <c r="H46" s="568" t="s">
        <v>143</v>
      </c>
      <c r="I46" s="183" t="s">
        <v>13</v>
      </c>
      <c r="J46" s="184"/>
      <c r="BG46" s="192"/>
      <c r="BH46" s="192"/>
      <c r="BI46" s="192"/>
      <c r="BJ46" s="192"/>
      <c r="BK46" s="192"/>
      <c r="BL46" s="192"/>
      <c r="BM46" s="192"/>
      <c r="BN46" s="192"/>
      <c r="BO46" s="192"/>
      <c r="BP46" s="192"/>
      <c r="BQ46" s="192"/>
      <c r="BR46" s="192"/>
      <c r="BS46" s="192"/>
      <c r="BT46" s="192"/>
      <c r="BU46" s="192"/>
      <c r="BV46" s="192"/>
      <c r="BW46" s="192"/>
      <c r="BX46" s="192"/>
      <c r="BY46" s="192"/>
      <c r="BZ46" s="192"/>
      <c r="CA46" s="192"/>
      <c r="CB46" s="192"/>
      <c r="CC46" s="192"/>
      <c r="CD46" s="192"/>
      <c r="CE46" s="192"/>
      <c r="CF46" s="192"/>
      <c r="CG46" s="192"/>
      <c r="CH46" s="192"/>
      <c r="CI46" s="192"/>
      <c r="CJ46" s="192"/>
      <c r="CK46" s="192"/>
      <c r="CL46" s="192"/>
      <c r="CM46" s="192"/>
      <c r="CN46" s="192"/>
      <c r="CO46" s="192"/>
      <c r="CP46" s="192"/>
      <c r="CQ46" s="192"/>
      <c r="CR46" s="192"/>
      <c r="CS46" s="192"/>
      <c r="CT46" s="192"/>
      <c r="CU46" s="192"/>
      <c r="CV46" s="192"/>
      <c r="CW46" s="192"/>
      <c r="CX46" s="192"/>
      <c r="CY46" s="192"/>
      <c r="CZ46" s="192"/>
      <c r="DA46" s="192"/>
      <c r="DB46" s="192"/>
      <c r="DC46" s="192"/>
      <c r="DD46" s="192"/>
      <c r="DE46" s="192"/>
      <c r="DF46" s="192"/>
      <c r="DG46" s="192"/>
      <c r="DH46" s="192"/>
      <c r="DI46" s="192"/>
      <c r="DJ46" s="192"/>
      <c r="DK46" s="192"/>
      <c r="DL46" s="192"/>
      <c r="DM46" s="192"/>
      <c r="DN46" s="192"/>
    </row>
    <row r="47" spans="1:118" ht="60" customHeight="1" x14ac:dyDescent="0.3">
      <c r="A47" s="564"/>
      <c r="B47" s="596">
        <v>18</v>
      </c>
      <c r="C47" s="581" t="s">
        <v>63</v>
      </c>
      <c r="D47" s="581"/>
      <c r="E47" s="581"/>
      <c r="F47" s="581"/>
      <c r="G47" s="581"/>
      <c r="H47" s="586" t="s">
        <v>143</v>
      </c>
      <c r="I47" s="186" t="s">
        <v>37</v>
      </c>
      <c r="J47" s="187">
        <v>0.2</v>
      </c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92"/>
      <c r="BH47" s="192"/>
      <c r="BI47" s="192"/>
      <c r="BJ47" s="192"/>
      <c r="BK47" s="192"/>
      <c r="BL47" s="192"/>
      <c r="BM47" s="192"/>
      <c r="BN47" s="192"/>
      <c r="BO47" s="192"/>
      <c r="BP47" s="192"/>
      <c r="BQ47" s="192"/>
      <c r="BR47" s="192"/>
      <c r="BS47" s="192"/>
      <c r="BT47" s="192"/>
      <c r="BU47" s="192"/>
      <c r="BV47" s="192"/>
      <c r="BW47" s="192"/>
      <c r="BX47" s="192"/>
      <c r="BY47" s="192"/>
      <c r="BZ47" s="192"/>
      <c r="CA47" s="192"/>
      <c r="CB47" s="192"/>
      <c r="CC47" s="192"/>
      <c r="CD47" s="192"/>
      <c r="CE47" s="192"/>
      <c r="CF47" s="192"/>
      <c r="CG47" s="192"/>
      <c r="CH47" s="192"/>
      <c r="CI47" s="192"/>
      <c r="CJ47" s="192"/>
      <c r="CK47" s="192"/>
      <c r="CL47" s="192"/>
      <c r="CM47" s="192"/>
      <c r="CN47" s="192"/>
      <c r="CO47" s="192"/>
      <c r="CP47" s="192"/>
      <c r="CQ47" s="192"/>
      <c r="CR47" s="192"/>
      <c r="CS47" s="192"/>
      <c r="CT47" s="192"/>
      <c r="CU47" s="192"/>
      <c r="CV47" s="192"/>
      <c r="CW47" s="192"/>
      <c r="CX47" s="192"/>
      <c r="CY47" s="192"/>
      <c r="CZ47" s="192"/>
      <c r="DA47" s="192"/>
      <c r="DB47" s="192"/>
      <c r="DC47" s="192"/>
      <c r="DD47" s="192"/>
      <c r="DE47" s="192"/>
      <c r="DF47" s="192"/>
      <c r="DG47" s="192"/>
      <c r="DH47" s="192"/>
      <c r="DI47" s="192"/>
      <c r="DJ47" s="192"/>
      <c r="DK47" s="192"/>
      <c r="DL47" s="192"/>
      <c r="DM47" s="192"/>
      <c r="DN47" s="192"/>
    </row>
    <row r="48" spans="1:118" ht="60" customHeight="1" x14ac:dyDescent="0.3">
      <c r="A48" s="565"/>
      <c r="B48" s="597"/>
      <c r="C48" s="581"/>
      <c r="D48" s="581"/>
      <c r="E48" s="581"/>
      <c r="F48" s="581"/>
      <c r="G48" s="581"/>
      <c r="H48" s="586"/>
      <c r="I48" s="186" t="s">
        <v>13</v>
      </c>
      <c r="J48" s="187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92"/>
      <c r="BH48" s="192"/>
      <c r="BI48" s="192"/>
      <c r="BJ48" s="192"/>
      <c r="BK48" s="192"/>
      <c r="BL48" s="192"/>
      <c r="BM48" s="192"/>
      <c r="BN48" s="192"/>
      <c r="BO48" s="192"/>
      <c r="BP48" s="192"/>
      <c r="BQ48" s="192"/>
      <c r="BR48" s="192"/>
      <c r="BS48" s="192"/>
      <c r="BT48" s="192"/>
      <c r="BU48" s="192"/>
      <c r="BV48" s="192"/>
      <c r="BW48" s="192"/>
      <c r="BX48" s="192"/>
      <c r="BY48" s="192"/>
      <c r="BZ48" s="192"/>
      <c r="CA48" s="192"/>
      <c r="CB48" s="192"/>
      <c r="CC48" s="192"/>
      <c r="CD48" s="192"/>
      <c r="CE48" s="192"/>
      <c r="CF48" s="192"/>
      <c r="CG48" s="192"/>
      <c r="CH48" s="192"/>
      <c r="CI48" s="192"/>
      <c r="CJ48" s="192"/>
      <c r="CK48" s="192"/>
      <c r="CL48" s="192"/>
      <c r="CM48" s="192"/>
      <c r="CN48" s="192"/>
      <c r="CO48" s="192"/>
      <c r="CP48" s="192"/>
      <c r="CQ48" s="192"/>
      <c r="CR48" s="192"/>
      <c r="CS48" s="192"/>
      <c r="CT48" s="192"/>
      <c r="CU48" s="192"/>
      <c r="CV48" s="192"/>
      <c r="CW48" s="192"/>
      <c r="CX48" s="192"/>
      <c r="CY48" s="192"/>
      <c r="CZ48" s="192"/>
      <c r="DA48" s="192"/>
      <c r="DB48" s="192"/>
      <c r="DC48" s="192"/>
      <c r="DD48" s="192"/>
      <c r="DE48" s="192"/>
      <c r="DF48" s="192"/>
      <c r="DG48" s="192"/>
      <c r="DH48" s="192"/>
      <c r="DI48" s="192"/>
      <c r="DJ48" s="192"/>
      <c r="DK48" s="192"/>
      <c r="DL48" s="192"/>
      <c r="DM48" s="192"/>
      <c r="DN48" s="192"/>
    </row>
    <row r="49" spans="1:118" ht="60" customHeight="1" x14ac:dyDescent="0.3">
      <c r="A49" s="564"/>
      <c r="B49" s="587">
        <v>19</v>
      </c>
      <c r="C49" s="581" t="s">
        <v>130</v>
      </c>
      <c r="D49" s="581"/>
      <c r="E49" s="581"/>
      <c r="F49" s="581"/>
      <c r="G49" s="581"/>
      <c r="H49" s="567" t="s">
        <v>87</v>
      </c>
      <c r="I49" s="168" t="s">
        <v>37</v>
      </c>
      <c r="J49" s="170">
        <v>0.1</v>
      </c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92"/>
      <c r="BH49" s="192"/>
      <c r="BI49" s="192"/>
      <c r="BJ49" s="192"/>
      <c r="BK49" s="192"/>
      <c r="BL49" s="192"/>
      <c r="BM49" s="192"/>
      <c r="BN49" s="192"/>
      <c r="BO49" s="192"/>
      <c r="BP49" s="192"/>
      <c r="BQ49" s="192"/>
      <c r="BR49" s="192"/>
      <c r="BS49" s="192"/>
      <c r="BT49" s="192"/>
      <c r="BU49" s="192"/>
      <c r="BV49" s="192"/>
      <c r="BW49" s="192"/>
      <c r="BX49" s="192"/>
      <c r="BY49" s="192"/>
      <c r="BZ49" s="192"/>
      <c r="CA49" s="192"/>
      <c r="CB49" s="192"/>
      <c r="CC49" s="192"/>
      <c r="CD49" s="192"/>
      <c r="CE49" s="192"/>
      <c r="CF49" s="192"/>
      <c r="CG49" s="192"/>
      <c r="CH49" s="192"/>
      <c r="CI49" s="192"/>
      <c r="CJ49" s="192"/>
      <c r="CK49" s="192"/>
      <c r="CL49" s="192"/>
      <c r="CM49" s="192"/>
      <c r="CN49" s="192"/>
      <c r="CO49" s="192"/>
      <c r="CP49" s="192"/>
      <c r="CQ49" s="192"/>
      <c r="CR49" s="192"/>
      <c r="CS49" s="192"/>
      <c r="CT49" s="192"/>
      <c r="CU49" s="192"/>
      <c r="CV49" s="192"/>
      <c r="CW49" s="192"/>
      <c r="CX49" s="192"/>
      <c r="CY49" s="192"/>
      <c r="CZ49" s="192"/>
      <c r="DA49" s="192"/>
      <c r="DB49" s="192"/>
      <c r="DC49" s="192"/>
      <c r="DD49" s="192"/>
      <c r="DE49" s="192"/>
      <c r="DF49" s="192"/>
      <c r="DG49" s="192"/>
      <c r="DH49" s="192"/>
      <c r="DI49" s="192"/>
      <c r="DJ49" s="192"/>
      <c r="DK49" s="192"/>
      <c r="DL49" s="192"/>
      <c r="DM49" s="192"/>
      <c r="DN49" s="192"/>
    </row>
    <row r="50" spans="1:118" ht="60" customHeight="1" x14ac:dyDescent="0.3">
      <c r="A50" s="565"/>
      <c r="B50" s="588"/>
      <c r="C50" s="581"/>
      <c r="D50" s="581"/>
      <c r="E50" s="581"/>
      <c r="F50" s="581"/>
      <c r="G50" s="581"/>
      <c r="H50" s="568"/>
      <c r="I50" s="168" t="s">
        <v>13</v>
      </c>
      <c r="J50" s="170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92"/>
      <c r="BH50" s="192"/>
      <c r="BI50" s="192"/>
      <c r="BJ50" s="192"/>
      <c r="BK50" s="192"/>
      <c r="BL50" s="192"/>
      <c r="BM50" s="192"/>
      <c r="BN50" s="192"/>
      <c r="BO50" s="192"/>
      <c r="BP50" s="192"/>
      <c r="BQ50" s="192"/>
      <c r="BR50" s="192"/>
      <c r="BS50" s="192"/>
      <c r="BT50" s="192"/>
      <c r="BU50" s="192"/>
      <c r="BV50" s="192"/>
      <c r="BW50" s="192"/>
      <c r="BX50" s="192"/>
      <c r="BY50" s="192"/>
      <c r="BZ50" s="192"/>
      <c r="CA50" s="192"/>
      <c r="CB50" s="192"/>
      <c r="CC50" s="192"/>
      <c r="CD50" s="192"/>
      <c r="CE50" s="192"/>
      <c r="CF50" s="192"/>
      <c r="CG50" s="192"/>
      <c r="CH50" s="192"/>
      <c r="CI50" s="192"/>
      <c r="CJ50" s="192"/>
      <c r="CK50" s="192"/>
      <c r="CL50" s="192"/>
      <c r="CM50" s="192"/>
      <c r="CN50" s="192"/>
      <c r="CO50" s="192"/>
      <c r="CP50" s="192"/>
      <c r="CQ50" s="192"/>
      <c r="CR50" s="192"/>
      <c r="CS50" s="192"/>
      <c r="CT50" s="192"/>
      <c r="CU50" s="192"/>
      <c r="CV50" s="192"/>
      <c r="CW50" s="192"/>
      <c r="CX50" s="192"/>
      <c r="CY50" s="192"/>
      <c r="CZ50" s="192"/>
      <c r="DA50" s="192"/>
      <c r="DB50" s="192"/>
      <c r="DC50" s="192"/>
      <c r="DD50" s="192"/>
      <c r="DE50" s="192"/>
      <c r="DF50" s="192"/>
      <c r="DG50" s="192"/>
      <c r="DH50" s="192"/>
      <c r="DI50" s="192"/>
      <c r="DJ50" s="192"/>
      <c r="DK50" s="192"/>
      <c r="DL50" s="192"/>
      <c r="DM50" s="192"/>
      <c r="DN50" s="192"/>
    </row>
    <row r="51" spans="1:118" ht="60" customHeight="1" x14ac:dyDescent="0.3">
      <c r="B51" s="594">
        <v>20</v>
      </c>
      <c r="C51" s="581" t="s">
        <v>62</v>
      </c>
      <c r="D51" s="581"/>
      <c r="E51" s="581"/>
      <c r="F51" s="581"/>
      <c r="G51" s="581"/>
      <c r="H51" s="567" t="s">
        <v>87</v>
      </c>
      <c r="I51" s="168" t="s">
        <v>37</v>
      </c>
      <c r="J51" s="170">
        <v>0.2</v>
      </c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92"/>
      <c r="BH51" s="192"/>
      <c r="BI51" s="192"/>
      <c r="BJ51" s="192"/>
      <c r="BK51" s="192"/>
      <c r="BL51" s="192"/>
      <c r="BM51" s="192"/>
      <c r="BN51" s="192"/>
      <c r="BO51" s="192"/>
      <c r="BP51" s="192"/>
      <c r="BQ51" s="192"/>
      <c r="BR51" s="192"/>
      <c r="BS51" s="192"/>
      <c r="BT51" s="192"/>
      <c r="BU51" s="192"/>
      <c r="BV51" s="192"/>
      <c r="BW51" s="192"/>
      <c r="BX51" s="192"/>
      <c r="BY51" s="192"/>
      <c r="BZ51" s="192"/>
      <c r="CA51" s="192"/>
      <c r="CB51" s="192"/>
      <c r="CC51" s="192"/>
      <c r="CD51" s="192"/>
      <c r="CE51" s="192"/>
      <c r="CF51" s="192"/>
      <c r="CG51" s="192"/>
      <c r="CH51" s="192"/>
      <c r="CI51" s="192"/>
      <c r="CJ51" s="192"/>
      <c r="CK51" s="192"/>
      <c r="CL51" s="192"/>
      <c r="CM51" s="192"/>
      <c r="CN51" s="192"/>
      <c r="CO51" s="192"/>
      <c r="CP51" s="192"/>
      <c r="CQ51" s="192"/>
      <c r="CR51" s="192"/>
      <c r="CS51" s="192"/>
      <c r="CT51" s="192"/>
      <c r="CU51" s="192"/>
      <c r="CV51" s="192"/>
      <c r="CW51" s="192"/>
      <c r="CX51" s="192"/>
      <c r="CY51" s="192"/>
      <c r="CZ51" s="192"/>
      <c r="DA51" s="192"/>
      <c r="DB51" s="192"/>
      <c r="DC51" s="192"/>
      <c r="DD51" s="192"/>
      <c r="DE51" s="192"/>
      <c r="DF51" s="192"/>
      <c r="DG51" s="192"/>
      <c r="DH51" s="192"/>
      <c r="DI51" s="192"/>
      <c r="DJ51" s="192"/>
      <c r="DK51" s="192"/>
      <c r="DL51" s="192"/>
      <c r="DM51" s="192"/>
      <c r="DN51" s="192"/>
    </row>
    <row r="52" spans="1:118" ht="60" customHeight="1" x14ac:dyDescent="0.3">
      <c r="B52" s="595"/>
      <c r="C52" s="581"/>
      <c r="D52" s="581"/>
      <c r="E52" s="581"/>
      <c r="F52" s="581"/>
      <c r="G52" s="581"/>
      <c r="H52" s="568"/>
      <c r="I52" s="168" t="s">
        <v>13</v>
      </c>
      <c r="J52" s="170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92"/>
      <c r="BH52" s="192"/>
      <c r="BI52" s="192"/>
      <c r="BJ52" s="192"/>
      <c r="BK52" s="192"/>
      <c r="BL52" s="192"/>
      <c r="BM52" s="192"/>
      <c r="BN52" s="192"/>
      <c r="BO52" s="192"/>
      <c r="BP52" s="192"/>
      <c r="BQ52" s="192"/>
      <c r="BR52" s="192"/>
      <c r="BS52" s="192"/>
      <c r="BT52" s="192"/>
      <c r="BU52" s="192"/>
      <c r="BV52" s="192"/>
      <c r="BW52" s="192"/>
      <c r="BX52" s="192"/>
      <c r="BY52" s="192"/>
      <c r="BZ52" s="192"/>
      <c r="CA52" s="192"/>
      <c r="CB52" s="192"/>
      <c r="CC52" s="192"/>
      <c r="CD52" s="192"/>
      <c r="CE52" s="192"/>
      <c r="CF52" s="192"/>
      <c r="CG52" s="192"/>
      <c r="CH52" s="192"/>
      <c r="CI52" s="192"/>
      <c r="CJ52" s="192"/>
      <c r="CK52" s="192"/>
      <c r="CL52" s="192"/>
      <c r="CM52" s="192"/>
      <c r="CN52" s="192"/>
      <c r="CO52" s="192"/>
      <c r="CP52" s="192"/>
      <c r="CQ52" s="192"/>
      <c r="CR52" s="192"/>
      <c r="CS52" s="192"/>
      <c r="CT52" s="192"/>
      <c r="CU52" s="192"/>
      <c r="CV52" s="192"/>
      <c r="CW52" s="192"/>
      <c r="CX52" s="192"/>
      <c r="CY52" s="192"/>
      <c r="CZ52" s="192"/>
      <c r="DA52" s="192"/>
      <c r="DB52" s="192"/>
      <c r="DC52" s="192"/>
      <c r="DD52" s="192"/>
      <c r="DE52" s="192"/>
      <c r="DF52" s="192"/>
      <c r="DG52" s="192"/>
      <c r="DH52" s="192"/>
      <c r="DI52" s="192"/>
      <c r="DJ52" s="192"/>
      <c r="DK52" s="192"/>
      <c r="DL52" s="192"/>
      <c r="DM52" s="192"/>
      <c r="DN52" s="192"/>
    </row>
    <row r="53" spans="1:118" ht="60" customHeight="1" x14ac:dyDescent="0.3">
      <c r="B53" s="594">
        <v>21</v>
      </c>
      <c r="C53" s="581" t="s">
        <v>138</v>
      </c>
      <c r="D53" s="581"/>
      <c r="E53" s="581"/>
      <c r="F53" s="581"/>
      <c r="G53" s="581"/>
      <c r="H53" s="567" t="s">
        <v>143</v>
      </c>
      <c r="I53" s="168" t="s">
        <v>37</v>
      </c>
      <c r="J53" s="170">
        <v>0.3</v>
      </c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92"/>
      <c r="BH53" s="192"/>
      <c r="BI53" s="192"/>
      <c r="BJ53" s="192"/>
      <c r="BK53" s="192"/>
      <c r="BL53" s="192"/>
      <c r="BM53" s="192"/>
      <c r="BN53" s="192"/>
      <c r="BO53" s="192"/>
      <c r="BP53" s="192"/>
      <c r="BQ53" s="192"/>
      <c r="BR53" s="192"/>
      <c r="BS53" s="192"/>
      <c r="BT53" s="192"/>
      <c r="BU53" s="192"/>
      <c r="BV53" s="192"/>
      <c r="BW53" s="192"/>
      <c r="BX53" s="192"/>
      <c r="BY53" s="192"/>
      <c r="BZ53" s="192"/>
      <c r="CA53" s="192"/>
      <c r="CB53" s="192"/>
      <c r="CC53" s="192"/>
      <c r="CD53" s="192"/>
      <c r="CE53" s="192"/>
      <c r="CF53" s="192"/>
      <c r="CG53" s="192"/>
      <c r="CH53" s="192"/>
      <c r="CI53" s="192"/>
      <c r="CJ53" s="192"/>
      <c r="CK53" s="192"/>
      <c r="CL53" s="192"/>
      <c r="CM53" s="192"/>
      <c r="CN53" s="192"/>
      <c r="CO53" s="192"/>
      <c r="CP53" s="192"/>
      <c r="CQ53" s="192"/>
      <c r="CR53" s="192"/>
      <c r="CS53" s="192"/>
      <c r="CT53" s="192"/>
      <c r="CU53" s="192"/>
      <c r="CV53" s="192"/>
      <c r="CW53" s="192"/>
      <c r="CX53" s="192"/>
      <c r="CY53" s="192"/>
      <c r="CZ53" s="192"/>
      <c r="DA53" s="192"/>
      <c r="DB53" s="192"/>
      <c r="DC53" s="192"/>
      <c r="DD53" s="192"/>
      <c r="DE53" s="192"/>
      <c r="DF53" s="192"/>
      <c r="DG53" s="192"/>
      <c r="DH53" s="192"/>
      <c r="DI53" s="192"/>
      <c r="DJ53" s="192"/>
      <c r="DK53" s="192"/>
      <c r="DL53" s="192"/>
      <c r="DM53" s="192"/>
      <c r="DN53" s="192"/>
    </row>
    <row r="54" spans="1:118" ht="60" customHeight="1" x14ac:dyDescent="0.3">
      <c r="B54" s="595"/>
      <c r="C54" s="581"/>
      <c r="D54" s="581"/>
      <c r="E54" s="581"/>
      <c r="F54" s="581"/>
      <c r="G54" s="581"/>
      <c r="H54" s="568"/>
      <c r="I54" s="168" t="s">
        <v>13</v>
      </c>
      <c r="J54" s="170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92"/>
      <c r="CE54" s="192"/>
      <c r="CF54" s="192"/>
      <c r="CG54" s="192"/>
      <c r="CH54" s="192"/>
      <c r="CI54" s="192"/>
      <c r="CJ54" s="192"/>
      <c r="CK54" s="192"/>
      <c r="CL54" s="192"/>
      <c r="CM54" s="192"/>
      <c r="CN54" s="192"/>
      <c r="CO54" s="192"/>
      <c r="CP54" s="192"/>
      <c r="CQ54" s="192"/>
      <c r="CR54" s="192"/>
      <c r="CS54" s="192"/>
      <c r="CT54" s="192"/>
      <c r="CU54" s="192"/>
      <c r="CV54" s="192"/>
      <c r="CW54" s="192"/>
      <c r="CX54" s="192"/>
      <c r="CY54" s="192"/>
      <c r="CZ54" s="192"/>
      <c r="DA54" s="192"/>
      <c r="DB54" s="192"/>
      <c r="DC54" s="192"/>
      <c r="DD54" s="192"/>
      <c r="DE54" s="192"/>
      <c r="DF54" s="192"/>
      <c r="DG54" s="192"/>
      <c r="DH54" s="192"/>
      <c r="DI54" s="192"/>
      <c r="DJ54" s="192"/>
      <c r="DK54" s="192"/>
      <c r="DL54" s="192"/>
      <c r="DM54" s="192"/>
      <c r="DN54" s="192"/>
    </row>
    <row r="55" spans="1:118" ht="60" customHeight="1" x14ac:dyDescent="0.3">
      <c r="B55" s="594">
        <v>22</v>
      </c>
      <c r="C55" s="581" t="s">
        <v>64</v>
      </c>
      <c r="D55" s="581"/>
      <c r="E55" s="581"/>
      <c r="F55" s="581"/>
      <c r="G55" s="581"/>
      <c r="H55" s="567" t="s">
        <v>87</v>
      </c>
      <c r="I55" s="168" t="s">
        <v>37</v>
      </c>
      <c r="J55" s="170">
        <v>0.4</v>
      </c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92"/>
      <c r="CE55" s="192"/>
      <c r="CF55" s="192"/>
      <c r="CG55" s="192"/>
      <c r="CH55" s="192"/>
      <c r="CI55" s="192"/>
      <c r="CJ55" s="192"/>
      <c r="CK55" s="192"/>
      <c r="CL55" s="192"/>
      <c r="CM55" s="192"/>
      <c r="CN55" s="192"/>
      <c r="CO55" s="192"/>
      <c r="CP55" s="192"/>
      <c r="CQ55" s="192"/>
      <c r="CR55" s="192"/>
      <c r="CS55" s="192"/>
      <c r="CT55" s="192"/>
      <c r="CU55" s="192"/>
      <c r="CV55" s="192"/>
      <c r="CW55" s="192"/>
      <c r="CX55" s="192"/>
      <c r="CY55" s="192"/>
      <c r="CZ55" s="192"/>
      <c r="DA55" s="192"/>
      <c r="DB55" s="192"/>
      <c r="DC55" s="192"/>
      <c r="DD55" s="192"/>
      <c r="DE55" s="192"/>
      <c r="DF55" s="192"/>
      <c r="DG55" s="192"/>
      <c r="DH55" s="192"/>
      <c r="DI55" s="192"/>
      <c r="DJ55" s="192"/>
      <c r="DK55" s="192"/>
      <c r="DL55" s="192"/>
      <c r="DM55" s="192"/>
      <c r="DN55" s="192"/>
    </row>
    <row r="56" spans="1:118" ht="60" customHeight="1" x14ac:dyDescent="0.3">
      <c r="B56" s="595"/>
      <c r="C56" s="581"/>
      <c r="D56" s="581"/>
      <c r="E56" s="581"/>
      <c r="F56" s="581"/>
      <c r="G56" s="581"/>
      <c r="H56" s="568"/>
      <c r="I56" s="168" t="s">
        <v>13</v>
      </c>
      <c r="J56" s="170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92"/>
      <c r="CE56" s="192"/>
      <c r="CF56" s="192"/>
      <c r="CG56" s="192"/>
      <c r="CH56" s="192"/>
      <c r="CI56" s="192"/>
      <c r="CJ56" s="192"/>
      <c r="CK56" s="192"/>
      <c r="CL56" s="192"/>
      <c r="CM56" s="192"/>
      <c r="CN56" s="192"/>
      <c r="CO56" s="192"/>
      <c r="CP56" s="192"/>
      <c r="CQ56" s="192"/>
      <c r="CR56" s="192"/>
      <c r="CS56" s="192"/>
      <c r="CT56" s="192"/>
      <c r="CU56" s="192"/>
      <c r="CV56" s="192"/>
      <c r="CW56" s="192"/>
      <c r="CX56" s="192"/>
      <c r="CY56" s="192"/>
      <c r="CZ56" s="192"/>
      <c r="DA56" s="192"/>
      <c r="DB56" s="192"/>
      <c r="DC56" s="192"/>
      <c r="DD56" s="192"/>
      <c r="DE56" s="192"/>
      <c r="DF56" s="192"/>
      <c r="DG56" s="192"/>
      <c r="DH56" s="192"/>
      <c r="DI56" s="192"/>
      <c r="DJ56" s="192"/>
      <c r="DK56" s="192"/>
      <c r="DL56" s="192"/>
      <c r="DM56" s="192"/>
      <c r="DN56" s="192"/>
    </row>
    <row r="57" spans="1:118" ht="60" customHeight="1" x14ac:dyDescent="0.3">
      <c r="B57" s="587">
        <v>23</v>
      </c>
      <c r="C57" s="608" t="s">
        <v>185</v>
      </c>
      <c r="D57" s="609"/>
      <c r="E57" s="609"/>
      <c r="F57" s="609"/>
      <c r="G57" s="610"/>
      <c r="H57" s="567" t="s">
        <v>87</v>
      </c>
      <c r="I57" s="168" t="s">
        <v>37</v>
      </c>
      <c r="J57" s="170">
        <v>1</v>
      </c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2"/>
      <c r="CE57" s="192"/>
      <c r="CF57" s="192"/>
      <c r="CG57" s="192"/>
      <c r="CH57" s="192"/>
      <c r="CI57" s="192"/>
      <c r="CJ57" s="192"/>
      <c r="CK57" s="192"/>
      <c r="CL57" s="192"/>
      <c r="CM57" s="192"/>
      <c r="CN57" s="192"/>
      <c r="CO57" s="192"/>
      <c r="CP57" s="192"/>
      <c r="CQ57" s="192"/>
      <c r="CR57" s="192"/>
      <c r="CS57" s="192"/>
      <c r="CT57" s="192"/>
      <c r="CU57" s="192"/>
      <c r="CV57" s="192"/>
      <c r="CW57" s="192"/>
      <c r="CX57" s="192"/>
      <c r="CY57" s="192"/>
      <c r="CZ57" s="192"/>
      <c r="DA57" s="192"/>
      <c r="DB57" s="192"/>
      <c r="DC57" s="192"/>
      <c r="DD57" s="192"/>
      <c r="DE57" s="192"/>
      <c r="DF57" s="192"/>
      <c r="DG57" s="192"/>
      <c r="DH57" s="192"/>
      <c r="DI57" s="192"/>
      <c r="DJ57" s="192"/>
      <c r="DK57" s="192"/>
      <c r="DL57" s="192"/>
      <c r="DM57" s="192"/>
      <c r="DN57" s="192"/>
    </row>
    <row r="58" spans="1:118" ht="60" customHeight="1" x14ac:dyDescent="0.3">
      <c r="B58" s="588"/>
      <c r="C58" s="611"/>
      <c r="D58" s="612"/>
      <c r="E58" s="612"/>
      <c r="F58" s="612"/>
      <c r="G58" s="613"/>
      <c r="H58" s="568"/>
      <c r="I58" s="168" t="s">
        <v>13</v>
      </c>
      <c r="J58" s="170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2"/>
      <c r="CE58" s="192"/>
      <c r="CF58" s="192"/>
      <c r="CG58" s="192"/>
      <c r="CH58" s="192"/>
      <c r="CI58" s="192"/>
      <c r="CJ58" s="192"/>
      <c r="CK58" s="192"/>
      <c r="CL58" s="192"/>
      <c r="CM58" s="192"/>
      <c r="CN58" s="192"/>
      <c r="CO58" s="192"/>
      <c r="CP58" s="192"/>
      <c r="CQ58" s="192"/>
      <c r="CR58" s="192"/>
      <c r="CS58" s="192"/>
      <c r="CT58" s="192"/>
      <c r="CU58" s="192"/>
      <c r="CV58" s="192"/>
      <c r="CW58" s="192"/>
      <c r="CX58" s="192"/>
      <c r="CY58" s="192"/>
      <c r="CZ58" s="192"/>
      <c r="DA58" s="192"/>
      <c r="DB58" s="192"/>
      <c r="DC58" s="192"/>
      <c r="DD58" s="192"/>
      <c r="DE58" s="192"/>
      <c r="DF58" s="192"/>
      <c r="DG58" s="192"/>
      <c r="DH58" s="192"/>
      <c r="DI58" s="192"/>
      <c r="DJ58" s="192"/>
      <c r="DK58" s="192"/>
      <c r="DL58" s="192"/>
      <c r="DM58" s="192"/>
      <c r="DN58" s="192"/>
    </row>
    <row r="59" spans="1:118" ht="60" customHeight="1" x14ac:dyDescent="0.3">
      <c r="B59" s="601">
        <v>24</v>
      </c>
      <c r="C59" s="600" t="s">
        <v>113</v>
      </c>
      <c r="D59" s="600"/>
      <c r="E59" s="600"/>
      <c r="F59" s="600"/>
      <c r="G59" s="600"/>
      <c r="H59" s="598" t="s">
        <v>87</v>
      </c>
      <c r="I59" s="392" t="s">
        <v>37</v>
      </c>
      <c r="J59" s="393">
        <v>1</v>
      </c>
      <c r="K59" s="394"/>
      <c r="L59" s="394"/>
      <c r="M59" s="394"/>
      <c r="N59" s="394"/>
      <c r="O59" s="394"/>
      <c r="P59" s="394"/>
      <c r="Q59" s="394"/>
      <c r="R59" s="394"/>
      <c r="S59" s="394"/>
      <c r="T59" s="394"/>
      <c r="U59" s="394"/>
      <c r="V59" s="394"/>
      <c r="W59" s="394"/>
      <c r="X59" s="394"/>
      <c r="Y59" s="394"/>
      <c r="Z59" s="394"/>
      <c r="AA59" s="394"/>
      <c r="AB59" s="394"/>
      <c r="AC59" s="394"/>
      <c r="AD59" s="394"/>
      <c r="AE59" s="394"/>
      <c r="AF59" s="394"/>
      <c r="AG59" s="394"/>
      <c r="AH59" s="394"/>
      <c r="AI59" s="394"/>
      <c r="AJ59" s="394"/>
      <c r="AK59" s="394"/>
      <c r="AL59" s="394"/>
      <c r="AM59" s="394"/>
      <c r="AN59" s="394"/>
      <c r="AO59" s="394"/>
      <c r="AP59" s="394"/>
      <c r="AQ59" s="394"/>
      <c r="AR59" s="394"/>
      <c r="AS59" s="394"/>
      <c r="AT59" s="394"/>
      <c r="AU59" s="394"/>
      <c r="AV59" s="394"/>
      <c r="AW59" s="394"/>
      <c r="AX59" s="394"/>
      <c r="AY59" s="394"/>
      <c r="AZ59" s="394"/>
      <c r="BA59" s="394"/>
      <c r="BB59" s="394"/>
      <c r="BC59" s="394"/>
      <c r="BD59" s="394"/>
      <c r="BE59" s="394"/>
      <c r="BF59" s="394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2"/>
      <c r="CE59" s="192"/>
      <c r="CF59" s="192"/>
      <c r="CG59" s="192"/>
      <c r="CH59" s="192"/>
      <c r="CI59" s="192"/>
      <c r="CJ59" s="192"/>
      <c r="CK59" s="192"/>
      <c r="CL59" s="192"/>
      <c r="CM59" s="192"/>
      <c r="CN59" s="192"/>
      <c r="CO59" s="192"/>
      <c r="CP59" s="192"/>
      <c r="CQ59" s="192"/>
      <c r="CR59" s="192"/>
      <c r="CS59" s="192"/>
      <c r="CT59" s="192"/>
      <c r="CU59" s="192"/>
      <c r="CV59" s="192"/>
      <c r="CW59" s="192"/>
      <c r="CX59" s="192"/>
      <c r="CY59" s="192"/>
      <c r="CZ59" s="192"/>
      <c r="DA59" s="192"/>
      <c r="DB59" s="192"/>
      <c r="DC59" s="192"/>
      <c r="DD59" s="192"/>
      <c r="DE59" s="192"/>
      <c r="DF59" s="192"/>
      <c r="DG59" s="192"/>
      <c r="DH59" s="192"/>
      <c r="DI59" s="192"/>
      <c r="DJ59" s="192"/>
      <c r="DK59" s="192"/>
      <c r="DL59" s="192"/>
      <c r="DM59" s="192"/>
      <c r="DN59" s="192"/>
    </row>
    <row r="60" spans="1:118" ht="60" customHeight="1" x14ac:dyDescent="0.3">
      <c r="B60" s="602"/>
      <c r="C60" s="600"/>
      <c r="D60" s="600"/>
      <c r="E60" s="600"/>
      <c r="F60" s="600"/>
      <c r="G60" s="600"/>
      <c r="H60" s="599"/>
      <c r="I60" s="392" t="s">
        <v>13</v>
      </c>
      <c r="J60" s="393"/>
      <c r="K60" s="394"/>
      <c r="L60" s="394"/>
      <c r="M60" s="394"/>
      <c r="N60" s="394"/>
      <c r="O60" s="394"/>
      <c r="P60" s="394"/>
      <c r="Q60" s="394"/>
      <c r="R60" s="394"/>
      <c r="S60" s="394"/>
      <c r="T60" s="394"/>
      <c r="U60" s="394"/>
      <c r="V60" s="394"/>
      <c r="W60" s="394"/>
      <c r="X60" s="394"/>
      <c r="Y60" s="394"/>
      <c r="Z60" s="394"/>
      <c r="AA60" s="394"/>
      <c r="AB60" s="394"/>
      <c r="AC60" s="394"/>
      <c r="AD60" s="394"/>
      <c r="AE60" s="394"/>
      <c r="AF60" s="394"/>
      <c r="AG60" s="394"/>
      <c r="AH60" s="394"/>
      <c r="AI60" s="394"/>
      <c r="AJ60" s="394"/>
      <c r="AK60" s="394"/>
      <c r="AL60" s="394"/>
      <c r="AM60" s="394"/>
      <c r="AN60" s="394"/>
      <c r="AO60" s="394"/>
      <c r="AP60" s="394"/>
      <c r="AQ60" s="394"/>
      <c r="AR60" s="394"/>
      <c r="AS60" s="394"/>
      <c r="AT60" s="394"/>
      <c r="AU60" s="394"/>
      <c r="AV60" s="394"/>
      <c r="AW60" s="394"/>
      <c r="AX60" s="394"/>
      <c r="AY60" s="394"/>
      <c r="AZ60" s="394"/>
      <c r="BA60" s="394"/>
      <c r="BB60" s="394"/>
      <c r="BC60" s="394"/>
      <c r="BD60" s="394"/>
      <c r="BE60" s="394"/>
      <c r="BF60" s="394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2"/>
      <c r="CE60" s="192"/>
      <c r="CF60" s="192"/>
      <c r="CG60" s="192"/>
      <c r="CH60" s="192"/>
      <c r="CI60" s="192"/>
      <c r="CJ60" s="192"/>
      <c r="CK60" s="192"/>
      <c r="CL60" s="192"/>
      <c r="CM60" s="192"/>
      <c r="CN60" s="192"/>
      <c r="CO60" s="192"/>
      <c r="CP60" s="192"/>
      <c r="CQ60" s="192"/>
      <c r="CR60" s="192"/>
      <c r="CS60" s="192"/>
      <c r="CT60" s="192"/>
      <c r="CU60" s="192"/>
      <c r="CV60" s="192"/>
      <c r="CW60" s="192"/>
      <c r="CX60" s="192"/>
      <c r="CY60" s="192"/>
      <c r="CZ60" s="192"/>
      <c r="DA60" s="192"/>
      <c r="DB60" s="192"/>
      <c r="DC60" s="192"/>
      <c r="DD60" s="192"/>
      <c r="DE60" s="192"/>
      <c r="DF60" s="192"/>
      <c r="DG60" s="192"/>
      <c r="DH60" s="192"/>
      <c r="DI60" s="192"/>
      <c r="DJ60" s="192"/>
      <c r="DK60" s="192"/>
      <c r="DL60" s="192"/>
      <c r="DM60" s="192"/>
      <c r="DN60" s="192"/>
    </row>
    <row r="61" spans="1:118" ht="60" customHeight="1" x14ac:dyDescent="0.3">
      <c r="B61" s="601">
        <v>25</v>
      </c>
      <c r="C61" s="600" t="s">
        <v>58</v>
      </c>
      <c r="D61" s="600"/>
      <c r="E61" s="600"/>
      <c r="F61" s="600"/>
      <c r="G61" s="600"/>
      <c r="H61" s="598" t="s">
        <v>87</v>
      </c>
      <c r="I61" s="392" t="s">
        <v>37</v>
      </c>
      <c r="J61" s="393">
        <v>1</v>
      </c>
      <c r="K61" s="394"/>
      <c r="L61" s="394"/>
      <c r="M61" s="394"/>
      <c r="N61" s="394"/>
      <c r="O61" s="394"/>
      <c r="P61" s="394"/>
      <c r="Q61" s="394"/>
      <c r="R61" s="394"/>
      <c r="S61" s="394"/>
      <c r="T61" s="394"/>
      <c r="U61" s="394"/>
      <c r="V61" s="394"/>
      <c r="W61" s="394"/>
      <c r="X61" s="394"/>
      <c r="Y61" s="394"/>
      <c r="Z61" s="394"/>
      <c r="AA61" s="394"/>
      <c r="AB61" s="394"/>
      <c r="AC61" s="394"/>
      <c r="AD61" s="394"/>
      <c r="AE61" s="394"/>
      <c r="AF61" s="394"/>
      <c r="AG61" s="394"/>
      <c r="AH61" s="394"/>
      <c r="AI61" s="394"/>
      <c r="AJ61" s="394"/>
      <c r="AK61" s="394"/>
      <c r="AL61" s="394"/>
      <c r="AM61" s="394"/>
      <c r="AN61" s="394"/>
      <c r="AO61" s="394"/>
      <c r="AP61" s="394"/>
      <c r="AQ61" s="394"/>
      <c r="AR61" s="394"/>
      <c r="AS61" s="394"/>
      <c r="AT61" s="394"/>
      <c r="AU61" s="394"/>
      <c r="AV61" s="394"/>
      <c r="AW61" s="394"/>
      <c r="AX61" s="394"/>
      <c r="AY61" s="394"/>
      <c r="AZ61" s="394"/>
      <c r="BA61" s="394"/>
      <c r="BB61" s="394"/>
      <c r="BC61" s="394"/>
      <c r="BD61" s="394"/>
      <c r="BE61" s="394"/>
      <c r="BF61" s="394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2"/>
      <c r="CE61" s="192"/>
      <c r="CF61" s="192"/>
      <c r="CG61" s="192"/>
      <c r="CH61" s="192"/>
      <c r="CI61" s="192"/>
      <c r="CJ61" s="192"/>
      <c r="CK61" s="192"/>
      <c r="CL61" s="192"/>
      <c r="CM61" s="192"/>
      <c r="CN61" s="192"/>
      <c r="CO61" s="192"/>
      <c r="CP61" s="192"/>
      <c r="CQ61" s="192"/>
      <c r="CR61" s="192"/>
      <c r="CS61" s="192"/>
      <c r="CT61" s="192"/>
      <c r="CU61" s="192"/>
      <c r="CV61" s="192"/>
      <c r="CW61" s="192"/>
      <c r="CX61" s="192"/>
      <c r="CY61" s="192"/>
      <c r="CZ61" s="192"/>
      <c r="DA61" s="192"/>
      <c r="DB61" s="192"/>
      <c r="DC61" s="192"/>
      <c r="DD61" s="192"/>
      <c r="DE61" s="192"/>
      <c r="DF61" s="192"/>
      <c r="DG61" s="192"/>
      <c r="DH61" s="192"/>
      <c r="DI61" s="192"/>
      <c r="DJ61" s="192"/>
      <c r="DK61" s="192"/>
      <c r="DL61" s="192"/>
      <c r="DM61" s="192"/>
      <c r="DN61" s="192"/>
    </row>
    <row r="62" spans="1:118" ht="60" customHeight="1" x14ac:dyDescent="0.3">
      <c r="B62" s="602"/>
      <c r="C62" s="600"/>
      <c r="D62" s="600"/>
      <c r="E62" s="600"/>
      <c r="F62" s="600"/>
      <c r="G62" s="600"/>
      <c r="H62" s="599"/>
      <c r="I62" s="392" t="s">
        <v>13</v>
      </c>
      <c r="J62" s="393"/>
      <c r="K62" s="394"/>
      <c r="L62" s="394"/>
      <c r="M62" s="394"/>
      <c r="N62" s="394"/>
      <c r="O62" s="394"/>
      <c r="P62" s="394"/>
      <c r="Q62" s="394"/>
      <c r="R62" s="394"/>
      <c r="S62" s="394"/>
      <c r="T62" s="394"/>
      <c r="U62" s="394"/>
      <c r="V62" s="394"/>
      <c r="W62" s="394"/>
      <c r="X62" s="394"/>
      <c r="Y62" s="394"/>
      <c r="Z62" s="394"/>
      <c r="AA62" s="394"/>
      <c r="AB62" s="394"/>
      <c r="AC62" s="394"/>
      <c r="AD62" s="394"/>
      <c r="AE62" s="394"/>
      <c r="AF62" s="394"/>
      <c r="AG62" s="394"/>
      <c r="AH62" s="394"/>
      <c r="AI62" s="394"/>
      <c r="AJ62" s="394"/>
      <c r="AK62" s="394"/>
      <c r="AL62" s="394"/>
      <c r="AM62" s="394"/>
      <c r="AN62" s="394"/>
      <c r="AO62" s="394"/>
      <c r="AP62" s="394"/>
      <c r="AQ62" s="394"/>
      <c r="AR62" s="394"/>
      <c r="AS62" s="394"/>
      <c r="AT62" s="394"/>
      <c r="AU62" s="394"/>
      <c r="AV62" s="394"/>
      <c r="AW62" s="394"/>
      <c r="AX62" s="394"/>
      <c r="AY62" s="394"/>
      <c r="AZ62" s="394"/>
      <c r="BA62" s="394"/>
      <c r="BB62" s="394"/>
      <c r="BC62" s="394"/>
      <c r="BD62" s="394"/>
      <c r="BE62" s="394"/>
      <c r="BF62" s="394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2"/>
      <c r="CE62" s="192"/>
      <c r="CF62" s="192"/>
      <c r="CG62" s="192"/>
      <c r="CH62" s="192"/>
      <c r="CI62" s="192"/>
      <c r="CJ62" s="192"/>
      <c r="CK62" s="192"/>
      <c r="CL62" s="192"/>
      <c r="CM62" s="192"/>
      <c r="CN62" s="192"/>
      <c r="CO62" s="192"/>
      <c r="CP62" s="192"/>
      <c r="CQ62" s="192"/>
      <c r="CR62" s="192"/>
      <c r="CS62" s="192"/>
      <c r="CT62" s="192"/>
      <c r="CU62" s="192"/>
      <c r="CV62" s="192"/>
      <c r="CW62" s="192"/>
      <c r="CX62" s="192"/>
      <c r="CY62" s="192"/>
      <c r="CZ62" s="192"/>
      <c r="DA62" s="192"/>
      <c r="DB62" s="192"/>
      <c r="DC62" s="192"/>
      <c r="DD62" s="192"/>
      <c r="DE62" s="192"/>
      <c r="DF62" s="192"/>
      <c r="DG62" s="192"/>
      <c r="DH62" s="192"/>
      <c r="DI62" s="192"/>
      <c r="DJ62" s="192"/>
      <c r="DK62" s="192"/>
      <c r="DL62" s="192"/>
      <c r="DM62" s="192"/>
      <c r="DN62" s="192"/>
    </row>
    <row r="63" spans="1:118" ht="60" customHeight="1" x14ac:dyDescent="0.3">
      <c r="B63" s="603">
        <v>26</v>
      </c>
      <c r="C63" s="607" t="s">
        <v>207</v>
      </c>
      <c r="D63" s="607"/>
      <c r="E63" s="607"/>
      <c r="F63" s="607"/>
      <c r="G63" s="607"/>
      <c r="H63" s="605" t="s">
        <v>87</v>
      </c>
      <c r="I63" s="390" t="s">
        <v>37</v>
      </c>
      <c r="J63" s="391"/>
      <c r="K63" s="391"/>
      <c r="L63" s="391"/>
      <c r="M63" s="391"/>
      <c r="N63" s="391"/>
      <c r="O63" s="391"/>
      <c r="P63" s="391"/>
      <c r="Q63" s="391"/>
      <c r="R63" s="391"/>
      <c r="S63" s="391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1"/>
      <c r="AE63" s="391"/>
      <c r="AF63" s="391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1"/>
      <c r="AR63" s="391"/>
      <c r="AS63" s="391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1"/>
      <c r="BE63" s="391"/>
      <c r="BF63" s="391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2"/>
      <c r="CE63" s="192"/>
      <c r="CF63" s="192"/>
      <c r="CG63" s="192"/>
      <c r="CH63" s="192"/>
      <c r="CI63" s="192"/>
      <c r="CJ63" s="192"/>
      <c r="CK63" s="192"/>
      <c r="CL63" s="192"/>
      <c r="CM63" s="192"/>
      <c r="CN63" s="192"/>
      <c r="CO63" s="192"/>
      <c r="CP63" s="192"/>
      <c r="CQ63" s="192"/>
      <c r="CR63" s="192"/>
      <c r="CS63" s="192"/>
      <c r="CT63" s="192"/>
      <c r="CU63" s="192"/>
      <c r="CV63" s="192"/>
      <c r="CW63" s="192"/>
      <c r="CX63" s="192"/>
      <c r="CY63" s="192"/>
      <c r="CZ63" s="192"/>
      <c r="DA63" s="192"/>
      <c r="DB63" s="192"/>
      <c r="DC63" s="192"/>
      <c r="DD63" s="192"/>
      <c r="DE63" s="192"/>
      <c r="DF63" s="192"/>
      <c r="DG63" s="192"/>
      <c r="DH63" s="192"/>
      <c r="DI63" s="192"/>
      <c r="DJ63" s="192"/>
      <c r="DK63" s="192"/>
      <c r="DL63" s="192"/>
      <c r="DM63" s="192"/>
      <c r="DN63" s="192"/>
    </row>
    <row r="64" spans="1:118" ht="60" customHeight="1" x14ac:dyDescent="0.3">
      <c r="B64" s="604"/>
      <c r="C64" s="607"/>
      <c r="D64" s="607"/>
      <c r="E64" s="607"/>
      <c r="F64" s="607"/>
      <c r="G64" s="607"/>
      <c r="H64" s="606"/>
      <c r="I64" s="390" t="s">
        <v>13</v>
      </c>
      <c r="J64" s="391"/>
      <c r="K64" s="391"/>
      <c r="L64" s="391"/>
      <c r="M64" s="391"/>
      <c r="N64" s="391"/>
      <c r="O64" s="391"/>
      <c r="P64" s="391"/>
      <c r="Q64" s="391"/>
      <c r="R64" s="391"/>
      <c r="S64" s="391"/>
      <c r="T64" s="391"/>
      <c r="U64" s="391"/>
      <c r="V64" s="391"/>
      <c r="W64" s="391"/>
      <c r="X64" s="391"/>
      <c r="Y64" s="391"/>
      <c r="Z64" s="391"/>
      <c r="AA64" s="391"/>
      <c r="AB64" s="391"/>
      <c r="AC64" s="391"/>
      <c r="AD64" s="391"/>
      <c r="AE64" s="391"/>
      <c r="AF64" s="391"/>
      <c r="AG64" s="391"/>
      <c r="AH64" s="391"/>
      <c r="AI64" s="391"/>
      <c r="AJ64" s="391"/>
      <c r="AK64" s="391"/>
      <c r="AL64" s="391"/>
      <c r="AM64" s="391"/>
      <c r="AN64" s="391"/>
      <c r="AO64" s="391"/>
      <c r="AP64" s="391"/>
      <c r="AQ64" s="391"/>
      <c r="AR64" s="391"/>
      <c r="AS64" s="391"/>
      <c r="AT64" s="391"/>
      <c r="AU64" s="391"/>
      <c r="AV64" s="391"/>
      <c r="AW64" s="391"/>
      <c r="AX64" s="391"/>
      <c r="AY64" s="391"/>
      <c r="AZ64" s="391"/>
      <c r="BA64" s="391"/>
      <c r="BB64" s="391"/>
      <c r="BC64" s="391"/>
      <c r="BD64" s="391"/>
      <c r="BE64" s="391"/>
      <c r="BF64" s="391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2"/>
      <c r="CE64" s="192"/>
      <c r="CF64" s="192"/>
      <c r="CG64" s="192"/>
      <c r="CH64" s="192"/>
      <c r="CI64" s="192"/>
      <c r="CJ64" s="192"/>
      <c r="CK64" s="192"/>
      <c r="CL64" s="192"/>
      <c r="CM64" s="192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192"/>
      <c r="DG64" s="192"/>
      <c r="DH64" s="192"/>
      <c r="DI64" s="192"/>
      <c r="DJ64" s="192"/>
      <c r="DK64" s="192"/>
      <c r="DL64" s="192"/>
      <c r="DM64" s="192"/>
      <c r="DN64" s="192"/>
    </row>
    <row r="65" spans="2:118" ht="60" customHeight="1" x14ac:dyDescent="0.3">
      <c r="B65" s="603">
        <v>27</v>
      </c>
      <c r="C65" s="607" t="s">
        <v>208</v>
      </c>
      <c r="D65" s="607"/>
      <c r="E65" s="607"/>
      <c r="F65" s="607"/>
      <c r="G65" s="607"/>
      <c r="H65" s="605" t="s">
        <v>87</v>
      </c>
      <c r="I65" s="390" t="s">
        <v>37</v>
      </c>
      <c r="J65" s="391"/>
      <c r="K65" s="391"/>
      <c r="L65" s="391"/>
      <c r="M65" s="391"/>
      <c r="N65" s="391"/>
      <c r="O65" s="391"/>
      <c r="P65" s="391"/>
      <c r="Q65" s="391"/>
      <c r="R65" s="391"/>
      <c r="S65" s="391"/>
      <c r="T65" s="391"/>
      <c r="U65" s="391"/>
      <c r="V65" s="391"/>
      <c r="W65" s="391"/>
      <c r="X65" s="391"/>
      <c r="Y65" s="391"/>
      <c r="Z65" s="391"/>
      <c r="AA65" s="391"/>
      <c r="AB65" s="391"/>
      <c r="AC65" s="391"/>
      <c r="AD65" s="391"/>
      <c r="AE65" s="391"/>
      <c r="AF65" s="391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1"/>
      <c r="AR65" s="391"/>
      <c r="AS65" s="391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1"/>
      <c r="BE65" s="391"/>
      <c r="BF65" s="391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2"/>
      <c r="CE65" s="192"/>
      <c r="CF65" s="192"/>
      <c r="CG65" s="192"/>
      <c r="CH65" s="192"/>
      <c r="CI65" s="192"/>
      <c r="CJ65" s="192"/>
      <c r="CK65" s="192"/>
      <c r="CL65" s="192"/>
      <c r="CM65" s="192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192"/>
      <c r="DG65" s="192"/>
      <c r="DH65" s="192"/>
      <c r="DI65" s="192"/>
      <c r="DJ65" s="192"/>
      <c r="DK65" s="192"/>
      <c r="DL65" s="192"/>
      <c r="DM65" s="192"/>
      <c r="DN65" s="192"/>
    </row>
    <row r="66" spans="2:118" ht="60" customHeight="1" x14ac:dyDescent="0.3">
      <c r="B66" s="604"/>
      <c r="C66" s="607"/>
      <c r="D66" s="607"/>
      <c r="E66" s="607"/>
      <c r="F66" s="607"/>
      <c r="G66" s="607"/>
      <c r="H66" s="606"/>
      <c r="I66" s="390" t="s">
        <v>13</v>
      </c>
      <c r="J66" s="391"/>
      <c r="K66" s="391"/>
      <c r="L66" s="391"/>
      <c r="M66" s="391"/>
      <c r="N66" s="391"/>
      <c r="O66" s="391"/>
      <c r="P66" s="391"/>
      <c r="Q66" s="391"/>
      <c r="R66" s="391"/>
      <c r="S66" s="391"/>
      <c r="T66" s="391"/>
      <c r="U66" s="391"/>
      <c r="V66" s="391"/>
      <c r="W66" s="391"/>
      <c r="X66" s="391"/>
      <c r="Y66" s="391"/>
      <c r="Z66" s="391"/>
      <c r="AA66" s="391"/>
      <c r="AB66" s="391"/>
      <c r="AC66" s="391"/>
      <c r="AD66" s="391"/>
      <c r="AE66" s="391"/>
      <c r="AF66" s="391"/>
      <c r="AG66" s="391"/>
      <c r="AI66" s="391"/>
      <c r="AJ66" s="391"/>
      <c r="AK66" s="391"/>
      <c r="AL66" s="391"/>
      <c r="AM66" s="391"/>
      <c r="AN66" s="391"/>
      <c r="AO66" s="391"/>
      <c r="AP66" s="391"/>
      <c r="AQ66" s="391"/>
      <c r="AR66" s="391"/>
      <c r="AS66" s="391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1"/>
      <c r="BE66" s="391"/>
      <c r="BF66" s="391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2"/>
      <c r="CE66" s="192"/>
      <c r="CF66" s="192"/>
      <c r="CG66" s="192"/>
      <c r="CH66" s="192"/>
      <c r="CI66" s="192"/>
      <c r="CJ66" s="192"/>
      <c r="CK66" s="192"/>
      <c r="CL66" s="192"/>
      <c r="CM66" s="192"/>
      <c r="CN66" s="192"/>
      <c r="CO66" s="192"/>
      <c r="CP66" s="192"/>
      <c r="CQ66" s="192"/>
      <c r="CR66" s="192"/>
      <c r="CS66" s="192"/>
      <c r="CT66" s="192"/>
      <c r="CU66" s="192"/>
      <c r="CV66" s="192"/>
      <c r="CW66" s="192"/>
      <c r="CX66" s="192"/>
      <c r="CY66" s="192"/>
      <c r="CZ66" s="192"/>
      <c r="DA66" s="192"/>
      <c r="DB66" s="192"/>
      <c r="DC66" s="192"/>
      <c r="DD66" s="192"/>
      <c r="DE66" s="192"/>
      <c r="DF66" s="192"/>
      <c r="DG66" s="192"/>
      <c r="DH66" s="192"/>
      <c r="DI66" s="192"/>
      <c r="DJ66" s="192"/>
      <c r="DK66" s="192"/>
      <c r="DL66" s="192"/>
      <c r="DM66" s="192"/>
      <c r="DN66" s="192"/>
    </row>
    <row r="67" spans="2:118" ht="60" customHeight="1" x14ac:dyDescent="0.3">
      <c r="B67" s="564">
        <v>28</v>
      </c>
      <c r="C67" s="581" t="s">
        <v>213</v>
      </c>
      <c r="D67" s="581"/>
      <c r="E67" s="581"/>
      <c r="F67" s="581"/>
      <c r="G67" s="581"/>
      <c r="H67" s="567" t="s">
        <v>143</v>
      </c>
      <c r="I67" s="168" t="s">
        <v>37</v>
      </c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391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2"/>
      <c r="CE67" s="192"/>
      <c r="CF67" s="192"/>
      <c r="CG67" s="192"/>
      <c r="CH67" s="192"/>
      <c r="CI67" s="192"/>
      <c r="CJ67" s="192"/>
      <c r="CK67" s="192"/>
      <c r="CL67" s="192"/>
      <c r="CM67" s="192"/>
      <c r="CN67" s="192"/>
      <c r="CO67" s="192"/>
      <c r="CP67" s="192"/>
      <c r="CQ67" s="192"/>
      <c r="CR67" s="192"/>
      <c r="CS67" s="192"/>
      <c r="CT67" s="192"/>
      <c r="CU67" s="192"/>
      <c r="CV67" s="192"/>
      <c r="CW67" s="192"/>
      <c r="CX67" s="192"/>
      <c r="CY67" s="192"/>
      <c r="CZ67" s="192"/>
      <c r="DA67" s="192"/>
      <c r="DB67" s="192"/>
      <c r="DC67" s="192"/>
      <c r="DD67" s="192"/>
      <c r="DE67" s="192"/>
      <c r="DF67" s="192"/>
      <c r="DG67" s="192"/>
      <c r="DH67" s="192"/>
      <c r="DI67" s="192"/>
      <c r="DJ67" s="192"/>
      <c r="DK67" s="192"/>
      <c r="DL67" s="192"/>
      <c r="DM67" s="192"/>
      <c r="DN67" s="192"/>
    </row>
    <row r="68" spans="2:118" ht="60" customHeight="1" x14ac:dyDescent="0.3">
      <c r="B68" s="565"/>
      <c r="C68" s="581"/>
      <c r="D68" s="581"/>
      <c r="E68" s="581"/>
      <c r="F68" s="581"/>
      <c r="G68" s="581"/>
      <c r="H68" s="568"/>
      <c r="I68" s="168" t="s">
        <v>13</v>
      </c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2"/>
      <c r="CE68" s="192"/>
      <c r="CF68" s="192"/>
      <c r="CG68" s="192"/>
      <c r="CH68" s="192"/>
      <c r="CI68" s="192"/>
      <c r="CJ68" s="192"/>
      <c r="CK68" s="192"/>
      <c r="CL68" s="192"/>
      <c r="CM68" s="192"/>
      <c r="CN68" s="192"/>
      <c r="CO68" s="192"/>
      <c r="CP68" s="192"/>
      <c r="CQ68" s="192"/>
      <c r="CR68" s="192"/>
      <c r="CS68" s="192"/>
      <c r="CT68" s="192"/>
      <c r="CU68" s="192"/>
      <c r="CV68" s="192"/>
      <c r="CW68" s="192"/>
      <c r="CX68" s="192"/>
      <c r="CY68" s="192"/>
      <c r="CZ68" s="192"/>
      <c r="DA68" s="192"/>
      <c r="DB68" s="192"/>
      <c r="DC68" s="192"/>
      <c r="DD68" s="192"/>
      <c r="DE68" s="192"/>
      <c r="DF68" s="192"/>
      <c r="DG68" s="192"/>
      <c r="DH68" s="192"/>
      <c r="DI68" s="192"/>
      <c r="DJ68" s="192"/>
      <c r="DK68" s="192"/>
      <c r="DL68" s="192"/>
      <c r="DM68" s="192"/>
      <c r="DN68" s="192"/>
    </row>
    <row r="69" spans="2:118" ht="60" customHeight="1" x14ac:dyDescent="0.3">
      <c r="B69" s="564">
        <v>29</v>
      </c>
      <c r="C69" s="581" t="s">
        <v>210</v>
      </c>
      <c r="D69" s="581"/>
      <c r="E69" s="581"/>
      <c r="F69" s="581"/>
      <c r="G69" s="581"/>
      <c r="H69" s="567" t="s">
        <v>143</v>
      </c>
      <c r="I69" s="168" t="s">
        <v>37</v>
      </c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</row>
    <row r="70" spans="2:118" ht="60" customHeight="1" x14ac:dyDescent="0.3">
      <c r="B70" s="565"/>
      <c r="C70" s="581"/>
      <c r="D70" s="581"/>
      <c r="E70" s="581"/>
      <c r="F70" s="581"/>
      <c r="G70" s="581"/>
      <c r="H70" s="568"/>
      <c r="I70" s="168" t="s">
        <v>13</v>
      </c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</row>
    <row r="71" spans="2:118" ht="60" customHeight="1" x14ac:dyDescent="0.3">
      <c r="B71" s="564">
        <v>30</v>
      </c>
      <c r="C71" s="581" t="s">
        <v>211</v>
      </c>
      <c r="D71" s="581"/>
      <c r="E71" s="581"/>
      <c r="F71" s="581"/>
      <c r="G71" s="581"/>
      <c r="H71" s="567" t="s">
        <v>143</v>
      </c>
      <c r="I71" s="168" t="s">
        <v>37</v>
      </c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</row>
    <row r="72" spans="2:118" ht="60" customHeight="1" x14ac:dyDescent="0.3">
      <c r="B72" s="565"/>
      <c r="C72" s="581"/>
      <c r="D72" s="581"/>
      <c r="E72" s="581"/>
      <c r="F72" s="581"/>
      <c r="G72" s="581"/>
      <c r="H72" s="568"/>
      <c r="I72" s="168" t="s">
        <v>13</v>
      </c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</row>
    <row r="73" spans="2:118" ht="60" customHeight="1" x14ac:dyDescent="0.3">
      <c r="B73" s="564">
        <v>31</v>
      </c>
      <c r="C73" s="581" t="s">
        <v>212</v>
      </c>
      <c r="D73" s="581"/>
      <c r="E73" s="581"/>
      <c r="F73" s="581"/>
      <c r="G73" s="581"/>
      <c r="H73" s="567" t="s">
        <v>143</v>
      </c>
      <c r="I73" s="168" t="s">
        <v>37</v>
      </c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</row>
    <row r="74" spans="2:118" ht="60" customHeight="1" x14ac:dyDescent="0.3">
      <c r="B74" s="565"/>
      <c r="C74" s="581"/>
      <c r="D74" s="581"/>
      <c r="E74" s="581"/>
      <c r="F74" s="581"/>
      <c r="G74" s="581"/>
      <c r="H74" s="568"/>
      <c r="I74" s="168" t="s">
        <v>13</v>
      </c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</row>
    <row r="75" spans="2:118" ht="60" customHeight="1" x14ac:dyDescent="0.3">
      <c r="B75" s="564">
        <v>32</v>
      </c>
      <c r="C75" s="581" t="s">
        <v>209</v>
      </c>
      <c r="D75" s="581"/>
      <c r="E75" s="581"/>
      <c r="F75" s="581"/>
      <c r="G75" s="581"/>
      <c r="H75" s="567" t="s">
        <v>143</v>
      </c>
      <c r="I75" s="168" t="s">
        <v>37</v>
      </c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</row>
    <row r="76" spans="2:118" ht="60" customHeight="1" x14ac:dyDescent="0.3">
      <c r="B76" s="565"/>
      <c r="C76" s="581"/>
      <c r="D76" s="581"/>
      <c r="E76" s="581"/>
      <c r="F76" s="581"/>
      <c r="G76" s="581"/>
      <c r="H76" s="568"/>
      <c r="I76" s="168" t="s">
        <v>13</v>
      </c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</row>
  </sheetData>
  <autoFilter ref="B13:AH68" xr:uid="{00000000-0009-0000-0000-000006000000}">
    <filterColumn colId="1" showButton="0"/>
    <filterColumn colId="2" showButton="0"/>
    <filterColumn colId="3" showButton="0"/>
    <filterColumn colId="4" showButton="0"/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</autoFilter>
  <mergeCells count="113">
    <mergeCell ref="B63:B64"/>
    <mergeCell ref="B65:B66"/>
    <mergeCell ref="B67:B68"/>
    <mergeCell ref="B55:B56"/>
    <mergeCell ref="C55:G56"/>
    <mergeCell ref="H55:H56"/>
    <mergeCell ref="H63:H64"/>
    <mergeCell ref="H65:H66"/>
    <mergeCell ref="H67:H68"/>
    <mergeCell ref="C63:G64"/>
    <mergeCell ref="C65:G66"/>
    <mergeCell ref="C57:G58"/>
    <mergeCell ref="B57:B58"/>
    <mergeCell ref="H57:H58"/>
    <mergeCell ref="B51:B52"/>
    <mergeCell ref="C51:G52"/>
    <mergeCell ref="H51:H52"/>
    <mergeCell ref="B53:B54"/>
    <mergeCell ref="C53:G54"/>
    <mergeCell ref="H53:H54"/>
    <mergeCell ref="H59:H60"/>
    <mergeCell ref="H61:H62"/>
    <mergeCell ref="C59:G60"/>
    <mergeCell ref="C61:G62"/>
    <mergeCell ref="B59:B60"/>
    <mergeCell ref="B61:B62"/>
    <mergeCell ref="B47:B48"/>
    <mergeCell ref="C47:G48"/>
    <mergeCell ref="H47:H48"/>
    <mergeCell ref="A47:A48"/>
    <mergeCell ref="B49:B50"/>
    <mergeCell ref="C49:G50"/>
    <mergeCell ref="H49:H50"/>
    <mergeCell ref="A43:A44"/>
    <mergeCell ref="B45:B46"/>
    <mergeCell ref="C45:G46"/>
    <mergeCell ref="H45:H46"/>
    <mergeCell ref="B43:B44"/>
    <mergeCell ref="C43:G44"/>
    <mergeCell ref="H43:H44"/>
    <mergeCell ref="A49:A50"/>
    <mergeCell ref="B37:B38"/>
    <mergeCell ref="C37:G38"/>
    <mergeCell ref="H37:H38"/>
    <mergeCell ref="B41:B42"/>
    <mergeCell ref="C41:G42"/>
    <mergeCell ref="H41:H42"/>
    <mergeCell ref="C39:G40"/>
    <mergeCell ref="H39:H40"/>
    <mergeCell ref="B39:B40"/>
    <mergeCell ref="B35:B36"/>
    <mergeCell ref="C35:G36"/>
    <mergeCell ref="H35:H36"/>
    <mergeCell ref="B33:B34"/>
    <mergeCell ref="C33:G34"/>
    <mergeCell ref="H33:H34"/>
    <mergeCell ref="B31:B32"/>
    <mergeCell ref="C31:G32"/>
    <mergeCell ref="H31:H32"/>
    <mergeCell ref="B27:B28"/>
    <mergeCell ref="C27:G28"/>
    <mergeCell ref="H27:H28"/>
    <mergeCell ref="B29:B30"/>
    <mergeCell ref="C29:G30"/>
    <mergeCell ref="H29:H30"/>
    <mergeCell ref="B23:B24"/>
    <mergeCell ref="C23:G24"/>
    <mergeCell ref="H23:H24"/>
    <mergeCell ref="B25:B26"/>
    <mergeCell ref="C25:G26"/>
    <mergeCell ref="H25:H26"/>
    <mergeCell ref="AM13:AP13"/>
    <mergeCell ref="AQ13:AT13"/>
    <mergeCell ref="AU13:AX13"/>
    <mergeCell ref="AY13:BB13"/>
    <mergeCell ref="BC13:BF13"/>
    <mergeCell ref="B21:B22"/>
    <mergeCell ref="C21:G22"/>
    <mergeCell ref="AE13:AH13"/>
    <mergeCell ref="AI13:AL13"/>
    <mergeCell ref="W13:Z13"/>
    <mergeCell ref="AA13:AD13"/>
    <mergeCell ref="B11:D11"/>
    <mergeCell ref="B13:B14"/>
    <mergeCell ref="C13:G14"/>
    <mergeCell ref="H13:H14"/>
    <mergeCell ref="J13:J14"/>
    <mergeCell ref="K13:N13"/>
    <mergeCell ref="O13:R13"/>
    <mergeCell ref="S13:V13"/>
    <mergeCell ref="H21:H22"/>
    <mergeCell ref="B17:B18"/>
    <mergeCell ref="C17:G18"/>
    <mergeCell ref="H17:H18"/>
    <mergeCell ref="B19:B20"/>
    <mergeCell ref="C19:G20"/>
    <mergeCell ref="H19:H20"/>
    <mergeCell ref="B15:B16"/>
    <mergeCell ref="C15:G16"/>
    <mergeCell ref="H15:H16"/>
    <mergeCell ref="B75:B76"/>
    <mergeCell ref="C67:G68"/>
    <mergeCell ref="H75:H76"/>
    <mergeCell ref="B69:B70"/>
    <mergeCell ref="C69:G70"/>
    <mergeCell ref="H69:H70"/>
    <mergeCell ref="B71:B72"/>
    <mergeCell ref="C71:G72"/>
    <mergeCell ref="H71:H72"/>
    <mergeCell ref="B73:B74"/>
    <mergeCell ref="C73:G74"/>
    <mergeCell ref="H73:H74"/>
    <mergeCell ref="C75:G76"/>
  </mergeCells>
  <conditionalFormatting sqref="J39:J62 J15:J23 J25:J36">
    <cfRule type="top10" dxfId="1" priority="26" rank="5"/>
  </conditionalFormatting>
  <conditionalFormatting sqref="J37:J38">
    <cfRule type="top10" dxfId="0" priority="1" rank="5"/>
  </conditionalFormatting>
  <printOptions horizontalCentered="1"/>
  <pageMargins left="0" right="0" top="0" bottom="0" header="0" footer="0"/>
  <pageSetup paperSize="9" scale="18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K52"/>
  <sheetViews>
    <sheetView zoomScale="85" zoomScaleNormal="85" workbookViewId="0">
      <selection activeCell="Q23" sqref="Q23"/>
    </sheetView>
  </sheetViews>
  <sheetFormatPr defaultRowHeight="14.4" x14ac:dyDescent="0.3"/>
  <cols>
    <col min="2" max="2" width="11.44140625" customWidth="1"/>
    <col min="3" max="3" width="41" bestFit="1" customWidth="1"/>
    <col min="9" max="9" width="12.33203125" customWidth="1"/>
    <col min="10" max="10" width="11.44140625" customWidth="1"/>
    <col min="11" max="11" width="25.88671875" customWidth="1"/>
  </cols>
  <sheetData>
    <row r="2" spans="2:11" ht="15" thickBot="1" x14ac:dyDescent="0.35"/>
    <row r="3" spans="2:11" ht="28.8" x14ac:dyDescent="0.3">
      <c r="B3" s="199" t="s">
        <v>149</v>
      </c>
      <c r="C3" s="200" t="s">
        <v>150</v>
      </c>
      <c r="D3" s="201" t="s">
        <v>151</v>
      </c>
      <c r="E3" s="202" t="s">
        <v>152</v>
      </c>
      <c r="F3" s="203" t="s">
        <v>27</v>
      </c>
      <c r="G3" s="204" t="s">
        <v>153</v>
      </c>
      <c r="H3" s="205" t="s">
        <v>154</v>
      </c>
      <c r="I3" s="206" t="s">
        <v>155</v>
      </c>
      <c r="J3" s="207" t="s">
        <v>156</v>
      </c>
      <c r="K3" s="199" t="s">
        <v>157</v>
      </c>
    </row>
    <row r="4" spans="2:11" ht="17.100000000000001" customHeight="1" x14ac:dyDescent="0.3">
      <c r="B4" s="208" t="s">
        <v>158</v>
      </c>
      <c r="C4" s="279"/>
      <c r="D4" s="280"/>
      <c r="E4" s="281"/>
      <c r="F4" s="282"/>
      <c r="G4" s="283"/>
      <c r="H4" s="283"/>
      <c r="I4" s="283">
        <f t="shared" ref="I4:I29" si="0">+G4+H4</f>
        <v>0</v>
      </c>
      <c r="J4" s="284">
        <v>0</v>
      </c>
      <c r="K4" s="285"/>
    </row>
    <row r="5" spans="2:11" ht="17.100000000000001" customHeight="1" x14ac:dyDescent="0.3">
      <c r="B5" s="614" t="s">
        <v>159</v>
      </c>
      <c r="C5" s="209" t="s">
        <v>113</v>
      </c>
      <c r="D5" s="210"/>
      <c r="E5" s="211">
        <v>0.2</v>
      </c>
      <c r="F5" s="212"/>
      <c r="G5" s="213"/>
      <c r="H5" s="213">
        <v>0.2</v>
      </c>
      <c r="I5" s="213">
        <f t="shared" si="0"/>
        <v>0.2</v>
      </c>
      <c r="J5" s="214">
        <v>0.2</v>
      </c>
      <c r="K5" s="215"/>
    </row>
    <row r="6" spans="2:11" ht="17.100000000000001" customHeight="1" x14ac:dyDescent="0.3">
      <c r="B6" s="615"/>
      <c r="C6" s="216" t="s">
        <v>57</v>
      </c>
      <c r="D6" s="217"/>
      <c r="E6" s="218"/>
      <c r="F6" s="219"/>
      <c r="G6" s="218"/>
      <c r="H6" s="220">
        <v>0</v>
      </c>
      <c r="I6" s="220">
        <f t="shared" si="0"/>
        <v>0</v>
      </c>
      <c r="J6" s="221">
        <v>0</v>
      </c>
      <c r="K6" s="222" t="s">
        <v>160</v>
      </c>
    </row>
    <row r="7" spans="2:11" ht="17.100000000000001" customHeight="1" x14ac:dyDescent="0.3">
      <c r="B7" s="614" t="s">
        <v>161</v>
      </c>
      <c r="C7" s="223" t="s">
        <v>58</v>
      </c>
      <c r="D7" s="224"/>
      <c r="E7" s="225">
        <v>0.2</v>
      </c>
      <c r="F7" s="226"/>
      <c r="G7" s="225"/>
      <c r="H7" s="213">
        <v>0.2</v>
      </c>
      <c r="I7" s="213">
        <f t="shared" si="0"/>
        <v>0.2</v>
      </c>
      <c r="J7" s="227">
        <v>0.2</v>
      </c>
      <c r="K7" s="228"/>
    </row>
    <row r="8" spans="2:11" ht="17.100000000000001" customHeight="1" x14ac:dyDescent="0.3">
      <c r="B8" s="615"/>
      <c r="C8" s="223" t="s">
        <v>140</v>
      </c>
      <c r="D8" s="224"/>
      <c r="E8" s="225">
        <v>0.1</v>
      </c>
      <c r="F8" s="230"/>
      <c r="G8" s="231"/>
      <c r="H8" s="213">
        <v>0.1</v>
      </c>
      <c r="I8" s="213">
        <f t="shared" si="0"/>
        <v>0.1</v>
      </c>
      <c r="J8" s="257">
        <v>0.1</v>
      </c>
      <c r="K8" s="258"/>
    </row>
    <row r="9" spans="2:11" ht="17.100000000000001" customHeight="1" x14ac:dyDescent="0.3">
      <c r="B9" s="235" t="s">
        <v>162</v>
      </c>
      <c r="C9" s="229" t="s">
        <v>163</v>
      </c>
      <c r="D9" s="224"/>
      <c r="E9" s="225">
        <v>1</v>
      </c>
      <c r="F9" s="230"/>
      <c r="G9" s="231"/>
      <c r="H9" s="213">
        <v>1</v>
      </c>
      <c r="I9" s="213">
        <f t="shared" si="0"/>
        <v>1</v>
      </c>
      <c r="J9" s="214">
        <v>1</v>
      </c>
      <c r="K9" s="215"/>
    </row>
    <row r="10" spans="2:11" ht="17.100000000000001" customHeight="1" x14ac:dyDescent="0.3">
      <c r="B10" s="614" t="s">
        <v>5</v>
      </c>
      <c r="C10" s="229" t="s">
        <v>172</v>
      </c>
      <c r="D10" s="224"/>
      <c r="E10" s="225">
        <v>1E-3</v>
      </c>
      <c r="F10" s="232"/>
      <c r="G10" s="233"/>
      <c r="H10" s="213">
        <v>1E-3</v>
      </c>
      <c r="I10" s="213">
        <f t="shared" si="0"/>
        <v>1E-3</v>
      </c>
      <c r="J10" s="221">
        <v>1E-3</v>
      </c>
      <c r="K10" s="234"/>
    </row>
    <row r="11" spans="2:11" ht="17.100000000000001" customHeight="1" x14ac:dyDescent="0.3">
      <c r="B11" s="617"/>
      <c r="C11" s="229" t="s">
        <v>115</v>
      </c>
      <c r="D11" s="224"/>
      <c r="E11" s="225">
        <v>0.1</v>
      </c>
      <c r="F11" s="232"/>
      <c r="G11" s="233"/>
      <c r="H11" s="213">
        <v>0.1</v>
      </c>
      <c r="I11" s="213">
        <f t="shared" si="0"/>
        <v>0.1</v>
      </c>
      <c r="J11" s="221">
        <v>0.01</v>
      </c>
      <c r="K11" s="234"/>
    </row>
    <row r="12" spans="2:11" ht="17.100000000000001" customHeight="1" x14ac:dyDescent="0.3">
      <c r="B12" s="615"/>
      <c r="C12" s="229" t="s">
        <v>119</v>
      </c>
      <c r="D12" s="224"/>
      <c r="E12" s="225">
        <v>0.2</v>
      </c>
      <c r="F12" s="232"/>
      <c r="G12" s="233"/>
      <c r="H12" s="213">
        <v>0.2</v>
      </c>
      <c r="I12" s="213">
        <f t="shared" si="0"/>
        <v>0.2</v>
      </c>
      <c r="J12" s="221">
        <v>0.2</v>
      </c>
      <c r="K12" s="234"/>
    </row>
    <row r="13" spans="2:11" ht="17.100000000000001" customHeight="1" x14ac:dyDescent="0.3">
      <c r="B13" s="614" t="s">
        <v>164</v>
      </c>
      <c r="C13" s="229" t="s">
        <v>59</v>
      </c>
      <c r="D13" s="224"/>
      <c r="E13" s="225">
        <v>0.2</v>
      </c>
      <c r="F13" s="232"/>
      <c r="G13" s="233"/>
      <c r="H13" s="213">
        <v>0.2</v>
      </c>
      <c r="I13" s="213">
        <f t="shared" ref="I13" si="1">+G13+H13</f>
        <v>0.2</v>
      </c>
      <c r="J13" s="221">
        <v>0.2</v>
      </c>
      <c r="K13" s="234"/>
    </row>
    <row r="14" spans="2:11" ht="17.100000000000001" customHeight="1" x14ac:dyDescent="0.3">
      <c r="B14" s="615"/>
      <c r="C14" s="268" t="s">
        <v>184</v>
      </c>
      <c r="D14" s="224"/>
      <c r="E14" s="225">
        <v>0.04</v>
      </c>
      <c r="F14" s="232"/>
      <c r="G14" s="233"/>
      <c r="H14" s="213">
        <v>0.04</v>
      </c>
      <c r="I14" s="213">
        <f>+G14+H14</f>
        <v>0.04</v>
      </c>
      <c r="J14" s="221">
        <v>0.04</v>
      </c>
      <c r="K14" s="278" t="s">
        <v>188</v>
      </c>
    </row>
    <row r="15" spans="2:11" ht="17.100000000000001" customHeight="1" x14ac:dyDescent="0.3">
      <c r="B15" s="614" t="s">
        <v>175</v>
      </c>
      <c r="C15" s="289" t="s">
        <v>60</v>
      </c>
      <c r="D15" s="224"/>
      <c r="E15" s="225">
        <v>0.2</v>
      </c>
      <c r="F15" s="232"/>
      <c r="G15" s="233"/>
      <c r="H15" s="225">
        <v>0.2</v>
      </c>
      <c r="I15" s="213">
        <f>+G15+H15</f>
        <v>0.2</v>
      </c>
      <c r="J15" s="221"/>
      <c r="K15" s="290" t="s">
        <v>189</v>
      </c>
    </row>
    <row r="16" spans="2:11" ht="17.100000000000001" customHeight="1" x14ac:dyDescent="0.3">
      <c r="B16" s="617"/>
      <c r="C16" s="229" t="s">
        <v>173</v>
      </c>
      <c r="D16" s="224"/>
      <c r="E16" s="225">
        <v>0.25</v>
      </c>
      <c r="F16" s="232"/>
      <c r="G16" s="233"/>
      <c r="H16" s="213">
        <v>0.25</v>
      </c>
      <c r="I16" s="213">
        <f t="shared" si="0"/>
        <v>0.25</v>
      </c>
      <c r="J16" s="221"/>
      <c r="K16" s="234"/>
    </row>
    <row r="17" spans="2:11" ht="17.100000000000001" customHeight="1" x14ac:dyDescent="0.3">
      <c r="B17" s="615"/>
      <c r="C17" s="386" t="s">
        <v>183</v>
      </c>
      <c r="D17" s="224"/>
      <c r="E17" s="225">
        <v>0.04</v>
      </c>
      <c r="F17" s="232"/>
      <c r="G17" s="233"/>
      <c r="H17" s="213">
        <v>0.04</v>
      </c>
      <c r="I17" s="213">
        <f t="shared" si="0"/>
        <v>0.04</v>
      </c>
      <c r="J17" s="221"/>
      <c r="K17" s="387"/>
    </row>
    <row r="18" spans="2:11" ht="17.100000000000001" customHeight="1" x14ac:dyDescent="0.3">
      <c r="B18" s="614" t="s">
        <v>165</v>
      </c>
      <c r="C18" s="276" t="s">
        <v>61</v>
      </c>
      <c r="D18" s="224"/>
      <c r="E18" s="225"/>
      <c r="F18" s="232"/>
      <c r="G18" s="233"/>
      <c r="H18" s="213"/>
      <c r="I18" s="213"/>
      <c r="J18" s="221"/>
      <c r="K18" s="277" t="s">
        <v>187</v>
      </c>
    </row>
    <row r="19" spans="2:11" ht="17.100000000000001" customHeight="1" x14ac:dyDescent="0.3">
      <c r="B19" s="615"/>
      <c r="C19" s="386" t="s">
        <v>186</v>
      </c>
      <c r="D19" s="224"/>
      <c r="E19" s="225">
        <v>0.1</v>
      </c>
      <c r="F19" s="232"/>
      <c r="G19" s="233"/>
      <c r="H19" s="213">
        <v>0.1</v>
      </c>
      <c r="I19" s="213">
        <f t="shared" si="0"/>
        <v>0.1</v>
      </c>
      <c r="J19" s="221"/>
      <c r="K19" s="387"/>
    </row>
    <row r="20" spans="2:11" ht="17.100000000000001" customHeight="1" x14ac:dyDescent="0.3">
      <c r="B20" s="614" t="s">
        <v>166</v>
      </c>
      <c r="C20" s="268" t="s">
        <v>204</v>
      </c>
      <c r="D20" s="224"/>
      <c r="E20" s="225">
        <v>1</v>
      </c>
      <c r="F20" s="232"/>
      <c r="G20" s="233"/>
      <c r="H20" s="213"/>
      <c r="I20" s="213"/>
      <c r="J20" s="221"/>
      <c r="K20" s="278" t="s">
        <v>206</v>
      </c>
    </row>
    <row r="21" spans="2:11" ht="17.100000000000001" customHeight="1" x14ac:dyDescent="0.3">
      <c r="B21" s="617"/>
      <c r="C21" s="268" t="s">
        <v>205</v>
      </c>
      <c r="D21" s="224"/>
      <c r="E21" s="225">
        <v>1</v>
      </c>
      <c r="F21" s="232"/>
      <c r="G21" s="233"/>
      <c r="H21" s="213"/>
      <c r="I21" s="213"/>
      <c r="J21" s="221"/>
      <c r="K21" s="278" t="s">
        <v>206</v>
      </c>
    </row>
    <row r="22" spans="2:11" ht="17.100000000000001" customHeight="1" x14ac:dyDescent="0.3">
      <c r="B22" s="615"/>
      <c r="C22" s="229" t="s">
        <v>129</v>
      </c>
      <c r="D22" s="224"/>
      <c r="E22" s="225">
        <v>0.1</v>
      </c>
      <c r="F22" s="236"/>
      <c r="G22" s="233"/>
      <c r="H22" s="213">
        <v>0.1</v>
      </c>
      <c r="I22" s="213">
        <f t="shared" si="0"/>
        <v>0.1</v>
      </c>
      <c r="J22" s="221"/>
      <c r="K22" s="234"/>
    </row>
    <row r="23" spans="2:11" ht="17.100000000000001" customHeight="1" x14ac:dyDescent="0.3">
      <c r="B23" s="614" t="s">
        <v>167</v>
      </c>
      <c r="C23" s="229" t="s">
        <v>63</v>
      </c>
      <c r="D23" s="224"/>
      <c r="E23" s="225">
        <v>0.2</v>
      </c>
      <c r="F23" s="237"/>
      <c r="G23" s="233"/>
      <c r="H23" s="213">
        <v>0.2</v>
      </c>
      <c r="I23" s="213">
        <f t="shared" si="0"/>
        <v>0.2</v>
      </c>
      <c r="J23" s="221"/>
      <c r="K23" s="234"/>
    </row>
    <row r="24" spans="2:11" ht="17.100000000000001" customHeight="1" x14ac:dyDescent="0.3">
      <c r="B24" s="617"/>
      <c r="C24" s="229" t="s">
        <v>130</v>
      </c>
      <c r="D24" s="224"/>
      <c r="E24" s="225">
        <v>0.1</v>
      </c>
      <c r="F24" s="237"/>
      <c r="G24" s="233"/>
      <c r="H24" s="213">
        <v>0.1</v>
      </c>
      <c r="I24" s="213">
        <f t="shared" si="0"/>
        <v>0.1</v>
      </c>
      <c r="J24" s="238"/>
      <c r="K24" s="239"/>
    </row>
    <row r="25" spans="2:11" ht="17.100000000000001" customHeight="1" x14ac:dyDescent="0.3">
      <c r="B25" s="615"/>
      <c r="C25" s="289" t="s">
        <v>118</v>
      </c>
      <c r="D25" s="224"/>
      <c r="E25" s="225">
        <v>0.5</v>
      </c>
      <c r="F25" s="232"/>
      <c r="G25" s="233"/>
      <c r="H25" s="213">
        <v>0.5</v>
      </c>
      <c r="I25" s="213">
        <f t="shared" ref="I25" si="2">+G25+H25</f>
        <v>0.5</v>
      </c>
      <c r="J25" s="221"/>
      <c r="K25" s="290" t="s">
        <v>190</v>
      </c>
    </row>
    <row r="26" spans="2:11" ht="17.100000000000001" customHeight="1" x14ac:dyDescent="0.3">
      <c r="B26" s="614" t="s">
        <v>168</v>
      </c>
      <c r="C26" s="229" t="s">
        <v>62</v>
      </c>
      <c r="D26" s="224"/>
      <c r="E26" s="225">
        <v>0.2</v>
      </c>
      <c r="F26" s="232"/>
      <c r="G26" s="240"/>
      <c r="H26" s="213">
        <v>0.2</v>
      </c>
      <c r="I26" s="213">
        <f t="shared" si="0"/>
        <v>0.2</v>
      </c>
      <c r="J26" s="221"/>
      <c r="K26" s="234"/>
    </row>
    <row r="27" spans="2:11" ht="17.100000000000001" customHeight="1" x14ac:dyDescent="0.3">
      <c r="B27" s="615"/>
      <c r="C27" s="267" t="s">
        <v>169</v>
      </c>
      <c r="D27" s="224"/>
      <c r="E27" s="225"/>
      <c r="F27" s="241">
        <v>1.6</v>
      </c>
      <c r="G27" s="242">
        <v>1</v>
      </c>
      <c r="H27" s="213">
        <v>0.6</v>
      </c>
      <c r="I27" s="213">
        <f t="shared" si="0"/>
        <v>1.6</v>
      </c>
      <c r="J27" s="221"/>
      <c r="K27" s="234"/>
    </row>
    <row r="28" spans="2:11" ht="17.100000000000001" customHeight="1" x14ac:dyDescent="0.3">
      <c r="B28" s="614" t="s">
        <v>170</v>
      </c>
      <c r="C28" s="229" t="s">
        <v>174</v>
      </c>
      <c r="D28" s="224"/>
      <c r="E28" s="225">
        <v>0.3</v>
      </c>
      <c r="F28" s="259"/>
      <c r="G28" s="260"/>
      <c r="H28" s="213">
        <v>0.3</v>
      </c>
      <c r="I28" s="213">
        <f t="shared" si="0"/>
        <v>0.3</v>
      </c>
      <c r="J28" s="245"/>
      <c r="K28" s="246"/>
    </row>
    <row r="29" spans="2:11" ht="17.100000000000001" customHeight="1" x14ac:dyDescent="0.3">
      <c r="B29" s="615"/>
      <c r="C29" s="229" t="s">
        <v>64</v>
      </c>
      <c r="D29" s="224"/>
      <c r="E29" s="225">
        <v>0.4</v>
      </c>
      <c r="F29" s="243"/>
      <c r="G29" s="244"/>
      <c r="H29" s="213">
        <v>0.4</v>
      </c>
      <c r="I29" s="213">
        <f t="shared" si="0"/>
        <v>0.4</v>
      </c>
      <c r="J29" s="245"/>
      <c r="K29" s="246"/>
    </row>
    <row r="30" spans="2:11" ht="17.100000000000001" customHeight="1" thickBot="1" x14ac:dyDescent="0.35">
      <c r="B30" s="247"/>
      <c r="C30" s="248" t="s">
        <v>171</v>
      </c>
      <c r="D30" s="249">
        <f t="shared" ref="D30:J30" si="3">SUM(D4:D29)</f>
        <v>0</v>
      </c>
      <c r="E30" s="250">
        <f t="shared" si="3"/>
        <v>6.431</v>
      </c>
      <c r="F30" s="251">
        <f t="shared" si="3"/>
        <v>1.6</v>
      </c>
      <c r="G30" s="252">
        <f t="shared" si="3"/>
        <v>1</v>
      </c>
      <c r="H30" s="253">
        <f t="shared" si="3"/>
        <v>5.0310000000000006</v>
      </c>
      <c r="I30" s="254">
        <f t="shared" si="3"/>
        <v>6.0310000000000015</v>
      </c>
      <c r="J30" s="255">
        <f t="shared" si="3"/>
        <v>1.9509999999999998</v>
      </c>
      <c r="K30" s="256"/>
    </row>
    <row r="34" spans="2:11" ht="16.2" thickBot="1" x14ac:dyDescent="0.35">
      <c r="B34" s="293"/>
      <c r="C34" s="293"/>
      <c r="D34" s="293"/>
      <c r="E34" s="293"/>
      <c r="F34" s="293"/>
      <c r="G34" s="616" t="s">
        <v>191</v>
      </c>
      <c r="H34" s="616"/>
      <c r="I34" s="293"/>
      <c r="J34" s="293"/>
      <c r="K34" s="293"/>
    </row>
    <row r="35" spans="2:11" ht="28.8" x14ac:dyDescent="0.3">
      <c r="B35" s="199" t="s">
        <v>149</v>
      </c>
      <c r="C35" s="200" t="s">
        <v>150</v>
      </c>
      <c r="D35" s="201" t="s">
        <v>151</v>
      </c>
      <c r="E35" s="202" t="s">
        <v>152</v>
      </c>
      <c r="F35" s="203" t="s">
        <v>27</v>
      </c>
      <c r="G35" s="204" t="s">
        <v>153</v>
      </c>
      <c r="H35" s="205" t="s">
        <v>154</v>
      </c>
      <c r="I35" s="206" t="s">
        <v>155</v>
      </c>
      <c r="J35" s="207" t="s">
        <v>156</v>
      </c>
      <c r="K35" s="199" t="s">
        <v>157</v>
      </c>
    </row>
    <row r="36" spans="2:11" ht="15.6" x14ac:dyDescent="0.3">
      <c r="B36" s="208" t="s">
        <v>158</v>
      </c>
      <c r="C36" s="209"/>
      <c r="D36" s="210"/>
      <c r="E36" s="211"/>
      <c r="F36" s="212"/>
      <c r="G36" s="213"/>
      <c r="H36" s="213"/>
      <c r="I36" s="294"/>
      <c r="J36" s="214">
        <v>0</v>
      </c>
      <c r="K36" s="215"/>
    </row>
    <row r="37" spans="2:11" ht="15.6" x14ac:dyDescent="0.3">
      <c r="B37" s="208" t="s">
        <v>159</v>
      </c>
      <c r="C37" s="295" t="s">
        <v>192</v>
      </c>
      <c r="D37" s="217"/>
      <c r="E37" s="296">
        <v>0.2</v>
      </c>
      <c r="F37" s="297"/>
      <c r="G37" s="296"/>
      <c r="H37" s="296">
        <v>0.2</v>
      </c>
      <c r="I37" s="298">
        <v>0.2</v>
      </c>
      <c r="J37" s="221">
        <v>0.2</v>
      </c>
      <c r="K37" s="222"/>
    </row>
    <row r="38" spans="2:11" ht="15.6" x14ac:dyDescent="0.3">
      <c r="B38" s="287" t="s">
        <v>161</v>
      </c>
      <c r="C38" s="295" t="s">
        <v>193</v>
      </c>
      <c r="D38" s="217"/>
      <c r="E38" s="296">
        <v>0.2</v>
      </c>
      <c r="F38" s="297"/>
      <c r="G38" s="296"/>
      <c r="H38" s="296">
        <v>0.2</v>
      </c>
      <c r="I38" s="298">
        <v>0.2</v>
      </c>
      <c r="J38" s="227">
        <v>0.3</v>
      </c>
      <c r="K38" s="228"/>
    </row>
    <row r="39" spans="2:11" ht="15.6" x14ac:dyDescent="0.3">
      <c r="B39" s="208" t="s">
        <v>162</v>
      </c>
      <c r="C39" s="295" t="s">
        <v>192</v>
      </c>
      <c r="D39" s="233"/>
      <c r="E39" s="240">
        <v>1.1000000000000001</v>
      </c>
      <c r="F39" s="232"/>
      <c r="G39" s="240"/>
      <c r="H39" s="240">
        <v>1.1000000000000001</v>
      </c>
      <c r="I39" s="299">
        <f t="shared" ref="I39:I50" si="4">+G39+H39</f>
        <v>1.1000000000000001</v>
      </c>
      <c r="J39" s="221">
        <v>1</v>
      </c>
      <c r="K39" s="234"/>
    </row>
    <row r="40" spans="2:11" ht="15.6" x14ac:dyDescent="0.3">
      <c r="B40" s="288" t="s">
        <v>194</v>
      </c>
      <c r="C40" s="300" t="s">
        <v>195</v>
      </c>
      <c r="D40" s="301"/>
      <c r="E40" s="302">
        <v>0.3</v>
      </c>
      <c r="F40" s="303"/>
      <c r="G40" s="302"/>
      <c r="H40" s="302">
        <v>0.3</v>
      </c>
      <c r="I40" s="304">
        <v>0.3</v>
      </c>
      <c r="J40" s="305">
        <v>0.21</v>
      </c>
      <c r="K40" s="306"/>
    </row>
    <row r="41" spans="2:11" ht="15.6" x14ac:dyDescent="0.3">
      <c r="B41" s="614" t="s">
        <v>164</v>
      </c>
      <c r="C41" s="307" t="s">
        <v>196</v>
      </c>
      <c r="D41" s="308"/>
      <c r="E41" s="309"/>
      <c r="F41" s="237"/>
      <c r="G41" s="309"/>
      <c r="H41" s="309"/>
      <c r="I41" s="310"/>
      <c r="J41" s="238"/>
      <c r="K41" s="239"/>
    </row>
    <row r="42" spans="2:11" ht="15.6" x14ac:dyDescent="0.3">
      <c r="B42" s="617"/>
      <c r="C42" s="300" t="s">
        <v>197</v>
      </c>
      <c r="D42" s="301"/>
      <c r="E42" s="302">
        <v>0.4</v>
      </c>
      <c r="F42" s="303"/>
      <c r="G42" s="302"/>
      <c r="H42" s="302">
        <v>0.4</v>
      </c>
      <c r="I42" s="304">
        <f t="shared" si="4"/>
        <v>0.4</v>
      </c>
      <c r="J42" s="305"/>
      <c r="K42" s="306"/>
    </row>
    <row r="43" spans="2:11" ht="15.6" x14ac:dyDescent="0.3">
      <c r="B43" s="614" t="s">
        <v>175</v>
      </c>
      <c r="C43" s="307" t="s">
        <v>198</v>
      </c>
      <c r="D43" s="308"/>
      <c r="E43" s="309"/>
      <c r="F43" s="237"/>
      <c r="G43" s="309"/>
      <c r="H43" s="309"/>
      <c r="I43" s="310"/>
      <c r="J43" s="238"/>
      <c r="K43" s="239"/>
    </row>
    <row r="44" spans="2:11" ht="15.6" x14ac:dyDescent="0.3">
      <c r="B44" s="615"/>
      <c r="C44" s="311" t="s">
        <v>199</v>
      </c>
      <c r="D44" s="308"/>
      <c r="E44" s="309">
        <v>0.25</v>
      </c>
      <c r="F44" s="237"/>
      <c r="G44" s="309"/>
      <c r="H44" s="309">
        <v>0.25</v>
      </c>
      <c r="I44" s="310">
        <f t="shared" si="4"/>
        <v>0.25</v>
      </c>
      <c r="J44" s="238"/>
      <c r="K44" s="239"/>
    </row>
    <row r="45" spans="2:11" ht="15.6" x14ac:dyDescent="0.3">
      <c r="B45" s="286" t="s">
        <v>165</v>
      </c>
      <c r="C45" s="295" t="s">
        <v>192</v>
      </c>
      <c r="D45" s="312"/>
      <c r="E45" s="313">
        <v>0.6</v>
      </c>
      <c r="F45" s="314"/>
      <c r="G45" s="309"/>
      <c r="H45" s="309">
        <v>0.6</v>
      </c>
      <c r="I45" s="310">
        <f t="shared" si="4"/>
        <v>0.6</v>
      </c>
      <c r="J45" s="238"/>
      <c r="K45" s="239"/>
    </row>
    <row r="46" spans="2:11" ht="15.6" x14ac:dyDescent="0.3">
      <c r="B46" s="286" t="s">
        <v>166</v>
      </c>
      <c r="C46" s="311" t="s">
        <v>193</v>
      </c>
      <c r="D46" s="308"/>
      <c r="E46" s="309">
        <v>0.1</v>
      </c>
      <c r="F46" s="237"/>
      <c r="G46" s="309"/>
      <c r="H46" s="309">
        <v>0.1</v>
      </c>
      <c r="I46" s="310">
        <f t="shared" si="4"/>
        <v>0.1</v>
      </c>
      <c r="J46" s="238"/>
      <c r="K46" s="239"/>
    </row>
    <row r="47" spans="2:11" ht="15.6" x14ac:dyDescent="0.3">
      <c r="B47" s="286" t="s">
        <v>167</v>
      </c>
      <c r="C47" s="311" t="s">
        <v>192</v>
      </c>
      <c r="D47" s="308"/>
      <c r="E47" s="309">
        <v>0.3</v>
      </c>
      <c r="F47" s="237"/>
      <c r="G47" s="309"/>
      <c r="H47" s="309">
        <v>0.3</v>
      </c>
      <c r="I47" s="310">
        <f t="shared" si="4"/>
        <v>0.3</v>
      </c>
      <c r="J47" s="238"/>
      <c r="K47" s="239"/>
    </row>
    <row r="48" spans="2:11" ht="15.6" x14ac:dyDescent="0.3">
      <c r="B48" s="614" t="s">
        <v>168</v>
      </c>
      <c r="C48" s="307" t="s">
        <v>200</v>
      </c>
      <c r="D48" s="308"/>
      <c r="E48" s="309"/>
      <c r="F48" s="237">
        <v>1</v>
      </c>
      <c r="G48" s="309">
        <v>1</v>
      </c>
      <c r="H48" s="309"/>
      <c r="I48" s="310">
        <f t="shared" si="4"/>
        <v>1</v>
      </c>
      <c r="J48" s="238"/>
      <c r="K48" s="239"/>
    </row>
    <row r="49" spans="2:11" ht="15.6" x14ac:dyDescent="0.3">
      <c r="B49" s="615"/>
      <c r="C49" s="315" t="s">
        <v>197</v>
      </c>
      <c r="D49" s="316"/>
      <c r="E49" s="317">
        <v>0.5</v>
      </c>
      <c r="F49" s="318"/>
      <c r="G49" s="317"/>
      <c r="H49" s="317">
        <v>0.5</v>
      </c>
      <c r="I49" s="319">
        <f t="shared" si="4"/>
        <v>0.5</v>
      </c>
      <c r="J49" s="245"/>
      <c r="K49" s="246"/>
    </row>
    <row r="50" spans="2:11" ht="15.6" x14ac:dyDescent="0.3">
      <c r="B50" s="614" t="s">
        <v>170</v>
      </c>
      <c r="C50" s="295" t="s">
        <v>193</v>
      </c>
      <c r="D50" s="320"/>
      <c r="E50" s="321">
        <v>0.4</v>
      </c>
      <c r="F50" s="243"/>
      <c r="G50" s="244"/>
      <c r="H50" s="321">
        <v>0.4</v>
      </c>
      <c r="I50" s="322">
        <f t="shared" si="4"/>
        <v>0.4</v>
      </c>
      <c r="J50" s="245"/>
      <c r="K50" s="246"/>
    </row>
    <row r="51" spans="2:11" ht="15.6" x14ac:dyDescent="0.3">
      <c r="B51" s="615"/>
      <c r="C51" s="307" t="s">
        <v>201</v>
      </c>
      <c r="D51" s="323"/>
      <c r="E51" s="324"/>
      <c r="F51" s="325"/>
      <c r="G51" s="321"/>
      <c r="H51" s="321"/>
      <c r="I51" s="322"/>
      <c r="J51" s="245"/>
      <c r="K51" s="246"/>
    </row>
    <row r="52" spans="2:11" ht="16.2" thickBot="1" x14ac:dyDescent="0.35">
      <c r="B52" s="247"/>
      <c r="C52" s="326" t="s">
        <v>171</v>
      </c>
      <c r="D52" s="327">
        <f t="shared" ref="D52:I52" si="5">SUM(D36:D51)</f>
        <v>0</v>
      </c>
      <c r="E52" s="250">
        <f t="shared" si="5"/>
        <v>4.3500000000000005</v>
      </c>
      <c r="F52" s="251">
        <f t="shared" si="5"/>
        <v>1</v>
      </c>
      <c r="G52" s="252">
        <f t="shared" si="5"/>
        <v>1</v>
      </c>
      <c r="H52" s="253">
        <f t="shared" si="5"/>
        <v>4.3500000000000005</v>
      </c>
      <c r="I52" s="254">
        <f t="shared" si="5"/>
        <v>5.3500000000000005</v>
      </c>
      <c r="J52" s="328">
        <f>SUM(J36:J50)</f>
        <v>1.71</v>
      </c>
      <c r="K52" s="256"/>
    </row>
  </sheetData>
  <mergeCells count="15">
    <mergeCell ref="B41:B42"/>
    <mergeCell ref="B43:B44"/>
    <mergeCell ref="B48:B49"/>
    <mergeCell ref="B50:B51"/>
    <mergeCell ref="B23:B25"/>
    <mergeCell ref="B26:B27"/>
    <mergeCell ref="B28:B29"/>
    <mergeCell ref="B18:B19"/>
    <mergeCell ref="G34:H34"/>
    <mergeCell ref="B5:B6"/>
    <mergeCell ref="B10:B12"/>
    <mergeCell ref="B7:B8"/>
    <mergeCell ref="B13:B14"/>
    <mergeCell ref="B15:B17"/>
    <mergeCell ref="B20:B22"/>
  </mergeCells>
  <phoneticPr fontId="3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Action plan format</vt:lpstr>
      <vt:lpstr>Chie-Tech HT_mold</vt:lpstr>
      <vt:lpstr>Chie tech</vt:lpstr>
      <vt:lpstr>Automation</vt:lpstr>
      <vt:lpstr>Progressive WG</vt:lpstr>
      <vt:lpstr>Action Plan 1st Half</vt:lpstr>
      <vt:lpstr>Action Plan 2nd Half</vt:lpstr>
      <vt:lpstr>Sheet1</vt:lpstr>
      <vt:lpstr>Automation!Print_Area</vt:lpstr>
      <vt:lpstr>'Chie tech'!Print_Area</vt:lpstr>
      <vt:lpstr>'Chie-Tech HT_mold'!Print_Area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MR.DECHKAMON BUAPIM</dc:creator>
  <cp:lastModifiedBy>phongsakon</cp:lastModifiedBy>
  <cp:lastPrinted>2025-08-26T08:38:54Z</cp:lastPrinted>
  <dcterms:created xsi:type="dcterms:W3CDTF">2020-05-11T04:06:26Z</dcterms:created>
  <dcterms:modified xsi:type="dcterms:W3CDTF">2025-08-26T09:29:41Z</dcterms:modified>
</cp:coreProperties>
</file>