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bory\AutoCompression\Tests\"/>
    </mc:Choice>
  </mc:AlternateContent>
  <xr:revisionPtr revIDLastSave="0" documentId="8_{BAA22F31-F892-416E-A71A-59FFE85891EC}" xr6:coauthVersionLast="47" xr6:coauthVersionMax="47" xr10:uidLastSave="{00000000-0000-0000-0000-000000000000}"/>
  <bookViews>
    <workbookView xWindow="-108" yWindow="-108" windowWidth="23256" windowHeight="12456" xr2:uid="{E6B74941-FDD4-45C4-BC30-5D4D07FCAC13}"/>
  </bookViews>
  <sheets>
    <sheet name="Sheet1" sheetId="1" r:id="rId1"/>
  </sheets>
  <definedNames>
    <definedName name="_xlchart.v1.0" hidden="1">Sheet1!$F$52:$F$64</definedName>
    <definedName name="_xlchart.v1.1" hidden="1">Sheet1!$L$29:$L$41</definedName>
    <definedName name="ExternalData_1" localSheetId="0" hidden="1">Sheet1!$A$1:$AN$14</definedName>
    <definedName name="solver_adj" localSheetId="0" hidden="1">Sheet1!$D$44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Sheet1!$K$45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0.5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3" i="1" l="1"/>
  <c r="L63" i="1" s="1"/>
  <c r="G53" i="1"/>
  <c r="H53" i="1"/>
  <c r="I53" i="1"/>
  <c r="J53" i="1"/>
  <c r="G54" i="1"/>
  <c r="H54" i="1"/>
  <c r="I54" i="1"/>
  <c r="K54" i="1" s="1"/>
  <c r="L54" i="1" s="1"/>
  <c r="J54" i="1"/>
  <c r="G55" i="1"/>
  <c r="H55" i="1"/>
  <c r="I55" i="1"/>
  <c r="K55" i="1" s="1"/>
  <c r="L55" i="1" s="1"/>
  <c r="J55" i="1"/>
  <c r="G56" i="1"/>
  <c r="H56" i="1"/>
  <c r="I56" i="1"/>
  <c r="J56" i="1"/>
  <c r="K56" i="1" s="1"/>
  <c r="L56" i="1" s="1"/>
  <c r="G57" i="1"/>
  <c r="H57" i="1"/>
  <c r="I57" i="1"/>
  <c r="J57" i="1"/>
  <c r="G58" i="1"/>
  <c r="H58" i="1"/>
  <c r="I58" i="1"/>
  <c r="K58" i="1" s="1"/>
  <c r="L58" i="1" s="1"/>
  <c r="J58" i="1"/>
  <c r="G59" i="1"/>
  <c r="H59" i="1"/>
  <c r="I59" i="1"/>
  <c r="J59" i="1"/>
  <c r="G60" i="1"/>
  <c r="H60" i="1"/>
  <c r="I60" i="1"/>
  <c r="K60" i="1" s="1"/>
  <c r="L60" i="1" s="1"/>
  <c r="J60" i="1"/>
  <c r="G61" i="1"/>
  <c r="H61" i="1"/>
  <c r="I61" i="1"/>
  <c r="J61" i="1"/>
  <c r="G62" i="1"/>
  <c r="H62" i="1"/>
  <c r="I62" i="1"/>
  <c r="K62" i="1" s="1"/>
  <c r="L62" i="1" s="1"/>
  <c r="J62" i="1"/>
  <c r="G63" i="1"/>
  <c r="H63" i="1"/>
  <c r="I63" i="1"/>
  <c r="J63" i="1"/>
  <c r="G64" i="1"/>
  <c r="H64" i="1"/>
  <c r="I64" i="1"/>
  <c r="J64" i="1"/>
  <c r="K64" i="1" s="1"/>
  <c r="L64" i="1" s="1"/>
  <c r="J52" i="1"/>
  <c r="K52" i="1" s="1"/>
  <c r="L52" i="1" s="1"/>
  <c r="I52" i="1"/>
  <c r="H52" i="1"/>
  <c r="G52" i="1"/>
  <c r="K61" i="1" l="1"/>
  <c r="L61" i="1" s="1"/>
  <c r="K59" i="1"/>
  <c r="L59" i="1" s="1"/>
  <c r="K57" i="1"/>
  <c r="L57" i="1" s="1"/>
  <c r="K53" i="1"/>
  <c r="L53" i="1" s="1"/>
  <c r="F53" i="1" l="1"/>
  <c r="F54" i="1"/>
  <c r="F55" i="1"/>
  <c r="F56" i="1"/>
  <c r="F57" i="1"/>
  <c r="F58" i="1"/>
  <c r="F59" i="1"/>
  <c r="F60" i="1"/>
  <c r="F61" i="1"/>
  <c r="F62" i="1"/>
  <c r="F63" i="1"/>
  <c r="F64" i="1"/>
  <c r="F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E52" i="1"/>
  <c r="D52" i="1"/>
  <c r="C53" i="1"/>
  <c r="C54" i="1"/>
  <c r="C55" i="1"/>
  <c r="C56" i="1"/>
  <c r="C57" i="1"/>
  <c r="C58" i="1"/>
  <c r="C59" i="1"/>
  <c r="C60" i="1"/>
  <c r="C61" i="1"/>
  <c r="C62" i="1"/>
  <c r="C63" i="1"/>
  <c r="C64" i="1"/>
  <c r="C52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51" i="1"/>
  <c r="L30" i="1"/>
  <c r="L31" i="1"/>
  <c r="L32" i="1"/>
  <c r="L33" i="1"/>
  <c r="L34" i="1"/>
  <c r="L35" i="1"/>
  <c r="L36" i="1"/>
  <c r="L37" i="1"/>
  <c r="L38" i="1"/>
  <c r="L39" i="1"/>
  <c r="L40" i="1"/>
  <c r="L41" i="1"/>
  <c r="L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G29" i="1"/>
  <c r="F29" i="1"/>
  <c r="E29" i="1"/>
  <c r="D29" i="1"/>
  <c r="C29" i="1"/>
  <c r="H37" i="1" l="1"/>
  <c r="J37" i="1" s="1"/>
  <c r="H29" i="1"/>
  <c r="I29" i="1" s="1"/>
  <c r="H38" i="1"/>
  <c r="J38" i="1" s="1"/>
  <c r="H30" i="1"/>
  <c r="I30" i="1" s="1"/>
  <c r="H40" i="1"/>
  <c r="J40" i="1" s="1"/>
  <c r="H35" i="1"/>
  <c r="I35" i="1" s="1"/>
  <c r="H36" i="1"/>
  <c r="I36" i="1" s="1"/>
  <c r="H34" i="1"/>
  <c r="I34" i="1" s="1"/>
  <c r="H41" i="1"/>
  <c r="J41" i="1" s="1"/>
  <c r="H33" i="1"/>
  <c r="I33" i="1" s="1"/>
  <c r="H32" i="1"/>
  <c r="J32" i="1" s="1"/>
  <c r="H39" i="1"/>
  <c r="J39" i="1" s="1"/>
  <c r="H31" i="1"/>
  <c r="J31" i="1" s="1"/>
  <c r="I37" i="1" l="1"/>
  <c r="K37" i="1" s="1"/>
  <c r="J29" i="1"/>
  <c r="K29" i="1" s="1"/>
  <c r="I32" i="1"/>
  <c r="K32" i="1" s="1"/>
  <c r="I40" i="1"/>
  <c r="K40" i="1" s="1"/>
  <c r="I31" i="1"/>
  <c r="K31" i="1" s="1"/>
  <c r="I39" i="1"/>
  <c r="K39" i="1" s="1"/>
  <c r="I41" i="1"/>
  <c r="K41" i="1" s="1"/>
  <c r="I38" i="1"/>
  <c r="K38" i="1" s="1"/>
  <c r="J30" i="1"/>
  <c r="K30" i="1" s="1"/>
  <c r="J33" i="1"/>
  <c r="K33" i="1" s="1"/>
  <c r="J35" i="1"/>
  <c r="K35" i="1" s="1"/>
  <c r="J34" i="1"/>
  <c r="K34" i="1" s="1"/>
  <c r="J36" i="1"/>
  <c r="K36" i="1" s="1"/>
  <c r="K44" i="1" l="1"/>
  <c r="A40" i="1"/>
  <c r="B40" i="1"/>
  <c r="A41" i="1"/>
  <c r="B41" i="1"/>
  <c r="A37" i="1"/>
  <c r="B37" i="1"/>
  <c r="A38" i="1"/>
  <c r="B38" i="1"/>
  <c r="A39" i="1"/>
  <c r="B3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B29" i="1"/>
  <c r="A29" i="1"/>
  <c r="F44" i="1" l="1"/>
  <c r="K43" i="1"/>
  <c r="K4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A4D57-D5F9-44CE-A7F0-6BD524E67385}" keepAlive="1" name="Query - log_output" description="Connection to the 'log_output' query in the workbook." type="5" refreshedVersion="8" background="1" saveData="1">
    <dbPr connection="Provider=Microsoft.Mashup.OleDb.1;Data Source=$Workbook$;Location=log_output;Extended Properties=&quot;&quot;" command="SELECT * FROM [log_output]"/>
  </connection>
</connections>
</file>

<file path=xl/sharedStrings.xml><?xml version="1.0" encoding="utf-8"?>
<sst xmlns="http://schemas.openxmlformats.org/spreadsheetml/2006/main" count="102" uniqueCount="76">
  <si>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</si>
  <si>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</si>
  <si>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</si>
  <si>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</si>
  <si>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</si>
  <si>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</si>
  <si>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</si>
  <si>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</si>
  <si>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</si>
  <si>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</si>
  <si>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</si>
  <si>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</si>
  <si>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</si>
  <si>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</si>
  <si>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</si>
  <si>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</si>
  <si>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</si>
  <si>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</si>
  <si>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</si>
  <si>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</si>
  <si>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</si>
  <si>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</si>
  <si>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</si>
  <si>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</si>
  <si>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</si>
  <si>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</si>
  <si>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</si>
  <si>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</si>
  <si>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</si>
  <si>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</si>
  <si>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</si>
  <si>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</si>
  <si>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</si>
  <si>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</si>
  <si>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</si>
  <si>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</si>
  <si>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</si>
  <si>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</si>
  <si>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</si>
  <si>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</si>
  <si>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CQ poly</t>
  </si>
  <si>
    <t>res slope</t>
  </si>
  <si>
    <t>Alvin a Chipmunkove 2 SD,avi</t>
  </si>
  <si>
    <t>Avengers Infinity War CZ dabing-5,1 1080pHD 2018,,mkv</t>
  </si>
  <si>
    <t>Black Panther 2018 Full HD CZ dabing,mkv</t>
  </si>
  <si>
    <t>Dune1,mkv</t>
  </si>
  <si>
    <t>Eragon HD,avi</t>
  </si>
  <si>
    <t>Free,Guy,CZ,mkv</t>
  </si>
  <si>
    <t>interstellar,2014,2160p,uhd,bluray,x265-terminal,mkv</t>
  </si>
  <si>
    <t>Oppenheimer,2023,2160p,mkv</t>
  </si>
  <si>
    <t>Star-Wars 6 Návrat Jediho SD,avi</t>
  </si>
  <si>
    <t>Name</t>
  </si>
  <si>
    <t>'Star Wars I - Hviezdne vojny - Epizóda I - Skrytá hrozba    1999  1080p  5,1 CZ 5,1 SK 5,1 ENG,mkv</t>
  </si>
  <si>
    <t>300 Bitva u Thermopyl HD,mkv</t>
  </si>
  <si>
    <t>Na hraně zítřka SD,avi</t>
  </si>
  <si>
    <t>Nobody,2021,1080p,WEBRip,x264,AAC5,1-[YTS,MX],mp4</t>
  </si>
  <si>
    <t>keep best</t>
  </si>
  <si>
    <t>cq poly</t>
  </si>
  <si>
    <t>worst</t>
  </si>
  <si>
    <t>2nd worst</t>
  </si>
  <si>
    <t>result</t>
  </si>
  <si>
    <t>Res</t>
  </si>
  <si>
    <t>Target average CQ</t>
  </si>
  <si>
    <t>CQ solever</t>
  </si>
  <si>
    <t>Threashold</t>
  </si>
  <si>
    <t>average CQ</t>
  </si>
  <si>
    <t>average</t>
  </si>
  <si>
    <t>valid scenes</t>
  </si>
  <si>
    <t>std deviation</t>
  </si>
  <si>
    <t>Normal</t>
  </si>
  <si>
    <t>rounded</t>
  </si>
  <si>
    <t>sum</t>
  </si>
  <si>
    <t>min @1-4</t>
  </si>
  <si>
    <t>min @ 5-8</t>
  </si>
  <si>
    <t>decode table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</si>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</sst>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"/>
    <numFmt numFmtId="166" formatCode="0.0"/>
    <numFmt numFmtId="167" formatCode="0.0000000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1" fontId="0" fillId="0" borderId="0" xfId="0" applyNumberFormat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9">
    <dxf>
      <numFmt numFmtId="164" formatCode="[$-F400]h:mm:ss\ AM/PM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4470BAA-EB7C-4D9A-87AA-D78E43DC3BCD}"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</cx:axis>
      <cx:axis id="1">
        <cx:valScaling max="4" min="0"/>
        <cx:majorGridlines/>
        <cx:tickLabels/>
        <cx:numFmt formatCode="# ##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3283547-138C-4200-8F78-701289E14D2F}"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220980</xdr:colOff>
      <xdr:row>28</xdr:row>
      <xdr:rowOff>49530</xdr:rowOff>
    </xdr:from>
    <xdr:to>
      <xdr:col>18</xdr:col>
      <xdr:colOff>403860</xdr:colOff>
      <xdr:row>43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AF65E61-28AF-1444-99CA-7B76C27338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0020" y="5170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662940</xdr:colOff>
      <xdr:row>50</xdr:row>
      <xdr:rowOff>140970</xdr:rowOff>
    </xdr:from>
    <xdr:to>
      <xdr:col>20</xdr:col>
      <xdr:colOff>114300</xdr:colOff>
      <xdr:row>65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D85138B-D984-CC42-74EF-B78D9C0F68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63500" y="92849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25E746-5B18-4B66-AB5F-C3C6DC12467A}" autoFormatId="16" applyNumberFormats="0" applyBorderFormats="0" applyFontFormats="0" applyPatternFormats="0" applyAlignmentFormats="0" applyWidthHeightFormats="0">
  <queryTableRefresh nextId="42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  <queryTableDeletedFields count="1"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92397-3B06-4F32-A8B0-E51D04644769}" name="log_output" displayName="log_output" ref="A1:AN14" tableType="queryTable" totalsRowShown="0">
  <autoFilter ref="A1:AN14" xr:uid="{A9F92397-3B06-4F32-A8B0-E51D04644769}"/>
  <sortState xmlns:xlrd2="http://schemas.microsoft.com/office/spreadsheetml/2017/richdata2" ref="A2:AN14">
    <sortCondition ref="B1:B14"/>
  </sortState>
  <tableColumns count="40">
    <tableColumn id="1" xr3:uid="{BDB7191D-4465-4517-98AD-6125706EBDEF}" uniqueName="1" name="Column1" queryTableFieldId="1" dataDxfId="38"/>
    <tableColumn id="2" xr3:uid="{20228FF6-6DD1-4B13-9A2D-D9A1A2FEFA60}" uniqueName="2" name="Column2" queryTableFieldId="2"/>
    <tableColumn id="3" xr3:uid="{2DF072F8-9DE8-49DE-A4D8-3804029B812A}" uniqueName="3" name="Column3" queryTableFieldId="3" dataDxfId="37"/>
    <tableColumn id="4" xr3:uid="{41CA3854-50A5-41BC-B27C-CFC7E5C1DF43}" uniqueName="4" name="Column4" queryTableFieldId="4" dataDxfId="36"/>
    <tableColumn id="5" xr3:uid="{D79BB983-090B-4904-9587-4CCE824E131F}" uniqueName="5" name="Column5" queryTableFieldId="5" dataDxfId="35"/>
    <tableColumn id="6" xr3:uid="{2DF3C460-8E1E-40B7-B3BA-D8A50CB7439B}" uniqueName="6" name="Column6" queryTableFieldId="6" dataDxfId="34"/>
    <tableColumn id="7" xr3:uid="{97BA6A3E-6DB3-41AC-8862-C66F3B40CBDC}" uniqueName="7" name="Column7" queryTableFieldId="7" dataDxfId="33"/>
    <tableColumn id="8" xr3:uid="{77F1DFB5-A34C-45D0-976B-E9EB764265E1}" uniqueName="8" name="Column8" queryTableFieldId="8" dataDxfId="32"/>
    <tableColumn id="9" xr3:uid="{A719941E-4432-4082-BF69-117D8FDF1FB0}" uniqueName="9" name="Column9" queryTableFieldId="9" dataDxfId="31"/>
    <tableColumn id="10" xr3:uid="{583C6869-999A-4EDD-89F4-98B93CD6EA71}" uniqueName="10" name="Column10" queryTableFieldId="10" dataDxfId="30"/>
    <tableColumn id="11" xr3:uid="{83142D04-C1D5-4AF4-B90E-7D58315E9F7A}" uniqueName="11" name="Column11" queryTableFieldId="11" dataDxfId="29"/>
    <tableColumn id="12" xr3:uid="{CA9C7289-9562-41AD-A8D6-848970E1A3D2}" uniqueName="12" name="Column12" queryTableFieldId="12" dataDxfId="28"/>
    <tableColumn id="13" xr3:uid="{E145B4E4-C835-496D-8489-2804FF3CDE70}" uniqueName="13" name="Column13" queryTableFieldId="13" dataDxfId="27"/>
    <tableColumn id="14" xr3:uid="{A64F57FE-5D80-48AB-9B25-453CB6CB27D8}" uniqueName="14" name="Column14" queryTableFieldId="14" dataDxfId="26"/>
    <tableColumn id="15" xr3:uid="{11515A9B-18BD-4680-B860-D4049F3EC325}" uniqueName="15" name="Column15" queryTableFieldId="15" dataDxfId="25"/>
    <tableColumn id="16" xr3:uid="{20007E97-F4B0-4259-AC37-1335846E2C3E}" uniqueName="16" name="Column16" queryTableFieldId="16" dataDxfId="24"/>
    <tableColumn id="17" xr3:uid="{F4AA6B66-94A8-47B5-BF97-0B360492653B}" uniqueName="17" name="Column17" queryTableFieldId="17" dataDxfId="23"/>
    <tableColumn id="18" xr3:uid="{EC3F0F34-A79C-455F-A9B4-C3921E37AE6F}" uniqueName="18" name="Column18" queryTableFieldId="18" dataDxfId="22"/>
    <tableColumn id="19" xr3:uid="{2C79A1C0-2C91-4E21-BBD2-97852D7C031E}" uniqueName="19" name="Column19" queryTableFieldId="19" dataDxfId="21"/>
    <tableColumn id="20" xr3:uid="{982FC34F-9CC7-4597-9DA3-F62838E20010}" uniqueName="20" name="Column20" queryTableFieldId="20" dataDxfId="20"/>
    <tableColumn id="21" xr3:uid="{0483A0C6-8DEC-4718-846F-83F58E5540E7}" uniqueName="21" name="Column21" queryTableFieldId="21" dataDxfId="19"/>
    <tableColumn id="22" xr3:uid="{5AFC8A0B-63F2-474F-ABD6-5CAC760B63F3}" uniqueName="22" name="Column22" queryTableFieldId="22" dataDxfId="18"/>
    <tableColumn id="23" xr3:uid="{9C04E610-B0EA-459D-AB8A-53B6F61AE202}" uniqueName="23" name="Column23" queryTableFieldId="23" dataDxfId="17"/>
    <tableColumn id="24" xr3:uid="{AC4EC56B-9342-4549-986D-57D30C217C78}" uniqueName="24" name="Column24" queryTableFieldId="24" dataDxfId="16"/>
    <tableColumn id="25" xr3:uid="{6A3E43AF-A07D-45D4-B97C-6BA597DEB44B}" uniqueName="25" name="Column25" queryTableFieldId="25" dataDxfId="15"/>
    <tableColumn id="26" xr3:uid="{D6ADF67D-9922-4B1A-9277-CE3B1744FAB8}" uniqueName="26" name="Column26" queryTableFieldId="26" dataDxfId="14"/>
    <tableColumn id="27" xr3:uid="{77102674-85BA-4B98-8793-56C2C375AE9A}" uniqueName="27" name="Column27" queryTableFieldId="27" dataDxfId="13"/>
    <tableColumn id="28" xr3:uid="{4F496306-30E2-4BF9-B97E-864E9B1C76A9}" uniqueName="28" name="Column28" queryTableFieldId="28" dataDxfId="12"/>
    <tableColumn id="29" xr3:uid="{E1597285-FB21-46C8-AA07-3F6CE800A447}" uniqueName="29" name="Column29" queryTableFieldId="29" dataDxfId="11"/>
    <tableColumn id="30" xr3:uid="{BA8F6B48-3C4E-401F-81C3-5058F14098D4}" uniqueName="30" name="Column30" queryTableFieldId="30" dataDxfId="10"/>
    <tableColumn id="31" xr3:uid="{735C1DF1-1808-46FF-B7DE-05B5C0374914}" uniqueName="31" name="Column31" queryTableFieldId="31" dataDxfId="9"/>
    <tableColumn id="32" xr3:uid="{F66E5E76-C9CF-432F-B796-B6C697FA02A7}" uniqueName="32" name="Column32" queryTableFieldId="32" dataDxfId="8"/>
    <tableColumn id="33" xr3:uid="{D42DE5C8-E156-4DB5-BB11-F069D63DF98F}" uniqueName="33" name="Column33" queryTableFieldId="33" dataDxfId="7"/>
    <tableColumn id="34" xr3:uid="{09CF5BB7-7BE2-4E98-9FA2-8EF30963D9AE}" uniqueName="34" name="Column34" queryTableFieldId="34" dataDxfId="6"/>
    <tableColumn id="35" xr3:uid="{856744F3-9359-4F43-903A-8C37D1DEAFD3}" uniqueName="35" name="Column35" queryTableFieldId="35" dataDxfId="5"/>
    <tableColumn id="36" xr3:uid="{7468E63D-8255-4324-82AD-52530A515342}" uniqueName="36" name="Column36" queryTableFieldId="36" dataDxfId="4"/>
    <tableColumn id="37" xr3:uid="{9A3B141E-C017-4314-B0E6-0D2DFF6A0E64}" uniqueName="37" name="Column37" queryTableFieldId="37" dataDxfId="3"/>
    <tableColumn id="38" xr3:uid="{310983DE-1A62-478A-A18A-4A7CA09C6013}" uniqueName="38" name="Column38" queryTableFieldId="38" dataDxfId="2"/>
    <tableColumn id="39" xr3:uid="{7713E3C2-B90B-4F12-A882-6CA6B0896A64}" uniqueName="39" name="Column39" queryTableFieldId="39" dataDxfId="1"/>
    <tableColumn id="40" xr3:uid="{F61A2594-61E3-49F9-A739-7B01D1A33445}" uniqueName="40" name="Column40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543E-2CD2-4A7C-8B87-0E3C07B50D53}">
  <dimension ref="A1:AN67"/>
  <sheetViews>
    <sheetView tabSelected="1" topLeftCell="A45" workbookViewId="0">
      <selection activeCell="E68" sqref="E68"/>
    </sheetView>
  </sheetViews>
  <sheetFormatPr defaultRowHeight="14.4" x14ac:dyDescent="0.3"/>
  <cols>
    <col min="1" max="1" width="48.44140625" customWidth="1"/>
    <col min="2" max="39" width="10.6640625" bestFit="1" customWidth="1"/>
    <col min="40" max="40" width="11.66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42</v>
      </c>
      <c r="B2">
        <v>608</v>
      </c>
      <c r="C2" t="s">
        <v>40</v>
      </c>
      <c r="D2">
        <v>2.7535122895622901E-2</v>
      </c>
      <c r="E2">
        <v>-1.04290761212121</v>
      </c>
      <c r="F2">
        <v>9.6680833575757408</v>
      </c>
      <c r="G2">
        <v>1.51666531986531E-2</v>
      </c>
      <c r="H2">
        <v>-0.56818670202019905</v>
      </c>
      <c r="I2">
        <v>4.8909115151514797</v>
      </c>
      <c r="J2">
        <v>1.7213212121212101E-2</v>
      </c>
      <c r="K2">
        <v>-0.60507751818181799</v>
      </c>
      <c r="L2">
        <v>5.0257204363636303</v>
      </c>
      <c r="M2">
        <v>1.7835277777777801E-2</v>
      </c>
      <c r="N2">
        <v>-0.67381084444444606</v>
      </c>
      <c r="O2">
        <v>5.9244002666666802</v>
      </c>
      <c r="P2">
        <v>4.9162734006733898E-2</v>
      </c>
      <c r="Q2">
        <v>-1.86343958989898</v>
      </c>
      <c r="R2">
        <v>17.339425824242401</v>
      </c>
      <c r="S2" t="s">
        <v>41</v>
      </c>
      <c r="T2" s="2">
        <v>-9.4792364367046202E-5</v>
      </c>
      <c r="U2">
        <v>-1.4337742799731999E-4</v>
      </c>
      <c r="V2">
        <v>-1.78029135967849E-4</v>
      </c>
      <c r="W2">
        <v>-2.1126925653047499E-4</v>
      </c>
      <c r="X2">
        <v>-1.9028801071667699E-4</v>
      </c>
      <c r="Y2">
        <v>-1.5842766242464801E-4</v>
      </c>
      <c r="Z2">
        <v>-1.4504018754186201E-4</v>
      </c>
      <c r="AA2">
        <v>-2.1465840589417201E-4</v>
      </c>
      <c r="AB2">
        <v>-1.33524782317481E-4</v>
      </c>
      <c r="AC2" s="2">
        <v>-6.9429002009377096E-5</v>
      </c>
      <c r="AD2">
        <v>-2.0125083724045501E-4</v>
      </c>
      <c r="AE2" s="2">
        <v>-8.3600133958472799E-5</v>
      </c>
      <c r="AF2">
        <v>-1.5133456128600101E-4</v>
      </c>
      <c r="AG2">
        <v>-1.4543536503683799E-4</v>
      </c>
      <c r="AH2" s="2">
        <v>-9.62424648359008E-5</v>
      </c>
      <c r="AI2">
        <v>-1.59085733422639E-4</v>
      </c>
      <c r="AJ2">
        <v>-1.31738111185532E-4</v>
      </c>
      <c r="AK2">
        <v>-1.8335231078365699E-4</v>
      </c>
      <c r="AL2">
        <v>-1.75123911587407E-4</v>
      </c>
      <c r="AM2">
        <v>-1.19984929671801E-4</v>
      </c>
      <c r="AN2" s="4">
        <v>3.8425925925925928E-3</v>
      </c>
    </row>
    <row r="3" spans="1:40" x14ac:dyDescent="0.3">
      <c r="A3" t="s">
        <v>54</v>
      </c>
      <c r="B3">
        <v>640</v>
      </c>
      <c r="C3" t="s">
        <v>40</v>
      </c>
      <c r="D3">
        <v>6.2405989898989801E-2</v>
      </c>
      <c r="E3">
        <v>-2.3630680626262599</v>
      </c>
      <c r="F3">
        <v>21.768677503030201</v>
      </c>
      <c r="G3">
        <v>2.14397407407406E-2</v>
      </c>
      <c r="H3">
        <v>-0.80824721111110798</v>
      </c>
      <c r="I3">
        <v>7.3495913999999596</v>
      </c>
      <c r="J3">
        <v>2.50522003367003E-2</v>
      </c>
      <c r="K3">
        <v>-0.94152059494949603</v>
      </c>
      <c r="L3">
        <v>8.3157126121212102</v>
      </c>
      <c r="M3">
        <v>1.5934974747474701E-2</v>
      </c>
      <c r="N3">
        <v>-0.54223666767676704</v>
      </c>
      <c r="O3">
        <v>4.2222040242424104</v>
      </c>
      <c r="P3">
        <v>2.7754449494949499E-2</v>
      </c>
      <c r="Q3">
        <v>-1.0413291353535301</v>
      </c>
      <c r="R3">
        <v>9.3149222484848799</v>
      </c>
      <c r="S3" t="s">
        <v>41</v>
      </c>
      <c r="T3">
        <v>-1.4553583389149299E-4</v>
      </c>
      <c r="U3">
        <v>-1.2049732083054201E-4</v>
      </c>
      <c r="V3" s="2">
        <v>-9.4775619557937004E-5</v>
      </c>
      <c r="W3" s="2">
        <v>-9.5669792364366999E-5</v>
      </c>
      <c r="X3">
        <v>-1.0961989283322101E-4</v>
      </c>
      <c r="Y3">
        <v>-1.0792866711319401E-4</v>
      </c>
      <c r="Z3" s="2">
        <v>-8.3193235097119806E-5</v>
      </c>
      <c r="AA3" s="2">
        <v>-9.2947086403214895E-5</v>
      </c>
      <c r="AB3" s="2">
        <v>-3.0370060281312699E-5</v>
      </c>
      <c r="AC3" s="2">
        <v>-6.8193235097119793E-5</v>
      </c>
      <c r="AD3">
        <v>-1.9590254521098399E-4</v>
      </c>
      <c r="AE3" s="2">
        <v>-5.00937709310113E-5</v>
      </c>
      <c r="AF3">
        <v>-1.20373409243134E-4</v>
      </c>
      <c r="AG3" s="2">
        <v>-3.2139986604152703E-5</v>
      </c>
      <c r="AH3" s="2">
        <v>-4.6413261888814397E-5</v>
      </c>
      <c r="AI3" s="2">
        <v>-6.0956128600133903E-5</v>
      </c>
      <c r="AJ3" s="2">
        <v>-6.4412257200267898E-5</v>
      </c>
      <c r="AK3" s="2">
        <v>-2.6411587407903499E-5</v>
      </c>
      <c r="AL3">
        <v>-2.03042531815137E-4</v>
      </c>
      <c r="AM3">
        <v>-1.03456128600133E-4</v>
      </c>
      <c r="AN3" s="5">
        <v>4.3750000000000004E-3</v>
      </c>
    </row>
    <row r="4" spans="1:40" x14ac:dyDescent="0.3">
      <c r="A4" t="s">
        <v>50</v>
      </c>
      <c r="B4">
        <v>640</v>
      </c>
      <c r="C4" t="s">
        <v>40</v>
      </c>
      <c r="D4">
        <v>1.2580846801346799E-2</v>
      </c>
      <c r="E4">
        <v>-0.42798449797980098</v>
      </c>
      <c r="F4">
        <v>3.6609922848485099</v>
      </c>
      <c r="G4">
        <v>1.03549797979797E-2</v>
      </c>
      <c r="H4">
        <v>-0.351843825252523</v>
      </c>
      <c r="I4">
        <v>2.7453818060605699</v>
      </c>
      <c r="J4">
        <v>1.7029540404040401E-2</v>
      </c>
      <c r="K4">
        <v>-0.57340670505050595</v>
      </c>
      <c r="L4">
        <v>5.0679709212121198</v>
      </c>
      <c r="M4">
        <v>7.2096094276094596E-3</v>
      </c>
      <c r="N4">
        <v>-0.240840625252527</v>
      </c>
      <c r="O4">
        <v>2.0804533393939599</v>
      </c>
      <c r="P4">
        <v>1.7604252525252499E-2</v>
      </c>
      <c r="Q4">
        <v>-0.69124094545454495</v>
      </c>
      <c r="R4">
        <v>7.0903616909090799</v>
      </c>
      <c r="S4" t="s">
        <v>41</v>
      </c>
      <c r="T4" s="2">
        <v>-8.2011051574012E-5</v>
      </c>
      <c r="U4" s="2">
        <v>-3.38780977896852E-5</v>
      </c>
      <c r="V4">
        <v>-1.24899531145344E-4</v>
      </c>
      <c r="W4" s="2">
        <v>-8.7965505693235105E-5</v>
      </c>
      <c r="X4">
        <v>-1.07858338914936E-4</v>
      </c>
      <c r="Y4">
        <v>-2.02139986604152E-4</v>
      </c>
      <c r="Z4">
        <v>-1.2885632953784301E-4</v>
      </c>
      <c r="AA4">
        <v>-1.3866711319490899E-4</v>
      </c>
      <c r="AB4" s="2">
        <v>-8.7566979236436697E-5</v>
      </c>
      <c r="AC4" s="2">
        <v>-5.6843603482920203E-5</v>
      </c>
      <c r="AD4" s="2">
        <v>-8.2546885465505597E-5</v>
      </c>
      <c r="AE4" s="2">
        <v>-7.8228399196249106E-5</v>
      </c>
      <c r="AF4">
        <v>-1.7251004688546501E-4</v>
      </c>
      <c r="AG4" s="2">
        <v>-8.9760549229738696E-5</v>
      </c>
      <c r="AH4" s="2">
        <v>-3.1895512391158703E-5</v>
      </c>
      <c r="AI4">
        <v>-1.1406731413261799E-4</v>
      </c>
      <c r="AJ4">
        <v>-1.5626925653047501E-4</v>
      </c>
      <c r="AK4" s="2">
        <v>-7.4631614199598093E-5</v>
      </c>
      <c r="AL4">
        <v>-1.73919959812458E-4</v>
      </c>
      <c r="AM4">
        <v>-1.6906731413261799E-4</v>
      </c>
      <c r="AN4" s="4">
        <v>3.6111111111111109E-3</v>
      </c>
    </row>
    <row r="5" spans="1:40" x14ac:dyDescent="0.3">
      <c r="A5" t="s">
        <v>46</v>
      </c>
      <c r="B5">
        <v>1024</v>
      </c>
      <c r="C5" t="s">
        <v>40</v>
      </c>
      <c r="D5">
        <v>1.1957956228956099E-2</v>
      </c>
      <c r="E5">
        <v>-0.42070313434342899</v>
      </c>
      <c r="F5">
        <v>3.68724889090903</v>
      </c>
      <c r="G5">
        <v>1.5570846801346801E-2</v>
      </c>
      <c r="H5">
        <v>-0.53437014242424197</v>
      </c>
      <c r="I5">
        <v>5.2168697515151399</v>
      </c>
      <c r="J5">
        <v>4.0040850168350198E-2</v>
      </c>
      <c r="K5">
        <v>-1.5405302030303001</v>
      </c>
      <c r="L5">
        <v>15.3116825393939</v>
      </c>
      <c r="M5">
        <v>2.6036112794612799E-2</v>
      </c>
      <c r="N5">
        <v>-0.99441901919192299</v>
      </c>
      <c r="O5">
        <v>10.246535127272701</v>
      </c>
      <c r="P5">
        <v>2.7300436026935999E-2</v>
      </c>
      <c r="Q5">
        <v>-1.0733755151515101</v>
      </c>
      <c r="R5">
        <v>11.221812030302999</v>
      </c>
      <c r="S5" t="s">
        <v>41</v>
      </c>
      <c r="T5">
        <v>-1.9720864032149999E-4</v>
      </c>
      <c r="U5" s="2">
        <v>-7.2928667113194795E-5</v>
      </c>
      <c r="V5" s="2">
        <v>-1.9539517749497599E-5</v>
      </c>
      <c r="W5" s="2">
        <v>-9.3839584728734E-5</v>
      </c>
      <c r="X5">
        <v>-1.8605492297387799E-4</v>
      </c>
      <c r="Y5" s="2">
        <v>-6.6851975887474794E-5</v>
      </c>
      <c r="Z5">
        <v>-1.8014400535833799E-4</v>
      </c>
      <c r="AA5">
        <v>-1.34698593436034E-4</v>
      </c>
      <c r="AB5">
        <v>-1.3701440053583299E-4</v>
      </c>
      <c r="AC5">
        <v>-2.0597789685197499E-4</v>
      </c>
      <c r="AD5" s="2">
        <v>-4.5649698593435998E-5</v>
      </c>
      <c r="AE5">
        <v>-1.1716175485599399E-4</v>
      </c>
      <c r="AF5">
        <v>-1.07317481580709E-4</v>
      </c>
      <c r="AG5">
        <v>-1.7756363027461399E-4</v>
      </c>
      <c r="AH5">
        <v>-1.01584058941728E-4</v>
      </c>
      <c r="AI5">
        <v>-1.7699430676490201E-4</v>
      </c>
      <c r="AJ5">
        <v>-2.0964333556597401E-4</v>
      </c>
      <c r="AK5">
        <v>-1.69534494306764E-4</v>
      </c>
      <c r="AL5">
        <v>-1.0574849296717999E-4</v>
      </c>
      <c r="AM5">
        <v>-1.3186202277294001E-4</v>
      </c>
      <c r="AN5" s="4">
        <v>4.9305555555555552E-3</v>
      </c>
    </row>
    <row r="6" spans="1:40" x14ac:dyDescent="0.3">
      <c r="A6" s="1" t="s">
        <v>52</v>
      </c>
      <c r="B6">
        <v>1920</v>
      </c>
      <c r="C6" t="s">
        <v>40</v>
      </c>
      <c r="D6">
        <v>2.8082296296296199E-2</v>
      </c>
      <c r="E6">
        <v>-1.1259742111111</v>
      </c>
      <c r="F6">
        <v>10.8254553999999</v>
      </c>
      <c r="G6">
        <v>1.9786816498316501E-2</v>
      </c>
      <c r="H6">
        <v>-0.75113555252525199</v>
      </c>
      <c r="I6">
        <v>6.7439045939393898</v>
      </c>
      <c r="J6">
        <v>2.6014744107744101E-2</v>
      </c>
      <c r="K6">
        <v>-1.05480443838384</v>
      </c>
      <c r="L6">
        <v>10.279448187878801</v>
      </c>
      <c r="M6">
        <v>1.25821313131312E-2</v>
      </c>
      <c r="N6">
        <v>-0.44376564141413999</v>
      </c>
      <c r="O6">
        <v>3.1254153939393801</v>
      </c>
      <c r="P6">
        <v>4.6650808080807897E-2</v>
      </c>
      <c r="Q6">
        <v>-1.9323593010100899</v>
      </c>
      <c r="R6">
        <v>19.213234224242299</v>
      </c>
      <c r="S6" t="s">
        <v>41</v>
      </c>
      <c r="T6" s="2">
        <v>-6.9621567314132605E-5</v>
      </c>
      <c r="U6" s="2">
        <v>-5.2324179504353597E-5</v>
      </c>
      <c r="V6">
        <v>-1.20426992632284E-4</v>
      </c>
      <c r="W6" s="2">
        <v>-8.0110515740120495E-5</v>
      </c>
      <c r="X6">
        <v>-1.2724380442062901E-4</v>
      </c>
      <c r="Y6">
        <v>-1.43841259209644E-4</v>
      </c>
      <c r="Z6">
        <v>-1.04859343603482E-4</v>
      </c>
      <c r="AA6">
        <v>-1.48586738111185E-4</v>
      </c>
      <c r="AB6">
        <v>-1.15013395847287E-4</v>
      </c>
      <c r="AC6">
        <v>-1.8913931681178799E-4</v>
      </c>
      <c r="AD6" s="2">
        <v>-5.0954454119223E-5</v>
      </c>
      <c r="AE6">
        <v>-1.20611185532484E-4</v>
      </c>
      <c r="AF6">
        <v>-1.412424648359E-4</v>
      </c>
      <c r="AG6" s="2">
        <v>-9.9492632283991903E-5</v>
      </c>
      <c r="AH6" s="2">
        <v>-8.7019423978566598E-5</v>
      </c>
      <c r="AI6">
        <v>-1.5963998660415199E-4</v>
      </c>
      <c r="AJ6" s="2">
        <v>-8.7664099129269903E-5</v>
      </c>
      <c r="AK6">
        <v>-1.6584058941728001E-4</v>
      </c>
      <c r="AL6">
        <v>-1.5485766912257199E-4</v>
      </c>
      <c r="AM6">
        <v>-1.3275117213663699E-4</v>
      </c>
      <c r="AN6" s="4">
        <v>5.8449074074074072E-3</v>
      </c>
    </row>
    <row r="7" spans="1:40" x14ac:dyDescent="0.3">
      <c r="A7" t="s">
        <v>53</v>
      </c>
      <c r="B7">
        <v>1920</v>
      </c>
      <c r="C7" t="s">
        <v>40</v>
      </c>
      <c r="D7">
        <v>1.49607188552189E-2</v>
      </c>
      <c r="E7">
        <v>-0.50741293939394405</v>
      </c>
      <c r="F7">
        <v>4.3259152121212603</v>
      </c>
      <c r="G7">
        <v>1.7802574074073999E-2</v>
      </c>
      <c r="H7">
        <v>-0.62297237777777703</v>
      </c>
      <c r="I7">
        <v>6.01225239999998</v>
      </c>
      <c r="J7">
        <v>1.5890299663299599E-2</v>
      </c>
      <c r="K7">
        <v>-0.57160680505050299</v>
      </c>
      <c r="L7">
        <v>5.4440759878787599</v>
      </c>
      <c r="M7">
        <v>1.83374730639729E-2</v>
      </c>
      <c r="N7">
        <v>-0.71539549292928895</v>
      </c>
      <c r="O7">
        <v>7.1614371636363199</v>
      </c>
      <c r="P7">
        <v>1.58506178451178E-2</v>
      </c>
      <c r="Q7">
        <v>-0.56400159898989899</v>
      </c>
      <c r="R7">
        <v>5.2955020424242498</v>
      </c>
      <c r="S7" t="s">
        <v>41</v>
      </c>
      <c r="T7">
        <v>-1.35725050234427E-4</v>
      </c>
      <c r="U7" s="2">
        <v>-9.5758539852645701E-5</v>
      </c>
      <c r="V7">
        <v>-1.1483590087073E-4</v>
      </c>
      <c r="W7" s="2">
        <v>-3.3466175485599401E-5</v>
      </c>
      <c r="X7" s="2">
        <v>-4.1229068988613502E-5</v>
      </c>
      <c r="Y7" s="2">
        <v>-8.3665438713998594E-5</v>
      </c>
      <c r="Z7" s="2">
        <v>-4.2228734092431302E-5</v>
      </c>
      <c r="AA7" s="2">
        <v>-5.61905559276624E-5</v>
      </c>
      <c r="AB7">
        <v>-1.0775284661754799E-4</v>
      </c>
      <c r="AC7">
        <v>-1.5510884125920899E-4</v>
      </c>
      <c r="AD7">
        <v>-1.0083556597454701E-4</v>
      </c>
      <c r="AE7" s="2">
        <v>-6.3762558606831802E-5</v>
      </c>
      <c r="AF7" s="2">
        <v>-6.4472538513060901E-5</v>
      </c>
      <c r="AG7">
        <v>-1.36558941728064E-4</v>
      </c>
      <c r="AH7" s="2">
        <v>-1.8225050234427301E-5</v>
      </c>
      <c r="AI7" s="2">
        <v>-8.7863362357669094E-5</v>
      </c>
      <c r="AJ7" s="2">
        <v>-4.4871064969859297E-5</v>
      </c>
      <c r="AK7" s="2">
        <v>-6.2206965840589398E-6</v>
      </c>
      <c r="AL7">
        <v>-2.07729403884795E-4</v>
      </c>
      <c r="AM7">
        <v>-1.1548392498325499E-4</v>
      </c>
      <c r="AN7" s="5">
        <v>9.479166666666667E-3</v>
      </c>
    </row>
    <row r="8" spans="1:40" x14ac:dyDescent="0.3">
      <c r="A8" t="s">
        <v>43</v>
      </c>
      <c r="B8">
        <v>1920</v>
      </c>
      <c r="C8" t="s">
        <v>40</v>
      </c>
      <c r="D8">
        <v>2.2960011784511701E-2</v>
      </c>
      <c r="E8">
        <v>-0.91620878989898902</v>
      </c>
      <c r="F8">
        <v>8.7762476242424103</v>
      </c>
      <c r="G8">
        <v>1.8243259259259199E-2</v>
      </c>
      <c r="H8">
        <v>-0.68431596666666705</v>
      </c>
      <c r="I8">
        <v>6.0342758666666603</v>
      </c>
      <c r="J8">
        <v>1.41389545454546E-2</v>
      </c>
      <c r="K8">
        <v>-0.51195171515151805</v>
      </c>
      <c r="L8">
        <v>4.0354041636363904</v>
      </c>
      <c r="M8">
        <v>4.8630338383838401E-2</v>
      </c>
      <c r="N8">
        <v>-1.98943947979798</v>
      </c>
      <c r="O8">
        <v>19.262192515151501</v>
      </c>
      <c r="P8">
        <v>1.49319107744107E-2</v>
      </c>
      <c r="Q8">
        <v>-0.60829159393939403</v>
      </c>
      <c r="R8">
        <v>6.0192189212121203</v>
      </c>
      <c r="S8" t="s">
        <v>41</v>
      </c>
      <c r="T8">
        <v>-1.12198593436034E-4</v>
      </c>
      <c r="U8" s="2">
        <v>-1.7156731413261801E-5</v>
      </c>
      <c r="V8" s="2">
        <v>-5.5989618218352198E-5</v>
      </c>
      <c r="W8">
        <v>-1.9705626255860599E-4</v>
      </c>
      <c r="X8" s="2">
        <v>-5.1374748827863303E-5</v>
      </c>
      <c r="Y8" s="2">
        <v>-8.4958137977226997E-5</v>
      </c>
      <c r="Z8" s="2">
        <v>-2.9757200267916901E-5</v>
      </c>
      <c r="AA8" s="2">
        <v>-8.3559946416610802E-5</v>
      </c>
      <c r="AB8" s="2">
        <v>-6.6431681178834504E-5</v>
      </c>
      <c r="AC8">
        <v>-1.1644675150703199E-4</v>
      </c>
      <c r="AD8">
        <v>-1.05016744809109E-4</v>
      </c>
      <c r="AE8" s="2">
        <v>1.81245813797722E-5</v>
      </c>
      <c r="AF8">
        <v>-1.6187374413931599E-4</v>
      </c>
      <c r="AG8" s="2">
        <v>-7.0542531815137206E-5</v>
      </c>
      <c r="AH8">
        <v>-1.46003014065639E-4</v>
      </c>
      <c r="AI8" s="2">
        <v>-4.3201607501674402E-5</v>
      </c>
      <c r="AJ8" s="2">
        <v>-7.8364032150033501E-5</v>
      </c>
      <c r="AK8" s="2">
        <v>-6.9293369055592702E-5</v>
      </c>
      <c r="AL8" s="2">
        <v>-6.3581714668452699E-5</v>
      </c>
      <c r="AM8">
        <v>-1.8868553248492899E-4</v>
      </c>
      <c r="AN8" s="5">
        <v>9.9421296296296289E-3</v>
      </c>
    </row>
    <row r="9" spans="1:40" x14ac:dyDescent="0.3">
      <c r="A9" t="s">
        <v>44</v>
      </c>
      <c r="B9">
        <v>1920</v>
      </c>
      <c r="C9" t="s">
        <v>40</v>
      </c>
      <c r="D9">
        <v>2.50405925925925E-2</v>
      </c>
      <c r="E9">
        <v>-0.98491618888888799</v>
      </c>
      <c r="F9">
        <v>9.3385751999999798</v>
      </c>
      <c r="G9">
        <v>1.52938047138047E-2</v>
      </c>
      <c r="H9">
        <v>-0.59490012929292901</v>
      </c>
      <c r="I9">
        <v>5.5289077696969597</v>
      </c>
      <c r="J9">
        <v>1.7476515151515E-2</v>
      </c>
      <c r="K9">
        <v>-0.64205891717171004</v>
      </c>
      <c r="L9">
        <v>5.1389730121211397</v>
      </c>
      <c r="M9">
        <v>1.14397558922558E-2</v>
      </c>
      <c r="N9">
        <v>-0.42514355050504798</v>
      </c>
      <c r="O9">
        <v>3.5505585454545101</v>
      </c>
      <c r="P9">
        <v>2.5067819865319699E-2</v>
      </c>
      <c r="Q9">
        <v>-1.04721577979797</v>
      </c>
      <c r="R9">
        <v>10.530645381818101</v>
      </c>
      <c r="S9" t="s">
        <v>41</v>
      </c>
      <c r="T9" s="2">
        <v>-6.5862357669122497E-5</v>
      </c>
      <c r="U9" s="2">
        <v>-6.5706630944407205E-5</v>
      </c>
      <c r="V9" s="2">
        <v>-9.0872404554587997E-5</v>
      </c>
      <c r="W9">
        <v>-1.00217682518419E-4</v>
      </c>
      <c r="X9" s="2">
        <v>-5.4052243804420598E-5</v>
      </c>
      <c r="Y9" s="2">
        <v>-6.6148693904889404E-5</v>
      </c>
      <c r="Z9" s="2">
        <v>-1.9435699933020701E-5</v>
      </c>
      <c r="AA9">
        <v>-1.0792699263228299E-4</v>
      </c>
      <c r="AB9" s="2">
        <v>-3.1152042866711302E-5</v>
      </c>
      <c r="AC9" s="2">
        <v>-1.7645679839249801E-5</v>
      </c>
      <c r="AD9" s="2">
        <v>-7.4079035498995303E-6</v>
      </c>
      <c r="AE9" s="2">
        <v>2.5962826523777601E-5</v>
      </c>
      <c r="AF9" s="2">
        <v>-8.2814802411252498E-5</v>
      </c>
      <c r="AG9">
        <v>-1.29035498995311E-4</v>
      </c>
      <c r="AH9">
        <v>-1.5789350301406501E-4</v>
      </c>
      <c r="AI9" s="2">
        <v>-3.8437709310113803E-5</v>
      </c>
      <c r="AJ9" s="2">
        <v>-2.9896182183523001E-5</v>
      </c>
      <c r="AK9">
        <v>-1.08062625586068E-4</v>
      </c>
      <c r="AL9">
        <v>-1.29815807099799E-4</v>
      </c>
      <c r="AM9">
        <v>-1.1047052913596699E-4</v>
      </c>
      <c r="AN9" s="4">
        <v>9.7453703703703695E-3</v>
      </c>
    </row>
    <row r="10" spans="1:40" x14ac:dyDescent="0.3">
      <c r="A10" t="s">
        <v>47</v>
      </c>
      <c r="B10">
        <v>1920</v>
      </c>
      <c r="C10" t="s">
        <v>40</v>
      </c>
      <c r="D10">
        <v>9.0011161616161996E-3</v>
      </c>
      <c r="E10">
        <v>-0.369992579797982</v>
      </c>
      <c r="F10">
        <v>3.61582291515154</v>
      </c>
      <c r="G10">
        <v>1.7258422558922501E-2</v>
      </c>
      <c r="H10">
        <v>-0.70062071717171603</v>
      </c>
      <c r="I10">
        <v>6.7629145454545299</v>
      </c>
      <c r="J10">
        <v>9.9212946127946507E-3</v>
      </c>
      <c r="K10">
        <v>-0.38418711414141599</v>
      </c>
      <c r="L10">
        <v>3.54550440606062</v>
      </c>
      <c r="M10">
        <v>1.9180244107744101E-2</v>
      </c>
      <c r="N10">
        <v>-0.71582374949495098</v>
      </c>
      <c r="O10">
        <v>6.2867876545454697</v>
      </c>
      <c r="P10">
        <v>2.90086414141414E-2</v>
      </c>
      <c r="Q10">
        <v>-1.20086092323232</v>
      </c>
      <c r="R10">
        <v>11.7779151575757</v>
      </c>
      <c r="S10" t="s">
        <v>41</v>
      </c>
      <c r="T10" s="2">
        <v>-8.30458807769591E-5</v>
      </c>
      <c r="U10">
        <v>-1.60460482250502E-4</v>
      </c>
      <c r="V10" s="2">
        <v>-9.1306095110515705E-5</v>
      </c>
      <c r="W10">
        <v>-1.6318318821165401E-4</v>
      </c>
      <c r="X10" s="2">
        <v>-8.0023442732752802E-6</v>
      </c>
      <c r="Y10" s="2">
        <v>-1.98241795043536E-5</v>
      </c>
      <c r="Z10" s="2">
        <v>-5.2302411252511702E-5</v>
      </c>
      <c r="AA10" s="2">
        <v>-9.7980576021433304E-5</v>
      </c>
      <c r="AB10" s="2">
        <v>-5.5559276624246399E-5</v>
      </c>
      <c r="AC10">
        <v>-1.2143670462156701E-4</v>
      </c>
      <c r="AD10" s="2">
        <v>4.8057602143338001E-7</v>
      </c>
      <c r="AE10" s="2">
        <v>4.23476222371065E-6</v>
      </c>
      <c r="AF10">
        <v>-1.41138647019423E-4</v>
      </c>
      <c r="AG10" s="2">
        <v>-2.99229738780975E-6</v>
      </c>
      <c r="AH10" s="2">
        <v>-1.74229738780977E-5</v>
      </c>
      <c r="AI10" s="2">
        <v>-4.6890488948425903E-5</v>
      </c>
      <c r="AJ10" s="2">
        <v>-4.6264233087742802E-5</v>
      </c>
      <c r="AK10" s="2">
        <v>-9.7255525787006005E-5</v>
      </c>
      <c r="AL10" s="2">
        <v>-2.43938379102478E-5</v>
      </c>
      <c r="AM10">
        <v>-1.07788010716677E-4</v>
      </c>
      <c r="AN10" s="5">
        <v>9.6527777777777775E-3</v>
      </c>
    </row>
    <row r="11" spans="1:40" x14ac:dyDescent="0.3">
      <c r="A11" t="s">
        <v>55</v>
      </c>
      <c r="B11">
        <v>1920</v>
      </c>
      <c r="C11" t="s">
        <v>40</v>
      </c>
      <c r="D11">
        <v>1.13968552188552E-2</v>
      </c>
      <c r="E11">
        <v>-0.381808582828285</v>
      </c>
      <c r="F11">
        <v>3.2452716545454798</v>
      </c>
      <c r="G11">
        <v>1.08609612794613E-2</v>
      </c>
      <c r="H11">
        <v>-0.45010608080808201</v>
      </c>
      <c r="I11">
        <v>5.1639436060606201</v>
      </c>
      <c r="J11">
        <v>9.5414057239056899E-3</v>
      </c>
      <c r="K11">
        <v>-0.332986058585857</v>
      </c>
      <c r="L11">
        <v>3.0116360727272502</v>
      </c>
      <c r="M11">
        <v>3.9361634680134601E-2</v>
      </c>
      <c r="N11">
        <v>-1.5979478131313101</v>
      </c>
      <c r="O11">
        <v>15.6448298484848</v>
      </c>
      <c r="P11">
        <v>1.27129713804713E-2</v>
      </c>
      <c r="Q11">
        <v>-0.452715995959595</v>
      </c>
      <c r="R11">
        <v>4.1561735696969597</v>
      </c>
      <c r="S11" t="s">
        <v>41</v>
      </c>
      <c r="T11" s="2">
        <v>-3.36687876758205E-5</v>
      </c>
      <c r="U11">
        <v>-1.3068318821165401E-4</v>
      </c>
      <c r="V11">
        <v>-1.28131279303415E-4</v>
      </c>
      <c r="W11" s="2">
        <v>-6.83104487608841E-5</v>
      </c>
      <c r="X11" s="2">
        <v>-4.0643000669792303E-5</v>
      </c>
      <c r="Y11" s="2">
        <v>-9.8506363027461399E-5</v>
      </c>
      <c r="Z11">
        <v>-1.02858338914936E-4</v>
      </c>
      <c r="AA11">
        <v>-1.07114869390488E-4</v>
      </c>
      <c r="AB11">
        <v>-1.09115874079035E-4</v>
      </c>
      <c r="AC11">
        <v>-1.4541192230408499E-4</v>
      </c>
      <c r="AD11">
        <v>-1.3594943067649E-4</v>
      </c>
      <c r="AE11" s="2">
        <v>-5.1260884125920899E-5</v>
      </c>
      <c r="AF11" s="2">
        <v>4.1066644340254502E-5</v>
      </c>
      <c r="AG11">
        <v>-1.69353650368385E-4</v>
      </c>
      <c r="AH11">
        <v>-1.13111185532484E-4</v>
      </c>
      <c r="AI11" s="2">
        <v>-7.79336905559276E-5</v>
      </c>
      <c r="AJ11" s="2">
        <v>-5.5103817816476802E-5</v>
      </c>
      <c r="AK11">
        <v>-1.11182183523107E-4</v>
      </c>
      <c r="AL11">
        <v>-1.21975887474882E-4</v>
      </c>
      <c r="AM11">
        <v>-2.08876423308774E-4</v>
      </c>
      <c r="AN11" s="4">
        <v>9.5023148148148141E-3</v>
      </c>
    </row>
    <row r="12" spans="1:40" x14ac:dyDescent="0.3">
      <c r="A12" t="s">
        <v>45</v>
      </c>
      <c r="B12">
        <v>3840</v>
      </c>
      <c r="C12" t="s">
        <v>40</v>
      </c>
      <c r="D12">
        <v>8.5877053872054493E-3</v>
      </c>
      <c r="E12">
        <v>-0.26159534141414398</v>
      </c>
      <c r="F12">
        <v>2.0244275272727599</v>
      </c>
      <c r="G12">
        <v>6.4072979797980302E-3</v>
      </c>
      <c r="H12">
        <v>-0.19676164141414401</v>
      </c>
      <c r="I12">
        <v>1.5364923939394199</v>
      </c>
      <c r="J12">
        <v>7.8828939393939604E-3</v>
      </c>
      <c r="K12">
        <v>-0.243221013131314</v>
      </c>
      <c r="L12">
        <v>1.86616631515153</v>
      </c>
      <c r="M12">
        <v>1.0080690235690099E-2</v>
      </c>
      <c r="N12">
        <v>-0.33974640202020001</v>
      </c>
      <c r="O12">
        <v>3.3544099818181601</v>
      </c>
      <c r="P12">
        <v>5.9787356902357E-3</v>
      </c>
      <c r="Q12">
        <v>-0.19442629797979799</v>
      </c>
      <c r="R12">
        <v>1.5638114848484901</v>
      </c>
      <c r="S12" t="s">
        <v>41</v>
      </c>
      <c r="T12" s="2">
        <v>-3.5746818486269198E-5</v>
      </c>
      <c r="U12">
        <v>-1.26282652377762E-4</v>
      </c>
      <c r="V12" s="2">
        <v>-3.75016744809109E-5</v>
      </c>
      <c r="W12" s="2">
        <v>-8.2451440053583393E-6</v>
      </c>
      <c r="X12" s="2">
        <v>2.3799397186871999E-5</v>
      </c>
      <c r="Y12" s="2">
        <v>-1.74480910917615E-5</v>
      </c>
      <c r="Z12" s="2">
        <v>6.64434025452108E-6</v>
      </c>
      <c r="AA12" s="2">
        <v>-2.5298057602143301E-5</v>
      </c>
      <c r="AB12">
        <v>-1.40790354989953E-4</v>
      </c>
      <c r="AC12">
        <v>-1.44718687206965E-4</v>
      </c>
      <c r="AD12" s="2">
        <v>-3.89551239115874E-5</v>
      </c>
      <c r="AE12" s="2">
        <v>7.9757200267916903E-5</v>
      </c>
      <c r="AF12" s="2">
        <v>-6.0075351640991299E-5</v>
      </c>
      <c r="AG12" s="2">
        <v>-3.5428667113194798E-5</v>
      </c>
      <c r="AH12" s="2">
        <v>-6.5691560616209005E-5</v>
      </c>
      <c r="AI12" s="2">
        <v>-9.6249162759544492E-6</v>
      </c>
      <c r="AJ12" s="2">
        <v>-1.7350971198928301E-5</v>
      </c>
      <c r="AK12" s="2">
        <v>-5.2109845947756098E-5</v>
      </c>
      <c r="AL12" s="2">
        <v>-6.6749832551908904E-5</v>
      </c>
      <c r="AM12" s="2">
        <v>3.6336235766912301E-7</v>
      </c>
      <c r="AN12" s="5">
        <v>2.8969907407407406E-2</v>
      </c>
    </row>
    <row r="13" spans="1:40" x14ac:dyDescent="0.3">
      <c r="A13" t="s">
        <v>48</v>
      </c>
      <c r="B13">
        <v>3840</v>
      </c>
      <c r="C13" t="s">
        <v>40</v>
      </c>
      <c r="D13">
        <v>1.39876632996633E-2</v>
      </c>
      <c r="E13">
        <v>-0.53633633939393999</v>
      </c>
      <c r="F13">
        <v>4.9956498121212096</v>
      </c>
      <c r="G13">
        <v>1.25567777777777E-2</v>
      </c>
      <c r="H13">
        <v>-0.434497566666667</v>
      </c>
      <c r="I13">
        <v>3.0796385999999898</v>
      </c>
      <c r="J13">
        <v>1.0353299663299601E-2</v>
      </c>
      <c r="K13">
        <v>-0.360063249494949</v>
      </c>
      <c r="L13">
        <v>2.4359886545454401</v>
      </c>
      <c r="M13">
        <v>1.41446649831649E-2</v>
      </c>
      <c r="N13">
        <v>-0.51024364747474305</v>
      </c>
      <c r="O13">
        <v>4.1375948727272096</v>
      </c>
      <c r="P13">
        <v>1.4262254208754099E-2</v>
      </c>
      <c r="Q13">
        <v>-0.57858106464646297</v>
      </c>
      <c r="R13">
        <v>5.8048762181817999</v>
      </c>
      <c r="S13" t="s">
        <v>41</v>
      </c>
      <c r="T13" s="2">
        <v>-5.6108506363027401E-5</v>
      </c>
      <c r="U13" s="2">
        <v>-7.3930006697923607E-5</v>
      </c>
      <c r="V13">
        <v>-1.43566644340254E-4</v>
      </c>
      <c r="W13" s="2">
        <v>-8.66694574681848E-5</v>
      </c>
      <c r="X13" s="2">
        <v>-7.9994976557267201E-5</v>
      </c>
      <c r="Y13">
        <v>-1.69531145344943E-4</v>
      </c>
      <c r="Z13">
        <v>-1.1881446751507E-4</v>
      </c>
      <c r="AA13" s="2">
        <v>-7.1704621567314101E-5</v>
      </c>
      <c r="AB13" s="2">
        <v>-2.6471868720696501E-5</v>
      </c>
      <c r="AC13" s="2">
        <v>-4.18770931011386E-5</v>
      </c>
      <c r="AD13" s="2">
        <v>-8.8953449430676499E-5</v>
      </c>
      <c r="AE13" s="2">
        <v>-5.2484929671801701E-5</v>
      </c>
      <c r="AF13" s="2">
        <v>-3.571165438714E-5</v>
      </c>
      <c r="AG13">
        <v>-1.3778801071667699E-4</v>
      </c>
      <c r="AH13" s="2">
        <v>-8.94557937039517E-5</v>
      </c>
      <c r="AI13" s="2">
        <v>-8.0383456128600106E-5</v>
      </c>
      <c r="AJ13">
        <v>-1.04740455458807E-4</v>
      </c>
      <c r="AK13">
        <v>-1.24072337575351E-4</v>
      </c>
      <c r="AL13">
        <v>-1.10103817816476E-4</v>
      </c>
      <c r="AM13" s="2">
        <v>-8.8154722036168698E-5</v>
      </c>
      <c r="AN13" s="4">
        <v>1.3680555555555555E-2</v>
      </c>
    </row>
    <row r="14" spans="1:40" x14ac:dyDescent="0.3">
      <c r="A14" t="s">
        <v>49</v>
      </c>
      <c r="B14">
        <v>3840</v>
      </c>
      <c r="C14" t="s">
        <v>40</v>
      </c>
      <c r="D14">
        <v>1.04234074074073E-2</v>
      </c>
      <c r="E14">
        <v>-0.38971768888888603</v>
      </c>
      <c r="F14">
        <v>3.5784518666666401</v>
      </c>
      <c r="G14">
        <v>1.14928569023569E-2</v>
      </c>
      <c r="H14">
        <v>-0.44380525757575701</v>
      </c>
      <c r="I14">
        <v>4.4106535151515098</v>
      </c>
      <c r="J14">
        <v>9.6433535353535292E-3</v>
      </c>
      <c r="K14">
        <v>-0.33332223030302999</v>
      </c>
      <c r="L14">
        <v>2.4889815272727298</v>
      </c>
      <c r="M14">
        <v>8.9186902356901705E-3</v>
      </c>
      <c r="N14">
        <v>-0.31067402424242102</v>
      </c>
      <c r="O14">
        <v>2.2671089151514798</v>
      </c>
      <c r="P14">
        <v>8.6583350168349203E-3</v>
      </c>
      <c r="Q14">
        <v>-0.29586681919191399</v>
      </c>
      <c r="R14">
        <v>2.0062213272726699</v>
      </c>
      <c r="S14" t="s">
        <v>41</v>
      </c>
      <c r="T14" s="2">
        <v>-2.8933355659745401E-5</v>
      </c>
      <c r="U14" s="2">
        <v>1.18720696584059E-6</v>
      </c>
      <c r="V14" s="2">
        <v>-5.5862357669122497E-5</v>
      </c>
      <c r="W14" s="2">
        <v>-7.4867716008037406E-5</v>
      </c>
      <c r="X14" s="2">
        <v>-8.9835900870730396E-6</v>
      </c>
      <c r="Y14">
        <v>-1.5273107836570601E-4</v>
      </c>
      <c r="Z14" s="2">
        <v>-8.7262223710649702E-5</v>
      </c>
      <c r="AA14" s="2">
        <v>-3.6726389819156E-5</v>
      </c>
      <c r="AB14" s="2">
        <v>7.3024112525117404E-6</v>
      </c>
      <c r="AC14" s="2">
        <v>-5.9412257200267899E-5</v>
      </c>
      <c r="AD14" s="2">
        <v>-4.7201942397856601E-5</v>
      </c>
      <c r="AE14" s="2">
        <v>-1.38312123241793E-6</v>
      </c>
      <c r="AF14" s="2">
        <v>-2.4889484259879401E-5</v>
      </c>
      <c r="AG14">
        <v>-1.2582049564634901E-4</v>
      </c>
      <c r="AH14" s="2">
        <v>-2.6118553248492899E-5</v>
      </c>
      <c r="AI14" s="2">
        <v>-1.4998325519089E-5</v>
      </c>
      <c r="AJ14" s="2">
        <v>-5.4584728734092402E-5</v>
      </c>
      <c r="AK14" s="2">
        <v>-8.2402880107166699E-5</v>
      </c>
      <c r="AL14" s="2">
        <v>-2.66845277963831E-5</v>
      </c>
      <c r="AM14" s="2">
        <v>-3.9824179504353598E-5</v>
      </c>
      <c r="AN14" s="5">
        <v>3.7743055555555557E-2</v>
      </c>
    </row>
    <row r="15" spans="1:40" x14ac:dyDescent="0.3">
      <c r="AN15" s="3"/>
    </row>
    <row r="16" spans="1:40" x14ac:dyDescent="0.3">
      <c r="A16" t="s">
        <v>56</v>
      </c>
      <c r="B16">
        <v>0.6</v>
      </c>
      <c r="AN16" s="3"/>
    </row>
    <row r="17" spans="1:40" x14ac:dyDescent="0.3">
      <c r="AN17" s="3"/>
    </row>
    <row r="18" spans="1:40" x14ac:dyDescent="0.3">
      <c r="AN18" s="3"/>
    </row>
    <row r="27" spans="1:40" x14ac:dyDescent="0.3">
      <c r="C27" s="10" t="s">
        <v>57</v>
      </c>
      <c r="D27" s="10"/>
      <c r="E27" s="10"/>
      <c r="F27" s="10"/>
      <c r="G27" s="10"/>
      <c r="H27" s="10"/>
      <c r="I27" s="10"/>
      <c r="J27" s="10"/>
    </row>
    <row r="28" spans="1:40" x14ac:dyDescent="0.3">
      <c r="A28" t="s">
        <v>51</v>
      </c>
      <c r="B28" t="s">
        <v>61</v>
      </c>
      <c r="C28">
        <v>1</v>
      </c>
      <c r="D28">
        <v>2</v>
      </c>
      <c r="E28">
        <v>3</v>
      </c>
      <c r="F28">
        <v>4</v>
      </c>
      <c r="G28">
        <v>5</v>
      </c>
      <c r="H28" t="s">
        <v>67</v>
      </c>
      <c r="I28" t="s">
        <v>58</v>
      </c>
      <c r="J28" t="s">
        <v>59</v>
      </c>
      <c r="K28" t="s">
        <v>66</v>
      </c>
      <c r="L28" t="s">
        <v>70</v>
      </c>
    </row>
    <row r="29" spans="1:40" x14ac:dyDescent="0.3">
      <c r="A29" t="str">
        <f t="shared" ref="A29:B41" si="0">A2</f>
        <v>Alvin a Chipmunkove 2 SD,avi</v>
      </c>
      <c r="B29">
        <f t="shared" si="0"/>
        <v>608</v>
      </c>
      <c r="C29" s="8">
        <f t="shared" ref="C29:C41" si="1">IFERROR((-E2+SQRT((E2^2)-4*D2*(F2-$D$44)))/(2*D2),"")</f>
        <v>24.243484982388665</v>
      </c>
      <c r="D29" s="8">
        <f t="shared" ref="D29:D41" si="2">IFERROR((-H2+SQRT((H2^2)-4*G2*(I2-$D$44)))/(2*G2),"")</f>
        <v>26.845784267124102</v>
      </c>
      <c r="E29" s="8">
        <f t="shared" ref="E29:E41" si="3">IFERROR((-K2+SQRT((K2^2)-4*J2*(L2-$D$44)))/(2*J2),"")</f>
        <v>24.643211663366909</v>
      </c>
      <c r="F29" s="8">
        <f t="shared" ref="F29:F41" si="4">IFERROR((-N2+SQRT((N2^2)-4*M2*(O2-$D$44)))/(2*M2),"")</f>
        <v>26.406615524574949</v>
      </c>
      <c r="G29" s="8">
        <f t="shared" ref="G29:G41" si="5">IFERROR((-Q2+SQRT((Q2^2)-4*P2*(R2-$D$44)))/(2*P2),"")</f>
        <v>23.197760802463741</v>
      </c>
      <c r="H29">
        <f t="shared" ref="H29:H41" si="6">MROUND((COUNT(C29:G29)*$B$16),1)</f>
        <v>3</v>
      </c>
      <c r="I29" s="8">
        <f>IF((COUNT(C29:G29)-H29)=0,0,SMALL(C29:G29,1))</f>
        <v>23.197760802463741</v>
      </c>
      <c r="J29" s="8">
        <f>IF((COUNT(C29:G29)-H29)=2,SMALL(C29:G29,2),0)</f>
        <v>24.243484982388665</v>
      </c>
      <c r="K29" s="8">
        <f>((SUM(C29:G29)-I29-J29)/H29)</f>
        <v>25.965203818355324</v>
      </c>
      <c r="L29">
        <f>MROUND(K29,0.5)</f>
        <v>26</v>
      </c>
      <c r="N29" s="6"/>
    </row>
    <row r="30" spans="1:40" x14ac:dyDescent="0.3">
      <c r="A30" t="str">
        <f t="shared" si="0"/>
        <v>Na hraně zítřka SD,avi</v>
      </c>
      <c r="B30">
        <f t="shared" si="0"/>
        <v>640</v>
      </c>
      <c r="C30" s="8">
        <f t="shared" si="1"/>
        <v>23.261786274140121</v>
      </c>
      <c r="D30" s="8">
        <f t="shared" si="2"/>
        <v>25.093298346539473</v>
      </c>
      <c r="E30" s="8">
        <f t="shared" si="3"/>
        <v>25.412898095152542</v>
      </c>
      <c r="F30" s="8">
        <f t="shared" si="4"/>
        <v>24.770365977596651</v>
      </c>
      <c r="G30" s="8">
        <f t="shared" si="5"/>
        <v>24.823770973663496</v>
      </c>
      <c r="H30">
        <f t="shared" si="6"/>
        <v>3</v>
      </c>
      <c r="I30" s="8">
        <f t="shared" ref="I30:I41" si="7">IF((COUNT(C30:G30)-H30)=0,0,SMALL(C30:G30,1))</f>
        <v>23.261786274140121</v>
      </c>
      <c r="J30" s="8">
        <f t="shared" ref="J30:J41" si="8">IF((COUNT(C30:G30)-H30)=2,SMALL(C30:G30,2),0)</f>
        <v>24.770365977596651</v>
      </c>
      <c r="K30" s="8">
        <f t="shared" ref="K30:K41" si="9">((SUM(C30:G30)-I30-J30)/H30)</f>
        <v>25.109989138451837</v>
      </c>
      <c r="L30">
        <f t="shared" ref="L30:L41" si="10">MROUND(K30,0.5)</f>
        <v>25</v>
      </c>
      <c r="N30" s="6"/>
    </row>
    <row r="31" spans="1:40" x14ac:dyDescent="0.3">
      <c r="A31" t="str">
        <f t="shared" si="0"/>
        <v>Star-Wars 6 Návrat Jediho SD,avi</v>
      </c>
      <c r="B31">
        <f t="shared" si="0"/>
        <v>640</v>
      </c>
      <c r="C31" s="8">
        <f t="shared" si="1"/>
        <v>23.602746986986674</v>
      </c>
      <c r="D31" s="8">
        <f t="shared" si="2"/>
        <v>25.841237427972054</v>
      </c>
      <c r="E31" s="8">
        <f t="shared" si="3"/>
        <v>21.217032737212719</v>
      </c>
      <c r="F31" s="8">
        <f t="shared" si="4"/>
        <v>25.021691820940713</v>
      </c>
      <c r="G31" s="8">
        <f t="shared" si="5"/>
        <v>23.49922339585034</v>
      </c>
      <c r="H31">
        <f t="shared" si="6"/>
        <v>3</v>
      </c>
      <c r="I31" s="8">
        <f t="shared" si="7"/>
        <v>21.217032737212719</v>
      </c>
      <c r="J31" s="8">
        <f t="shared" si="8"/>
        <v>23.49922339585034</v>
      </c>
      <c r="K31" s="8">
        <f t="shared" si="9"/>
        <v>24.821892078633145</v>
      </c>
      <c r="L31">
        <f t="shared" si="10"/>
        <v>25</v>
      </c>
      <c r="N31" s="6"/>
    </row>
    <row r="32" spans="1:40" x14ac:dyDescent="0.3">
      <c r="A32" t="str">
        <f t="shared" si="0"/>
        <v>Eragon HD,avi</v>
      </c>
      <c r="B32">
        <f t="shared" si="0"/>
        <v>1024</v>
      </c>
      <c r="C32" s="8">
        <f t="shared" si="1"/>
        <v>24.561797440236273</v>
      </c>
      <c r="D32" s="8" t="str">
        <f t="shared" si="2"/>
        <v/>
      </c>
      <c r="E32" s="8">
        <f t="shared" si="3"/>
        <v>20.59584043407807</v>
      </c>
      <c r="F32" s="8" t="str">
        <f t="shared" si="4"/>
        <v/>
      </c>
      <c r="G32" s="8" t="str">
        <f t="shared" si="5"/>
        <v/>
      </c>
      <c r="H32">
        <f t="shared" si="6"/>
        <v>1</v>
      </c>
      <c r="I32" s="8">
        <f t="shared" si="7"/>
        <v>20.59584043407807</v>
      </c>
      <c r="J32" s="8">
        <f t="shared" si="8"/>
        <v>0</v>
      </c>
      <c r="K32" s="8">
        <f t="shared" si="9"/>
        <v>24.561797440236276</v>
      </c>
      <c r="L32">
        <f t="shared" si="10"/>
        <v>24.5</v>
      </c>
      <c r="N32" s="6"/>
    </row>
    <row r="33" spans="1:14" x14ac:dyDescent="0.3">
      <c r="A33" t="str">
        <f t="shared" si="0"/>
        <v>'Star Wars I - Hviezdne vojny - Epizóda I - Skrytá hrozba    1999  1080p  5,1 CZ 5,1 SK 5,1 ENG,mkv</v>
      </c>
      <c r="B33">
        <f t="shared" si="0"/>
        <v>1920</v>
      </c>
      <c r="C33" s="8">
        <f t="shared" si="1"/>
        <v>26.101684415054031</v>
      </c>
      <c r="D33" s="8">
        <f t="shared" si="2"/>
        <v>25.919525477827751</v>
      </c>
      <c r="E33" s="8">
        <f t="shared" si="3"/>
        <v>26.413146098559409</v>
      </c>
      <c r="F33" s="8">
        <f t="shared" si="4"/>
        <v>28.014075336551294</v>
      </c>
      <c r="G33" s="8">
        <f t="shared" si="5"/>
        <v>26.120621825557901</v>
      </c>
      <c r="H33">
        <f t="shared" si="6"/>
        <v>3</v>
      </c>
      <c r="I33" s="8">
        <f t="shared" si="7"/>
        <v>25.919525477827751</v>
      </c>
      <c r="J33" s="8">
        <f t="shared" si="8"/>
        <v>26.101684415054031</v>
      </c>
      <c r="K33" s="8">
        <f t="shared" si="9"/>
        <v>26.849281086889533</v>
      </c>
      <c r="L33">
        <f t="shared" si="10"/>
        <v>27</v>
      </c>
      <c r="N33" s="6"/>
    </row>
    <row r="34" spans="1:14" x14ac:dyDescent="0.3">
      <c r="A34" t="str">
        <f t="shared" si="0"/>
        <v>300 Bitva u Thermopyl HD,mkv</v>
      </c>
      <c r="B34">
        <f t="shared" si="0"/>
        <v>1920</v>
      </c>
      <c r="C34" s="8">
        <f t="shared" si="1"/>
        <v>22.991166900096282</v>
      </c>
      <c r="D34" s="8">
        <f t="shared" si="2"/>
        <v>18.065916706797065</v>
      </c>
      <c r="E34" s="8">
        <f t="shared" si="3"/>
        <v>22.065400604813309</v>
      </c>
      <c r="F34" s="8">
        <f t="shared" si="4"/>
        <v>24.082448197281298</v>
      </c>
      <c r="G34" s="8">
        <f t="shared" si="5"/>
        <v>22.066008583116631</v>
      </c>
      <c r="H34">
        <f t="shared" si="6"/>
        <v>3</v>
      </c>
      <c r="I34" s="8">
        <f t="shared" si="7"/>
        <v>18.065916706797065</v>
      </c>
      <c r="J34" s="8">
        <f t="shared" si="8"/>
        <v>22.065400604813309</v>
      </c>
      <c r="K34" s="8">
        <f t="shared" si="9"/>
        <v>23.046541226831398</v>
      </c>
      <c r="L34">
        <f t="shared" si="10"/>
        <v>23</v>
      </c>
      <c r="N34" s="6"/>
    </row>
    <row r="35" spans="1:14" x14ac:dyDescent="0.3">
      <c r="A35" t="str">
        <f t="shared" si="0"/>
        <v>Avengers Infinity War CZ dabing-5,1 1080pHD 2018,,mkv</v>
      </c>
      <c r="B35">
        <f t="shared" si="0"/>
        <v>1920</v>
      </c>
      <c r="C35" s="8">
        <f t="shared" si="1"/>
        <v>26.323542909801084</v>
      </c>
      <c r="D35" s="8">
        <f t="shared" si="2"/>
        <v>25.975513008035144</v>
      </c>
      <c r="E35" s="8">
        <f t="shared" si="3"/>
        <v>27.188953783291122</v>
      </c>
      <c r="F35" s="8">
        <f t="shared" si="4"/>
        <v>26.284128856643495</v>
      </c>
      <c r="G35" s="8">
        <f t="shared" si="5"/>
        <v>27.427243615754257</v>
      </c>
      <c r="H35">
        <f t="shared" si="6"/>
        <v>3</v>
      </c>
      <c r="I35" s="8">
        <f t="shared" si="7"/>
        <v>25.975513008035144</v>
      </c>
      <c r="J35" s="8">
        <f t="shared" si="8"/>
        <v>26.284128856643495</v>
      </c>
      <c r="K35" s="8">
        <f t="shared" si="9"/>
        <v>26.979913436282157</v>
      </c>
      <c r="L35">
        <f t="shared" si="10"/>
        <v>27</v>
      </c>
      <c r="N35" s="6"/>
    </row>
    <row r="36" spans="1:14" x14ac:dyDescent="0.3">
      <c r="A36" t="str">
        <f t="shared" si="0"/>
        <v>Black Panther 2018 Full HD CZ dabing,mkv</v>
      </c>
      <c r="B36">
        <f t="shared" si="0"/>
        <v>1920</v>
      </c>
      <c r="C36" s="8">
        <f t="shared" si="1"/>
        <v>25.709100755789983</v>
      </c>
      <c r="D36" s="8">
        <f t="shared" si="2"/>
        <v>26.790367606747072</v>
      </c>
      <c r="E36" s="8">
        <f t="shared" si="3"/>
        <v>27.080114044023208</v>
      </c>
      <c r="F36" s="8">
        <f t="shared" si="4"/>
        <v>27.778037205098617</v>
      </c>
      <c r="G36" s="8">
        <f t="shared" si="5"/>
        <v>27.122072331137108</v>
      </c>
      <c r="H36">
        <f t="shared" si="6"/>
        <v>3</v>
      </c>
      <c r="I36" s="8">
        <f t="shared" si="7"/>
        <v>25.709100755789983</v>
      </c>
      <c r="J36" s="8">
        <f t="shared" si="8"/>
        <v>26.790367606747072</v>
      </c>
      <c r="K36" s="8">
        <f t="shared" si="9"/>
        <v>27.326741193419647</v>
      </c>
      <c r="L36">
        <f t="shared" si="10"/>
        <v>27.5</v>
      </c>
      <c r="N36" s="6"/>
    </row>
    <row r="37" spans="1:14" x14ac:dyDescent="0.3">
      <c r="A37" t="str">
        <f t="shared" si="0"/>
        <v>Free,Guy,CZ,mkv</v>
      </c>
      <c r="B37">
        <f t="shared" si="0"/>
        <v>1920</v>
      </c>
      <c r="C37" s="8">
        <f t="shared" si="1"/>
        <v>29.707310623765135</v>
      </c>
      <c r="D37" s="8">
        <f t="shared" si="2"/>
        <v>27.582058398769458</v>
      </c>
      <c r="E37" s="8">
        <f t="shared" si="3"/>
        <v>28.008641918432634</v>
      </c>
      <c r="F37" s="8">
        <f t="shared" si="4"/>
        <v>25.735333659776689</v>
      </c>
      <c r="G37" s="8">
        <f t="shared" si="5"/>
        <v>27.178200700018962</v>
      </c>
      <c r="H37">
        <f t="shared" si="6"/>
        <v>3</v>
      </c>
      <c r="I37" s="8">
        <f t="shared" si="7"/>
        <v>25.735333659776689</v>
      </c>
      <c r="J37" s="8">
        <f t="shared" si="8"/>
        <v>27.178200700018962</v>
      </c>
      <c r="K37" s="8">
        <f t="shared" si="9"/>
        <v>28.432670313655745</v>
      </c>
      <c r="L37">
        <f t="shared" si="10"/>
        <v>28.5</v>
      </c>
      <c r="N37" s="6"/>
    </row>
    <row r="38" spans="1:14" x14ac:dyDescent="0.3">
      <c r="A38" t="str">
        <f t="shared" si="0"/>
        <v>Nobody,2021,1080p,WEBRip,x264,AAC5,1-[YTS,MX],mp4</v>
      </c>
      <c r="B38">
        <f t="shared" si="0"/>
        <v>1920</v>
      </c>
      <c r="C38" s="8">
        <f t="shared" si="1"/>
        <v>23.508827523050677</v>
      </c>
      <c r="D38" s="8">
        <f t="shared" si="2"/>
        <v>23.213998973083388</v>
      </c>
      <c r="E38" s="8">
        <f t="shared" si="3"/>
        <v>24.405235305185009</v>
      </c>
      <c r="F38" s="8">
        <f t="shared" si="4"/>
        <v>25.682345955178075</v>
      </c>
      <c r="G38" s="8">
        <f t="shared" si="5"/>
        <v>23.703260657020341</v>
      </c>
      <c r="H38">
        <f t="shared" si="6"/>
        <v>3</v>
      </c>
      <c r="I38" s="8">
        <f t="shared" si="7"/>
        <v>23.213998973083388</v>
      </c>
      <c r="J38" s="8">
        <f t="shared" si="8"/>
        <v>23.508827523050677</v>
      </c>
      <c r="K38" s="8">
        <f t="shared" si="9"/>
        <v>24.596947305794469</v>
      </c>
      <c r="L38">
        <f t="shared" si="10"/>
        <v>24.5</v>
      </c>
      <c r="N38" s="6"/>
    </row>
    <row r="39" spans="1:14" x14ac:dyDescent="0.3">
      <c r="A39" t="str">
        <f t="shared" si="0"/>
        <v>Dune1,mkv</v>
      </c>
      <c r="B39">
        <f t="shared" si="0"/>
        <v>3840</v>
      </c>
      <c r="C39" s="8">
        <f t="shared" si="1"/>
        <v>23.129404115039609</v>
      </c>
      <c r="D39" s="8">
        <f t="shared" si="2"/>
        <v>24.553000196863156</v>
      </c>
      <c r="E39" s="8">
        <f t="shared" si="3"/>
        <v>23.989882076505811</v>
      </c>
      <c r="F39" s="8">
        <f t="shared" si="4"/>
        <v>19.601149876990601</v>
      </c>
      <c r="G39" s="8">
        <f t="shared" si="5"/>
        <v>26.1507138123152</v>
      </c>
      <c r="H39">
        <f t="shared" si="6"/>
        <v>3</v>
      </c>
      <c r="I39" s="8">
        <f t="shared" si="7"/>
        <v>19.601149876990601</v>
      </c>
      <c r="J39" s="8">
        <f t="shared" si="8"/>
        <v>23.129404115039609</v>
      </c>
      <c r="K39" s="8">
        <f t="shared" si="9"/>
        <v>24.897865361894727</v>
      </c>
      <c r="L39">
        <f t="shared" si="10"/>
        <v>25</v>
      </c>
      <c r="N39" s="6"/>
    </row>
    <row r="40" spans="1:14" x14ac:dyDescent="0.3">
      <c r="A40" t="str">
        <f t="shared" si="0"/>
        <v>interstellar,2014,2160p,uhd,bluray,x265-terminal,mkv</v>
      </c>
      <c r="B40">
        <f t="shared" si="0"/>
        <v>3840</v>
      </c>
      <c r="C40" s="8">
        <f t="shared" si="1"/>
        <v>26.314584226353297</v>
      </c>
      <c r="D40" s="8">
        <f t="shared" si="2"/>
        <v>27.267075784724923</v>
      </c>
      <c r="E40" s="8">
        <f t="shared" si="3"/>
        <v>28.43193754321231</v>
      </c>
      <c r="F40" s="8">
        <f t="shared" si="4"/>
        <v>26.578214801098397</v>
      </c>
      <c r="G40" s="8">
        <f t="shared" si="5"/>
        <v>26.935336754893768</v>
      </c>
      <c r="H40">
        <f t="shared" si="6"/>
        <v>3</v>
      </c>
      <c r="I40" s="8">
        <f t="shared" si="7"/>
        <v>26.314584226353297</v>
      </c>
      <c r="J40" s="8">
        <f t="shared" si="8"/>
        <v>26.578214801098397</v>
      </c>
      <c r="K40" s="8">
        <f t="shared" si="9"/>
        <v>27.544783360943665</v>
      </c>
      <c r="L40">
        <f t="shared" si="10"/>
        <v>27.5</v>
      </c>
      <c r="N40" s="6"/>
    </row>
    <row r="41" spans="1:14" x14ac:dyDescent="0.3">
      <c r="A41" t="str">
        <f t="shared" si="0"/>
        <v>Oppenheimer,2023,2160p,mkv</v>
      </c>
      <c r="B41">
        <f t="shared" si="0"/>
        <v>3840</v>
      </c>
      <c r="C41" s="8">
        <f t="shared" si="1"/>
        <v>26.483212555965153</v>
      </c>
      <c r="D41" s="8">
        <f t="shared" si="2"/>
        <v>25.508373088131279</v>
      </c>
      <c r="E41" s="8">
        <f t="shared" si="3"/>
        <v>27.256753507377464</v>
      </c>
      <c r="F41" s="8">
        <f t="shared" si="4"/>
        <v>28.039934784592514</v>
      </c>
      <c r="G41" s="8">
        <f t="shared" si="5"/>
        <v>28.302460777914192</v>
      </c>
      <c r="H41">
        <f t="shared" si="6"/>
        <v>3</v>
      </c>
      <c r="I41" s="8">
        <f t="shared" si="7"/>
        <v>25.508373088131279</v>
      </c>
      <c r="J41" s="8">
        <f t="shared" si="8"/>
        <v>26.483212555965153</v>
      </c>
      <c r="K41" s="8">
        <f t="shared" si="9"/>
        <v>27.86638302329473</v>
      </c>
      <c r="L41">
        <f t="shared" si="10"/>
        <v>28</v>
      </c>
      <c r="N41" s="6"/>
    </row>
    <row r="42" spans="1:14" x14ac:dyDescent="0.3">
      <c r="N42" s="6"/>
    </row>
    <row r="43" spans="1:14" x14ac:dyDescent="0.3">
      <c r="C43" t="s">
        <v>63</v>
      </c>
      <c r="D43" t="s">
        <v>64</v>
      </c>
      <c r="E43" t="s">
        <v>62</v>
      </c>
      <c r="F43" t="s">
        <v>65</v>
      </c>
      <c r="J43" t="s">
        <v>66</v>
      </c>
      <c r="K43" s="8">
        <f>AVERAGE(K29:K41)</f>
        <v>26.000000675744822</v>
      </c>
    </row>
    <row r="44" spans="1:14" x14ac:dyDescent="0.3">
      <c r="D44" s="7">
        <v>0.56804219883054141</v>
      </c>
      <c r="E44">
        <v>26</v>
      </c>
      <c r="F44" s="8">
        <f>AVERAGE(K29:K41)</f>
        <v>26.000000675744822</v>
      </c>
      <c r="J44" t="s">
        <v>68</v>
      </c>
      <c r="K44" s="7">
        <f>_xlfn.STDEV.S(K29:K41)</f>
        <v>1.6172313870615111</v>
      </c>
    </row>
    <row r="45" spans="1:14" x14ac:dyDescent="0.3">
      <c r="J45" t="s">
        <v>69</v>
      </c>
      <c r="K45" s="9">
        <f>_xlfn.NORM.DIST(E44, K43, K44, TRUE)</f>
        <v>0.49999983330574566</v>
      </c>
    </row>
    <row r="51" spans="1:12" x14ac:dyDescent="0.3">
      <c r="A51" t="str">
        <f>A28</f>
        <v>Name</v>
      </c>
      <c r="B51" t="str">
        <f>B28</f>
        <v>Res</v>
      </c>
      <c r="C51" t="s">
        <v>71</v>
      </c>
      <c r="D51" t="s">
        <v>72</v>
      </c>
      <c r="E51" t="s">
        <v>73</v>
      </c>
      <c r="F51" t="s">
        <v>66</v>
      </c>
      <c r="G51">
        <v>854</v>
      </c>
      <c r="H51">
        <v>1280</v>
      </c>
      <c r="I51">
        <v>1920</v>
      </c>
      <c r="J51">
        <v>3840</v>
      </c>
      <c r="K51" t="s">
        <v>75</v>
      </c>
      <c r="L51" t="s">
        <v>60</v>
      </c>
    </row>
    <row r="52" spans="1:12" x14ac:dyDescent="0.3">
      <c r="A52" t="str">
        <f t="shared" ref="A52:B64" si="11">A29</f>
        <v>Alvin a Chipmunkove 2 SD,avi</v>
      </c>
      <c r="B52">
        <f t="shared" si="11"/>
        <v>608</v>
      </c>
      <c r="C52" s="2">
        <f>SUM(T2:AM2)</f>
        <v>-2.9859845947756104E-3</v>
      </c>
      <c r="D52" s="2">
        <f>SMALL(T2:AM2,1)+SMALL(T2:AM2,2)+SMALL(T2:AM2,3)+SMALL(T2:AM2,4)</f>
        <v>-8.1746651038177892E-4</v>
      </c>
      <c r="E52" s="2">
        <f>SMALL(T2:AM2,5)+SMALL(T2:AM2,6)+SMALL(T2:AM2,7)+SMALL(T2:AM2,8)</f>
        <v>-6.9559109176155199E-4</v>
      </c>
      <c r="F52" s="2">
        <f>(C52-D52-E52)/12</f>
        <v>-1.2274391605268998E-4</v>
      </c>
      <c r="G52">
        <f>IF(F52&gt;$C$67,$G$51,0)</f>
        <v>854</v>
      </c>
      <c r="H52">
        <f>IF(F52&gt;$D$67,$H$51,0)</f>
        <v>0</v>
      </c>
      <c r="I52">
        <f>IF(F52&gt;$E$67,$I$51,0)</f>
        <v>0</v>
      </c>
      <c r="J52">
        <f>IF(F52&gt;$F$67,$J$51,0)</f>
        <v>0</v>
      </c>
      <c r="K52">
        <f>MAX(G52:J52)</f>
        <v>854</v>
      </c>
      <c r="L52">
        <f>IF(K52&gt;B52,B52,K52)</f>
        <v>608</v>
      </c>
    </row>
    <row r="53" spans="1:12" x14ac:dyDescent="0.3">
      <c r="A53" t="str">
        <f t="shared" si="11"/>
        <v>Na hraně zítřka SD,avi</v>
      </c>
      <c r="B53">
        <f t="shared" si="11"/>
        <v>640</v>
      </c>
      <c r="C53" s="2">
        <f t="shared" ref="C53:C64" si="12">SUM(T3:AM3)</f>
        <v>-1.8519323509711924E-3</v>
      </c>
      <c r="D53" s="2">
        <f t="shared" ref="D53:D64" si="13">SMALL(T3:AM3,1)+SMALL(T3:AM3,2)+SMALL(T3:AM3,3)+SMALL(T3:AM3,4)</f>
        <v>-6.6497823174815603E-4</v>
      </c>
      <c r="E53" s="2">
        <f t="shared" ref="E53:E64" si="14">SMALL(T3:AM3,5)+SMALL(T3:AM3,6)+SMALL(T3:AM3,7)+SMALL(T3:AM3,8)</f>
        <v>-4.4137809778968203E-4</v>
      </c>
      <c r="F53" s="2">
        <f t="shared" ref="F53:F64" si="15">(C53-D53-E53)/12</f>
        <v>-6.2131335119446196E-5</v>
      </c>
      <c r="G53">
        <f t="shared" ref="G53:G64" si="16">IF(F53&gt;$C$67,$G$51,0)</f>
        <v>854</v>
      </c>
      <c r="H53">
        <f t="shared" ref="H53:H64" si="17">IF(F53&gt;$D$67,$H$51,0)</f>
        <v>1280</v>
      </c>
      <c r="I53">
        <f t="shared" ref="I53:I64" si="18">IF(F53&gt;$E$67,$I$51,0)</f>
        <v>0</v>
      </c>
      <c r="J53">
        <f t="shared" ref="J53:J64" si="19">IF(F53&gt;$F$67,$J$51,0)</f>
        <v>0</v>
      </c>
      <c r="K53">
        <f t="shared" ref="K53:K64" si="20">MAX(G53:J53)</f>
        <v>1280</v>
      </c>
      <c r="L53">
        <f t="shared" ref="L53:L64" si="21">IF(K53&gt;B53,B53,K53)</f>
        <v>640</v>
      </c>
    </row>
    <row r="54" spans="1:12" x14ac:dyDescent="0.3">
      <c r="A54" t="str">
        <f t="shared" si="11"/>
        <v>Star-Wars 6 Návrat Jediho SD,avi</v>
      </c>
      <c r="B54">
        <f t="shared" si="11"/>
        <v>640</v>
      </c>
      <c r="C54" s="2">
        <f t="shared" si="12"/>
        <v>-2.1935833891493567E-3</v>
      </c>
      <c r="D54" s="2">
        <f t="shared" si="13"/>
        <v>-7.1763730743469297E-4</v>
      </c>
      <c r="E54" s="2">
        <f t="shared" si="14"/>
        <v>-5.4869223040857095E-4</v>
      </c>
      <c r="F54" s="2">
        <f t="shared" si="15"/>
        <v>-7.7271154275507733E-5</v>
      </c>
      <c r="G54">
        <f t="shared" si="16"/>
        <v>854</v>
      </c>
      <c r="H54">
        <f t="shared" si="17"/>
        <v>1280</v>
      </c>
      <c r="I54">
        <f t="shared" si="18"/>
        <v>0</v>
      </c>
      <c r="J54">
        <f t="shared" si="19"/>
        <v>0</v>
      </c>
      <c r="K54">
        <f t="shared" si="20"/>
        <v>1280</v>
      </c>
      <c r="L54">
        <f t="shared" si="21"/>
        <v>640</v>
      </c>
    </row>
    <row r="55" spans="1:12" x14ac:dyDescent="0.3">
      <c r="A55" t="str">
        <f t="shared" si="11"/>
        <v>Eragon HD,avi</v>
      </c>
      <c r="B55">
        <f t="shared" si="11"/>
        <v>1024</v>
      </c>
      <c r="C55" s="2">
        <f t="shared" si="12"/>
        <v>-2.6373174815807004E-3</v>
      </c>
      <c r="D55" s="2">
        <f t="shared" si="13"/>
        <v>-7.9888479571332697E-4</v>
      </c>
      <c r="E55" s="2">
        <f t="shared" si="14"/>
        <v>-7.042364367046179E-4</v>
      </c>
      <c r="F55" s="2">
        <f t="shared" si="15"/>
        <v>-9.4516354096896296E-5</v>
      </c>
      <c r="G55">
        <f t="shared" si="16"/>
        <v>854</v>
      </c>
      <c r="H55">
        <f t="shared" si="17"/>
        <v>1280</v>
      </c>
      <c r="I55">
        <f t="shared" si="18"/>
        <v>0</v>
      </c>
      <c r="J55">
        <f t="shared" si="19"/>
        <v>0</v>
      </c>
      <c r="K55">
        <f t="shared" si="20"/>
        <v>1280</v>
      </c>
      <c r="L55">
        <f t="shared" si="21"/>
        <v>1024</v>
      </c>
    </row>
    <row r="56" spans="1:12" x14ac:dyDescent="0.3">
      <c r="A56" t="str">
        <f t="shared" si="11"/>
        <v>'Star Wars I - Hviezdne vojny - Epizóda I - Skrytá hrozba    1999  1080p  5,1 CZ 5,1 SK 5,1 ENG,mkv</v>
      </c>
      <c r="B56">
        <f t="shared" si="11"/>
        <v>1920</v>
      </c>
      <c r="C56" s="2">
        <f t="shared" si="12"/>
        <v>-2.3512407903549825E-3</v>
      </c>
      <c r="D56" s="2">
        <f t="shared" si="13"/>
        <v>-6.6947756195579193E-4</v>
      </c>
      <c r="E56" s="2">
        <f t="shared" si="14"/>
        <v>-5.6642163429336599E-4</v>
      </c>
      <c r="F56" s="2">
        <f t="shared" si="15"/>
        <v>-9.2945132842152045E-5</v>
      </c>
      <c r="G56">
        <f t="shared" si="16"/>
        <v>854</v>
      </c>
      <c r="H56">
        <f t="shared" si="17"/>
        <v>1280</v>
      </c>
      <c r="I56">
        <f t="shared" si="18"/>
        <v>0</v>
      </c>
      <c r="J56">
        <f t="shared" si="19"/>
        <v>0</v>
      </c>
      <c r="K56">
        <f t="shared" si="20"/>
        <v>1280</v>
      </c>
      <c r="L56">
        <f t="shared" si="21"/>
        <v>1280</v>
      </c>
    </row>
    <row r="57" spans="1:12" x14ac:dyDescent="0.3">
      <c r="A57" t="str">
        <f t="shared" si="11"/>
        <v>300 Bitva u Thermopyl HD,mkv</v>
      </c>
      <c r="B57">
        <f t="shared" si="11"/>
        <v>1920</v>
      </c>
      <c r="C57" s="2">
        <f t="shared" si="12"/>
        <v>-1.7119842598794332E-3</v>
      </c>
      <c r="D57" s="2">
        <f t="shared" si="13"/>
        <v>-6.3512223710649504E-4</v>
      </c>
      <c r="E57" s="2">
        <f t="shared" si="14"/>
        <v>-4.3890823844608005E-4</v>
      </c>
      <c r="F57" s="2">
        <f t="shared" si="15"/>
        <v>-5.3162815360571503E-5</v>
      </c>
      <c r="G57">
        <f t="shared" si="16"/>
        <v>854</v>
      </c>
      <c r="H57">
        <f t="shared" si="17"/>
        <v>1280</v>
      </c>
      <c r="I57">
        <f t="shared" si="18"/>
        <v>1920</v>
      </c>
      <c r="J57">
        <f t="shared" si="19"/>
        <v>0</v>
      </c>
      <c r="K57">
        <f t="shared" si="20"/>
        <v>1920</v>
      </c>
      <c r="L57">
        <f t="shared" si="21"/>
        <v>1920</v>
      </c>
    </row>
    <row r="58" spans="1:12" x14ac:dyDescent="0.3">
      <c r="A58" t="str">
        <f t="shared" si="11"/>
        <v>Avengers Infinity War CZ dabing-5,1 1080pHD 2018,,mkv</v>
      </c>
      <c r="B58">
        <f t="shared" si="11"/>
        <v>1920</v>
      </c>
      <c r="C58" s="2">
        <f t="shared" si="12"/>
        <v>-1.7233673811118499E-3</v>
      </c>
      <c r="D58" s="2">
        <f t="shared" si="13"/>
        <v>-6.9361855324849E-4</v>
      </c>
      <c r="E58" s="2">
        <f t="shared" si="14"/>
        <v>-4.1862022772940204E-4</v>
      </c>
      <c r="F58" s="2">
        <f t="shared" si="15"/>
        <v>-5.0927383344496489E-5</v>
      </c>
      <c r="G58">
        <f t="shared" si="16"/>
        <v>854</v>
      </c>
      <c r="H58">
        <f t="shared" si="17"/>
        <v>1280</v>
      </c>
      <c r="I58">
        <f t="shared" si="18"/>
        <v>1920</v>
      </c>
      <c r="J58">
        <f t="shared" si="19"/>
        <v>0</v>
      </c>
      <c r="K58">
        <f t="shared" si="20"/>
        <v>1920</v>
      </c>
      <c r="L58">
        <f t="shared" si="21"/>
        <v>1920</v>
      </c>
    </row>
    <row r="59" spans="1:12" x14ac:dyDescent="0.3">
      <c r="A59" t="str">
        <f t="shared" si="11"/>
        <v>Black Panther 2018 Full HD CZ dabing,mkv</v>
      </c>
      <c r="B59">
        <f t="shared" si="11"/>
        <v>1920</v>
      </c>
      <c r="C59" s="2">
        <f t="shared" si="12"/>
        <v>-1.3868921634293328E-3</v>
      </c>
      <c r="D59" s="2">
        <f t="shared" si="13"/>
        <v>-5.2721533824514201E-4</v>
      </c>
      <c r="E59" s="2">
        <f t="shared" si="14"/>
        <v>-4.07079705291358E-4</v>
      </c>
      <c r="F59" s="2">
        <f t="shared" si="15"/>
        <v>-3.7716426657736067E-5</v>
      </c>
      <c r="G59">
        <f t="shared" si="16"/>
        <v>854</v>
      </c>
      <c r="H59">
        <f t="shared" si="17"/>
        <v>1280</v>
      </c>
      <c r="I59">
        <f t="shared" si="18"/>
        <v>1920</v>
      </c>
      <c r="J59">
        <f t="shared" si="19"/>
        <v>0</v>
      </c>
      <c r="K59">
        <f t="shared" si="20"/>
        <v>1920</v>
      </c>
      <c r="L59">
        <f t="shared" si="21"/>
        <v>1920</v>
      </c>
    </row>
    <row r="60" spans="1:12" x14ac:dyDescent="0.3">
      <c r="A60" t="str">
        <f t="shared" si="11"/>
        <v>Free,Guy,CZ,mkv</v>
      </c>
      <c r="B60">
        <f t="shared" si="11"/>
        <v>1920</v>
      </c>
      <c r="C60" s="2">
        <f t="shared" si="12"/>
        <v>-1.3325318151373041E-3</v>
      </c>
      <c r="D60" s="2">
        <f t="shared" si="13"/>
        <v>-5.8621902210314605E-4</v>
      </c>
      <c r="E60" s="2">
        <f t="shared" si="14"/>
        <v>-3.9433020763563202E-4</v>
      </c>
      <c r="F60" s="2">
        <f t="shared" si="15"/>
        <v>-2.9331882116543836E-5</v>
      </c>
      <c r="G60">
        <f t="shared" si="16"/>
        <v>854</v>
      </c>
      <c r="H60">
        <f t="shared" si="17"/>
        <v>1280</v>
      </c>
      <c r="I60">
        <f t="shared" si="18"/>
        <v>1920</v>
      </c>
      <c r="J60">
        <f t="shared" si="19"/>
        <v>3840</v>
      </c>
      <c r="K60">
        <f t="shared" si="20"/>
        <v>3840</v>
      </c>
      <c r="L60">
        <f t="shared" si="21"/>
        <v>1920</v>
      </c>
    </row>
    <row r="61" spans="1:12" x14ac:dyDescent="0.3">
      <c r="A61" t="str">
        <f t="shared" si="11"/>
        <v>Nobody,2021,1080p,WEBRip,x264,AAC5,1-[YTS,MX],mp4</v>
      </c>
      <c r="B61">
        <f t="shared" si="11"/>
        <v>1920</v>
      </c>
      <c r="C61" s="2">
        <f t="shared" si="12"/>
        <v>-1.9681245813797641E-3</v>
      </c>
      <c r="D61" s="2">
        <f t="shared" si="13"/>
        <v>-6.5959142665773405E-4</v>
      </c>
      <c r="E61" s="2">
        <f t="shared" si="14"/>
        <v>-4.9390154052243501E-4</v>
      </c>
      <c r="F61" s="2">
        <f t="shared" si="15"/>
        <v>-6.788596784996626E-5</v>
      </c>
      <c r="G61">
        <f t="shared" si="16"/>
        <v>854</v>
      </c>
      <c r="H61">
        <f t="shared" si="17"/>
        <v>1280</v>
      </c>
      <c r="I61">
        <f t="shared" si="18"/>
        <v>0</v>
      </c>
      <c r="J61">
        <f t="shared" si="19"/>
        <v>0</v>
      </c>
      <c r="K61">
        <f t="shared" si="20"/>
        <v>1280</v>
      </c>
      <c r="L61">
        <f t="shared" si="21"/>
        <v>1280</v>
      </c>
    </row>
    <row r="62" spans="1:12" x14ac:dyDescent="0.3">
      <c r="A62" t="str">
        <f t="shared" si="11"/>
        <v>Dune1,mkv</v>
      </c>
      <c r="B62">
        <f t="shared" si="11"/>
        <v>3840</v>
      </c>
      <c r="C62" s="2">
        <f t="shared" si="12"/>
        <v>-7.7145344943067449E-4</v>
      </c>
      <c r="D62" s="2">
        <f t="shared" si="13"/>
        <v>-4.7854152712658888E-4</v>
      </c>
      <c r="E62" s="2">
        <f t="shared" si="14"/>
        <v>-2.168318821165438E-4</v>
      </c>
      <c r="F62" s="2">
        <f t="shared" si="15"/>
        <v>-6.3400033489618179E-6</v>
      </c>
      <c r="G62">
        <f t="shared" si="16"/>
        <v>854</v>
      </c>
      <c r="H62">
        <f t="shared" si="17"/>
        <v>1280</v>
      </c>
      <c r="I62">
        <f t="shared" si="18"/>
        <v>1920</v>
      </c>
      <c r="J62">
        <f t="shared" si="19"/>
        <v>3840</v>
      </c>
      <c r="K62">
        <f t="shared" si="20"/>
        <v>3840</v>
      </c>
      <c r="L62">
        <f t="shared" si="21"/>
        <v>3840</v>
      </c>
    </row>
    <row r="63" spans="1:12" x14ac:dyDescent="0.3">
      <c r="A63" t="str">
        <f t="shared" si="11"/>
        <v>interstellar,2014,2160p,uhd,bluray,x265-terminal,mkv</v>
      </c>
      <c r="B63">
        <f t="shared" si="11"/>
        <v>3840</v>
      </c>
      <c r="C63" s="2">
        <f t="shared" si="12"/>
        <v>-1.7805174146014692E-3</v>
      </c>
      <c r="D63" s="2">
        <f t="shared" si="13"/>
        <v>-5.7495813797722511E-4</v>
      </c>
      <c r="E63" s="2">
        <f t="shared" si="14"/>
        <v>-4.2311453449430465E-4</v>
      </c>
      <c r="F63" s="2">
        <f t="shared" si="15"/>
        <v>-6.5203728510828288E-5</v>
      </c>
      <c r="G63">
        <f t="shared" si="16"/>
        <v>854</v>
      </c>
      <c r="H63">
        <f t="shared" si="17"/>
        <v>1280</v>
      </c>
      <c r="I63">
        <f t="shared" si="18"/>
        <v>0</v>
      </c>
      <c r="J63">
        <f t="shared" si="19"/>
        <v>0</v>
      </c>
      <c r="K63">
        <f t="shared" si="20"/>
        <v>1280</v>
      </c>
      <c r="L63">
        <f t="shared" si="21"/>
        <v>1280</v>
      </c>
    </row>
    <row r="64" spans="1:12" x14ac:dyDescent="0.3">
      <c r="A64" t="str">
        <f t="shared" si="11"/>
        <v>Oppenheimer,2023,2160p,mkv</v>
      </c>
      <c r="B64">
        <f t="shared" si="11"/>
        <v>3840</v>
      </c>
      <c r="C64" s="2">
        <f t="shared" si="12"/>
        <v>-9.4019758874748635E-4</v>
      </c>
      <c r="D64" s="2">
        <f t="shared" si="13"/>
        <v>-4.4821667782987142E-4</v>
      </c>
      <c r="E64" s="2">
        <f t="shared" si="14"/>
        <v>-2.4472705961152018E-4</v>
      </c>
      <c r="F64" s="2">
        <f t="shared" si="15"/>
        <v>-2.0604487608841228E-5</v>
      </c>
      <c r="G64">
        <f t="shared" si="16"/>
        <v>854</v>
      </c>
      <c r="H64">
        <f t="shared" si="17"/>
        <v>1280</v>
      </c>
      <c r="I64">
        <f t="shared" si="18"/>
        <v>1920</v>
      </c>
      <c r="J64">
        <f t="shared" si="19"/>
        <v>3840</v>
      </c>
      <c r="K64">
        <f t="shared" si="20"/>
        <v>3840</v>
      </c>
      <c r="L64">
        <f t="shared" si="21"/>
        <v>3840</v>
      </c>
    </row>
    <row r="65" spans="2:6" x14ac:dyDescent="0.3">
      <c r="F65" s="2"/>
    </row>
    <row r="66" spans="2:6" x14ac:dyDescent="0.3">
      <c r="B66" t="s">
        <v>74</v>
      </c>
      <c r="C66">
        <v>854</v>
      </c>
      <c r="D66">
        <v>1280</v>
      </c>
      <c r="E66">
        <v>1920</v>
      </c>
      <c r="F66">
        <v>3840</v>
      </c>
    </row>
    <row r="67" spans="2:6" x14ac:dyDescent="0.3">
      <c r="C67" s="2">
        <v>-10</v>
      </c>
      <c r="D67" s="2">
        <v>-1E-4</v>
      </c>
      <c r="E67" s="2">
        <v>-6.0000000000000002E-5</v>
      </c>
      <c r="F67" s="2">
        <v>-3.0000000000000001E-5</v>
      </c>
    </row>
  </sheetData>
  <mergeCells count="1">
    <mergeCell ref="C27:J27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BA17E-F75C-4458-B534-D5BCA10120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 Jan Jiří (238513)</dc:creator>
  <cp:lastModifiedBy>Bauer Jan Jiří (238513)</cp:lastModifiedBy>
  <dcterms:created xsi:type="dcterms:W3CDTF">2024-12-22T21:38:02Z</dcterms:created>
  <dcterms:modified xsi:type="dcterms:W3CDTF">2024-12-24T21:02:38Z</dcterms:modified>
</cp:coreProperties>
</file>