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es\Projects\AutoCompression\Tests\"/>
    </mc:Choice>
  </mc:AlternateContent>
  <xr:revisionPtr revIDLastSave="0" documentId="13_ncr:1_{765C9492-8A90-4770-8F4C-DF4A8E3C3509}" xr6:coauthVersionLast="47" xr6:coauthVersionMax="47" xr10:uidLastSave="{00000000-0000-0000-0000-000000000000}"/>
  <bookViews>
    <workbookView xWindow="-120" yWindow="-120" windowWidth="51840" windowHeight="21120" activeTab="1" xr2:uid="{E6B74941-FDD4-45C4-BC30-5D4D07FCAC13}"/>
  </bookViews>
  <sheets>
    <sheet name="h265slowhw" sheetId="1" r:id="rId1"/>
    <sheet name="AV1archive" sheetId="2" r:id="rId2"/>
  </sheets>
  <definedNames>
    <definedName name="_xlchart.v1.0" hidden="1">h265slowhw!$L$29:$L$41</definedName>
    <definedName name="_xlchart.v1.1" hidden="1">h265slowhw!$F$52:$F$64</definedName>
    <definedName name="_xlchart.v1.2" hidden="1">AV1archive!$L$30:$L$42</definedName>
    <definedName name="_xlchart.v1.3" hidden="1">AV1archive!$F$53:$F$65</definedName>
    <definedName name="_xlchart.v1.4" hidden="1">AV1archive!$L$30:$L$42</definedName>
    <definedName name="ExternalData_1" localSheetId="1" hidden="1">AV1archive!$A$1:$AO$15</definedName>
    <definedName name="solver_adj" localSheetId="1" hidden="1">AV1archive!$D$45</definedName>
    <definedName name="solver_adj" localSheetId="0" hidden="1">h265slowhw!$D$44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AV1archive!$K$46</definedName>
    <definedName name="solver_opt" localSheetId="0" hidden="1">h265slowhw!$K$45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0.5</definedName>
    <definedName name="solver_val" localSheetId="0" hidden="1">0.5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2" l="1"/>
  <c r="F55" i="2"/>
  <c r="F56" i="2"/>
  <c r="F57" i="2"/>
  <c r="F58" i="2"/>
  <c r="F59" i="2"/>
  <c r="F60" i="2"/>
  <c r="F61" i="2"/>
  <c r="F62" i="2"/>
  <c r="F63" i="2"/>
  <c r="F53" i="2"/>
  <c r="D57" i="2"/>
  <c r="D63" i="2"/>
  <c r="D54" i="2"/>
  <c r="D55" i="2"/>
  <c r="D56" i="2"/>
  <c r="D58" i="2"/>
  <c r="D59" i="2"/>
  <c r="D60" i="2"/>
  <c r="D61" i="2"/>
  <c r="D62" i="2"/>
  <c r="D53" i="2"/>
  <c r="C53" i="2"/>
  <c r="C54" i="2"/>
  <c r="C55" i="2"/>
  <c r="C56" i="2"/>
  <c r="C57" i="2"/>
  <c r="C58" i="2"/>
  <c r="C59" i="2"/>
  <c r="C60" i="2"/>
  <c r="C61" i="2"/>
  <c r="C62" i="2"/>
  <c r="C63" i="2"/>
  <c r="E53" i="2"/>
  <c r="B33" i="2"/>
  <c r="C33" i="2"/>
  <c r="D33" i="2"/>
  <c r="E33" i="2"/>
  <c r="F33" i="2"/>
  <c r="G33" i="2"/>
  <c r="E63" i="2"/>
  <c r="E62" i="2"/>
  <c r="E61" i="2"/>
  <c r="E60" i="2"/>
  <c r="E59" i="2"/>
  <c r="E58" i="2"/>
  <c r="E57" i="2"/>
  <c r="E56" i="2"/>
  <c r="E55" i="2"/>
  <c r="E54" i="2"/>
  <c r="B52" i="2"/>
  <c r="A52" i="2"/>
  <c r="G40" i="2"/>
  <c r="F40" i="2"/>
  <c r="E40" i="2"/>
  <c r="D40" i="2"/>
  <c r="C40" i="2"/>
  <c r="B40" i="2"/>
  <c r="B63" i="2" s="1"/>
  <c r="A40" i="2"/>
  <c r="A63" i="2" s="1"/>
  <c r="G39" i="2"/>
  <c r="F39" i="2"/>
  <c r="E39" i="2"/>
  <c r="D39" i="2"/>
  <c r="C39" i="2"/>
  <c r="B39" i="2"/>
  <c r="B62" i="2" s="1"/>
  <c r="A39" i="2"/>
  <c r="A62" i="2" s="1"/>
  <c r="G38" i="2"/>
  <c r="F38" i="2"/>
  <c r="E38" i="2"/>
  <c r="D38" i="2"/>
  <c r="C38" i="2"/>
  <c r="B38" i="2"/>
  <c r="B61" i="2" s="1"/>
  <c r="A38" i="2"/>
  <c r="A61" i="2" s="1"/>
  <c r="G37" i="2"/>
  <c r="F37" i="2"/>
  <c r="E37" i="2"/>
  <c r="D37" i="2"/>
  <c r="C37" i="2"/>
  <c r="B37" i="2"/>
  <c r="B60" i="2" s="1"/>
  <c r="A37" i="2"/>
  <c r="A60" i="2" s="1"/>
  <c r="G36" i="2"/>
  <c r="F36" i="2"/>
  <c r="E36" i="2"/>
  <c r="D36" i="2"/>
  <c r="C36" i="2"/>
  <c r="B36" i="2"/>
  <c r="B59" i="2" s="1"/>
  <c r="A36" i="2"/>
  <c r="A59" i="2" s="1"/>
  <c r="G35" i="2"/>
  <c r="F35" i="2"/>
  <c r="E35" i="2"/>
  <c r="D35" i="2"/>
  <c r="C35" i="2"/>
  <c r="B35" i="2"/>
  <c r="B58" i="2" s="1"/>
  <c r="A35" i="2"/>
  <c r="A58" i="2" s="1"/>
  <c r="E34" i="2"/>
  <c r="D34" i="2"/>
  <c r="C34" i="2"/>
  <c r="B34" i="2"/>
  <c r="B57" i="2" s="1"/>
  <c r="A34" i="2"/>
  <c r="A57" i="2" s="1"/>
  <c r="B56" i="2"/>
  <c r="A33" i="2"/>
  <c r="A56" i="2" s="1"/>
  <c r="G32" i="2"/>
  <c r="F32" i="2"/>
  <c r="E32" i="2"/>
  <c r="D32" i="2"/>
  <c r="C32" i="2"/>
  <c r="B32" i="2"/>
  <c r="B55" i="2" s="1"/>
  <c r="A32" i="2"/>
  <c r="A55" i="2" s="1"/>
  <c r="G31" i="2"/>
  <c r="F31" i="2"/>
  <c r="E31" i="2"/>
  <c r="D31" i="2"/>
  <c r="C31" i="2"/>
  <c r="B31" i="2"/>
  <c r="B54" i="2" s="1"/>
  <c r="A31" i="2"/>
  <c r="A54" i="2" s="1"/>
  <c r="G30" i="2"/>
  <c r="F30" i="2"/>
  <c r="E30" i="2"/>
  <c r="D30" i="2"/>
  <c r="C30" i="2"/>
  <c r="B30" i="2"/>
  <c r="B53" i="2" s="1"/>
  <c r="A30" i="2"/>
  <c r="A53" i="2" s="1"/>
  <c r="K63" i="1"/>
  <c r="L63" i="1" s="1"/>
  <c r="G53" i="1"/>
  <c r="H53" i="1"/>
  <c r="I53" i="1"/>
  <c r="J53" i="1"/>
  <c r="G54" i="1"/>
  <c r="H54" i="1"/>
  <c r="I54" i="1"/>
  <c r="K54" i="1" s="1"/>
  <c r="L54" i="1" s="1"/>
  <c r="J54" i="1"/>
  <c r="G55" i="1"/>
  <c r="H55" i="1"/>
  <c r="I55" i="1"/>
  <c r="K55" i="1" s="1"/>
  <c r="L55" i="1" s="1"/>
  <c r="J55" i="1"/>
  <c r="G56" i="1"/>
  <c r="H56" i="1"/>
  <c r="I56" i="1"/>
  <c r="J56" i="1"/>
  <c r="K56" i="1" s="1"/>
  <c r="L56" i="1" s="1"/>
  <c r="G57" i="1"/>
  <c r="H57" i="1"/>
  <c r="I57" i="1"/>
  <c r="J57" i="1"/>
  <c r="G58" i="1"/>
  <c r="H58" i="1"/>
  <c r="I58" i="1"/>
  <c r="K58" i="1" s="1"/>
  <c r="L58" i="1" s="1"/>
  <c r="J58" i="1"/>
  <c r="G59" i="1"/>
  <c r="H59" i="1"/>
  <c r="I59" i="1"/>
  <c r="J59" i="1"/>
  <c r="G60" i="1"/>
  <c r="H60" i="1"/>
  <c r="I60" i="1"/>
  <c r="K60" i="1" s="1"/>
  <c r="L60" i="1" s="1"/>
  <c r="J60" i="1"/>
  <c r="G61" i="1"/>
  <c r="H61" i="1"/>
  <c r="I61" i="1"/>
  <c r="J61" i="1"/>
  <c r="G62" i="1"/>
  <c r="H62" i="1"/>
  <c r="I62" i="1"/>
  <c r="K62" i="1" s="1"/>
  <c r="L62" i="1" s="1"/>
  <c r="J62" i="1"/>
  <c r="G63" i="1"/>
  <c r="H63" i="1"/>
  <c r="I63" i="1"/>
  <c r="J63" i="1"/>
  <c r="G64" i="1"/>
  <c r="H64" i="1"/>
  <c r="I64" i="1"/>
  <c r="J64" i="1"/>
  <c r="K64" i="1" s="1"/>
  <c r="L64" i="1" s="1"/>
  <c r="J52" i="1"/>
  <c r="K52" i="1" s="1"/>
  <c r="L52" i="1" s="1"/>
  <c r="I52" i="1"/>
  <c r="H52" i="1"/>
  <c r="G52" i="1"/>
  <c r="H59" i="2" l="1"/>
  <c r="G60" i="2"/>
  <c r="H33" i="2"/>
  <c r="J33" i="2" s="1"/>
  <c r="I63" i="2"/>
  <c r="H38" i="2"/>
  <c r="I38" i="2" s="1"/>
  <c r="H39" i="2"/>
  <c r="I39" i="2" s="1"/>
  <c r="H34" i="2"/>
  <c r="I34" i="2" s="1"/>
  <c r="H31" i="2"/>
  <c r="I31" i="2" s="1"/>
  <c r="J57" i="2"/>
  <c r="H30" i="2"/>
  <c r="I30" i="2" s="1"/>
  <c r="H37" i="2"/>
  <c r="I37" i="2" s="1"/>
  <c r="H35" i="2"/>
  <c r="I35" i="2" s="1"/>
  <c r="J55" i="2"/>
  <c r="G58" i="2"/>
  <c r="J61" i="2"/>
  <c r="J56" i="2"/>
  <c r="G62" i="2"/>
  <c r="H32" i="2"/>
  <c r="I32" i="2" s="1"/>
  <c r="H36" i="2"/>
  <c r="I36" i="2" s="1"/>
  <c r="H40" i="2"/>
  <c r="I40" i="2" s="1"/>
  <c r="K61" i="1"/>
  <c r="L61" i="1" s="1"/>
  <c r="K59" i="1"/>
  <c r="L59" i="1" s="1"/>
  <c r="K57" i="1"/>
  <c r="L57" i="1" s="1"/>
  <c r="K53" i="1"/>
  <c r="L53" i="1" s="1"/>
  <c r="J54" i="2" l="1"/>
  <c r="G54" i="2"/>
  <c r="G53" i="2"/>
  <c r="J53" i="2"/>
  <c r="I33" i="2"/>
  <c r="K33" i="2" s="1"/>
  <c r="H63" i="2"/>
  <c r="G63" i="2"/>
  <c r="J63" i="2"/>
  <c r="J39" i="2"/>
  <c r="K39" i="2" s="1"/>
  <c r="L39" i="2" s="1"/>
  <c r="J38" i="2"/>
  <c r="K38" i="2" s="1"/>
  <c r="L38" i="2" s="1"/>
  <c r="H60" i="2"/>
  <c r="J60" i="2"/>
  <c r="I60" i="2"/>
  <c r="G57" i="2"/>
  <c r="H57" i="2"/>
  <c r="J34" i="2"/>
  <c r="K34" i="2" s="1"/>
  <c r="L34" i="2" s="1"/>
  <c r="H55" i="2"/>
  <c r="G55" i="2"/>
  <c r="J31" i="2"/>
  <c r="K31" i="2" s="1"/>
  <c r="L31" i="2" s="1"/>
  <c r="H53" i="2"/>
  <c r="I53" i="2"/>
  <c r="H58" i="2"/>
  <c r="I55" i="2"/>
  <c r="I57" i="2"/>
  <c r="I58" i="2"/>
  <c r="G61" i="2"/>
  <c r="H61" i="2"/>
  <c r="J30" i="2"/>
  <c r="K30" i="2" s="1"/>
  <c r="J37" i="2"/>
  <c r="K37" i="2" s="1"/>
  <c r="L37" i="2" s="1"/>
  <c r="J35" i="2"/>
  <c r="K35" i="2" s="1"/>
  <c r="L35" i="2" s="1"/>
  <c r="H54" i="2"/>
  <c r="I54" i="2"/>
  <c r="J58" i="2"/>
  <c r="J59" i="2"/>
  <c r="J62" i="2"/>
  <c r="H56" i="2"/>
  <c r="J40" i="2"/>
  <c r="K40" i="2" s="1"/>
  <c r="L40" i="2" s="1"/>
  <c r="I62" i="2"/>
  <c r="G59" i="2"/>
  <c r="I59" i="2"/>
  <c r="G56" i="2"/>
  <c r="I56" i="2"/>
  <c r="J36" i="2"/>
  <c r="K36" i="2" s="1"/>
  <c r="L36" i="2" s="1"/>
  <c r="I61" i="2"/>
  <c r="H62" i="2"/>
  <c r="J32" i="2"/>
  <c r="K32" i="2" s="1"/>
  <c r="L32" i="2" s="1"/>
  <c r="F53" i="1"/>
  <c r="F54" i="1"/>
  <c r="F55" i="1"/>
  <c r="F56" i="1"/>
  <c r="F57" i="1"/>
  <c r="F58" i="1"/>
  <c r="F59" i="1"/>
  <c r="F60" i="1"/>
  <c r="F61" i="1"/>
  <c r="F62" i="1"/>
  <c r="F63" i="1"/>
  <c r="F64" i="1"/>
  <c r="F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E52" i="1"/>
  <c r="D52" i="1"/>
  <c r="C53" i="1"/>
  <c r="C54" i="1"/>
  <c r="C55" i="1"/>
  <c r="C56" i="1"/>
  <c r="C57" i="1"/>
  <c r="C58" i="1"/>
  <c r="C59" i="1"/>
  <c r="C60" i="1"/>
  <c r="C61" i="1"/>
  <c r="C62" i="1"/>
  <c r="C63" i="1"/>
  <c r="C64" i="1"/>
  <c r="C52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51" i="1"/>
  <c r="L30" i="1"/>
  <c r="L31" i="1"/>
  <c r="L32" i="1"/>
  <c r="L33" i="1"/>
  <c r="L34" i="1"/>
  <c r="L35" i="1"/>
  <c r="L36" i="1"/>
  <c r="L37" i="1"/>
  <c r="L38" i="1"/>
  <c r="L39" i="1"/>
  <c r="L40" i="1"/>
  <c r="L41" i="1"/>
  <c r="L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G29" i="1"/>
  <c r="F29" i="1"/>
  <c r="E29" i="1"/>
  <c r="D29" i="1"/>
  <c r="C29" i="1"/>
  <c r="K60" i="2" l="1"/>
  <c r="L60" i="2" s="1"/>
  <c r="K57" i="2"/>
  <c r="L57" i="2" s="1"/>
  <c r="K62" i="2"/>
  <c r="L62" i="2" s="1"/>
  <c r="K59" i="2"/>
  <c r="L59" i="2" s="1"/>
  <c r="K56" i="2"/>
  <c r="L56" i="2" s="1"/>
  <c r="K53" i="2"/>
  <c r="L53" i="2" s="1"/>
  <c r="K63" i="2"/>
  <c r="L63" i="2" s="1"/>
  <c r="K61" i="2"/>
  <c r="L61" i="2" s="1"/>
  <c r="K58" i="2"/>
  <c r="L58" i="2" s="1"/>
  <c r="K55" i="2"/>
  <c r="L55" i="2" s="1"/>
  <c r="K54" i="2"/>
  <c r="L54" i="2" s="1"/>
  <c r="F45" i="2"/>
  <c r="K44" i="2"/>
  <c r="L30" i="2"/>
  <c r="K45" i="2"/>
  <c r="H37" i="1"/>
  <c r="J37" i="1" s="1"/>
  <c r="H29" i="1"/>
  <c r="I29" i="1" s="1"/>
  <c r="H38" i="1"/>
  <c r="J38" i="1" s="1"/>
  <c r="H30" i="1"/>
  <c r="I30" i="1" s="1"/>
  <c r="H40" i="1"/>
  <c r="J40" i="1" s="1"/>
  <c r="H35" i="1"/>
  <c r="I35" i="1" s="1"/>
  <c r="H36" i="1"/>
  <c r="I36" i="1" s="1"/>
  <c r="H34" i="1"/>
  <c r="I34" i="1" s="1"/>
  <c r="H41" i="1"/>
  <c r="J41" i="1" s="1"/>
  <c r="H33" i="1"/>
  <c r="I33" i="1" s="1"/>
  <c r="H32" i="1"/>
  <c r="J32" i="1" s="1"/>
  <c r="H39" i="1"/>
  <c r="J39" i="1" s="1"/>
  <c r="H31" i="1"/>
  <c r="J31" i="1" s="1"/>
  <c r="K46" i="2" l="1"/>
  <c r="I37" i="1"/>
  <c r="K37" i="1" s="1"/>
  <c r="J29" i="1"/>
  <c r="K29" i="1" s="1"/>
  <c r="I32" i="1"/>
  <c r="K32" i="1" s="1"/>
  <c r="I40" i="1"/>
  <c r="K40" i="1" s="1"/>
  <c r="I31" i="1"/>
  <c r="K31" i="1" s="1"/>
  <c r="I39" i="1"/>
  <c r="K39" i="1" s="1"/>
  <c r="I41" i="1"/>
  <c r="K41" i="1" s="1"/>
  <c r="I38" i="1"/>
  <c r="K38" i="1" s="1"/>
  <c r="J30" i="1"/>
  <c r="K30" i="1" s="1"/>
  <c r="J33" i="1"/>
  <c r="K33" i="1" s="1"/>
  <c r="J35" i="1"/>
  <c r="K35" i="1" s="1"/>
  <c r="J34" i="1"/>
  <c r="K34" i="1" s="1"/>
  <c r="J36" i="1"/>
  <c r="K36" i="1" s="1"/>
  <c r="K44" i="1" l="1"/>
  <c r="A40" i="1"/>
  <c r="B40" i="1"/>
  <c r="A41" i="1"/>
  <c r="B41" i="1"/>
  <c r="A37" i="1"/>
  <c r="B37" i="1"/>
  <c r="A38" i="1"/>
  <c r="B38" i="1"/>
  <c r="A39" i="1"/>
  <c r="B3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B29" i="1"/>
  <c r="A29" i="1"/>
  <c r="F44" i="1" l="1"/>
  <c r="K43" i="1"/>
  <c r="K4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AA4D57-D5F9-44CE-A7F0-6BD524E67385}" keepAlive="1" name="Query - log_output" description="Connection to the 'log_output' query in the workbook." type="5" refreshedVersion="8" background="1" saveData="1">
    <dbPr connection="Provider=Microsoft.Mashup.OleDb.1;Data Source=$Workbook$;Location=log_output;Extended Properties=&quot;&quot;" command="SELECT * FROM [log_output]"/>
  </connection>
  <connection id="2" xr16:uid="{CAD8E879-538D-4589-86E4-D1FA645C3E7B}" keepAlive="1" name="Query - log_output (2)" description="Connection to the 'log_output (2)' query in the workbook." type="5" refreshedVersion="8" background="1" saveData="1">
    <dbPr connection="Provider=Microsoft.Mashup.OleDb.1;Data Source=$Workbook$;Location=&quot;log_output (2)&quot;;Extended Properties=&quot;&quot;" command="SELECT * FROM [log_output (2)]"/>
  </connection>
</connections>
</file>

<file path=xl/sharedStrings.xml><?xml version="1.0" encoding="utf-8"?>
<sst xmlns="http://schemas.openxmlformats.org/spreadsheetml/2006/main" count="435" uniqueCount="99">
  <si>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</si>
  <si>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</si>
  <si>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</si>
  <si>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</si>
  <si>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</si>
  <si>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</si>
  <si>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</si>
  <si>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</si>
  <si>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</si>
  <si>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</si>
  <si>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</si>
  <si>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</si>
  <si>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</si>
  <si>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</si>
  <si>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</si>
  <si>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</si>
  <si>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</si>
  <si>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</si>
  <si>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</si>
  <si>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</si>
  <si>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</si>
  <si>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</si>
  <si>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</si>
  <si>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</si>
  <si>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</si>
  <si>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</si>
  <si>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</si>
  <si>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</si>
  <si>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</si>
  <si>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</si>
  <si>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</si>
  <si>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</si>
  <si>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</si>
  <si>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</si>
  <si>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</si>
  <si>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</si>
  <si>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</si>
  <si>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</si>
  <si>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</si>
  <si>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</si>
  <si>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CQ poly</t>
  </si>
  <si>
    <t>res slope</t>
  </si>
  <si>
    <t>Alvin a Chipmunkove 2 SD,avi</t>
  </si>
  <si>
    <t>Avengers Infinity War CZ dabing-5,1 1080pHD 2018,,mkv</t>
  </si>
  <si>
    <t>Black Panther 2018 Full HD CZ dabing,mkv</t>
  </si>
  <si>
    <t>Dune1,mkv</t>
  </si>
  <si>
    <t>Eragon HD,avi</t>
  </si>
  <si>
    <t>Free,Guy,CZ,mkv</t>
  </si>
  <si>
    <t>interstellar,2014,2160p,uhd,bluray,x265-terminal,mkv</t>
  </si>
  <si>
    <t>Oppenheimer,2023,2160p,mkv</t>
  </si>
  <si>
    <t>Star-Wars 6 Návrat Jediho SD,avi</t>
  </si>
  <si>
    <t>Name</t>
  </si>
  <si>
    <t>'Star Wars I - Hviezdne vojny - Epizóda I - Skrytá hrozba    1999  1080p  5,1 CZ 5,1 SK 5,1 ENG,mkv</t>
  </si>
  <si>
    <t>300 Bitva u Thermopyl HD,mkv</t>
  </si>
  <si>
    <t>Na hraně zítřka SD,avi</t>
  </si>
  <si>
    <t>Nobody,2021,1080p,WEBRip,x264,AAC5,1-[YTS,MX],mp4</t>
  </si>
  <si>
    <t>keep best</t>
  </si>
  <si>
    <t>cq poly</t>
  </si>
  <si>
    <t>worst</t>
  </si>
  <si>
    <t>2nd worst</t>
  </si>
  <si>
    <t>result</t>
  </si>
  <si>
    <t>Res</t>
  </si>
  <si>
    <t>Target average CQ</t>
  </si>
  <si>
    <t>CQ solever</t>
  </si>
  <si>
    <t>Threashold</t>
  </si>
  <si>
    <t>average CQ</t>
  </si>
  <si>
    <t>average</t>
  </si>
  <si>
    <t>valid scenes</t>
  </si>
  <si>
    <t>std deviation</t>
  </si>
  <si>
    <t>Normal</t>
  </si>
  <si>
    <t>rounded</t>
  </si>
  <si>
    <t>sum</t>
  </si>
  <si>
    <t>min @1-4</t>
  </si>
  <si>
    <t>min @ 5-8</t>
  </si>
  <si>
    <t>decode table</t>
  </si>
  <si>
    <t>max</t>
  </si>
  <si>
    <t>Column41</t>
  </si>
  <si>
    <t>'Star Wars I - Hviezdne vojny - Epizóda I - Skrytá hrozba    1999  1080p  5.1 CZ 5.1 SK 5.1 ENG.mkv</t>
  </si>
  <si>
    <t/>
  </si>
  <si>
    <t>300 Bitva u Thermopyl HD.mkv</t>
  </si>
  <si>
    <t>Alvin a Chipmunkove 2 SD.avi</t>
  </si>
  <si>
    <t>Avengers Infinity War CZ dabing-5.1 1080pHD 2018..mkv</t>
  </si>
  <si>
    <t>Black Panther 2018 Full HD CZ dabing.mkv</t>
  </si>
  <si>
    <t>Cruella.mkv</t>
  </si>
  <si>
    <t>Dune1.mkv</t>
  </si>
  <si>
    <t>Eragon HD.avi</t>
  </si>
  <si>
    <t>0:05:58.588000</t>
  </si>
  <si>
    <t>Free.Guy.CZ.mkv</t>
  </si>
  <si>
    <t>0:07:10.550000</t>
  </si>
  <si>
    <t>interstellar.2014.2160p.uhd.bluray.x265-terminal.mkv</t>
  </si>
  <si>
    <t>Na hraně zítřka SD.avi</t>
  </si>
  <si>
    <t>Nobody.2021.1080p.WEBRip.x264.AAC5.1-[YTS.MX].mp4</t>
  </si>
  <si>
    <t>Oppenheimer.2023.2160p.mkv</t>
  </si>
  <si>
    <t>Star-Wars 6 Návrat Jediho SD.avi</t>
  </si>
  <si>
    <t>0:05:37.787000</t>
  </si>
  <si>
    <t>beginig</t>
  </si>
  <si>
    <t>end</t>
  </si>
  <si>
    <t>N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</si>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</sst>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"/>
    <numFmt numFmtId="167" formatCode="0.0000000"/>
  </numFmts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1" fontId="0" fillId="0" borderId="0" xfId="0" applyNumberFormat="1"/>
    <xf numFmtId="164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quotePrefix="1" applyNumberFormat="1"/>
    <xf numFmtId="164" fontId="0" fillId="2" borderId="2" xfId="0" applyNumberFormat="1" applyFill="1" applyBorder="1"/>
    <xf numFmtId="164" fontId="0" fillId="2" borderId="3" xfId="0" applyNumberFormat="1" applyFill="1" applyBorder="1"/>
    <xf numFmtId="47" fontId="0" fillId="0" borderId="0" xfId="0" applyNumberFormat="1"/>
  </cellXfs>
  <cellStyles count="1">
    <cellStyle name="Normal" xfId="0" builtinId="0"/>
  </cellStyles>
  <dxfs count="79">
    <dxf>
      <numFmt numFmtId="0" formatCode="General"/>
    </dxf>
    <dxf>
      <numFmt numFmtId="164" formatCode="[$-F400]h:mm:ss\ AM/P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4470BAA-EB7C-4D9A-87AA-D78E43DC3BCD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 max="4" min="0"/>
        <cx:majorGridlines/>
        <cx:tickLabels/>
        <cx:numFmt formatCode="# ##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3283547-138C-4200-8F78-701289E14D2F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F4470BAA-EB7C-4D9A-87AA-D78E43DC3BCD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 max="4" min="0"/>
        <cx:majorGridlines/>
        <cx:tickLabels/>
        <cx:numFmt formatCode="# ##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3283547-138C-4200-8F78-701289E14D2F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28</xdr:row>
      <xdr:rowOff>49530</xdr:rowOff>
    </xdr:from>
    <xdr:to>
      <xdr:col>18</xdr:col>
      <xdr:colOff>403860</xdr:colOff>
      <xdr:row>43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F65E61-28AF-1444-99CA-7B76C2733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8080" y="5383530"/>
              <a:ext cx="446913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662940</xdr:colOff>
      <xdr:row>50</xdr:row>
      <xdr:rowOff>140970</xdr:rowOff>
    </xdr:from>
    <xdr:to>
      <xdr:col>20</xdr:col>
      <xdr:colOff>114300</xdr:colOff>
      <xdr:row>65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85138B-D984-CC42-74EF-B78D9C0F68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4415" y="9665970"/>
              <a:ext cx="445198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29</xdr:row>
      <xdr:rowOff>49530</xdr:rowOff>
    </xdr:from>
    <xdr:to>
      <xdr:col>18</xdr:col>
      <xdr:colOff>403860</xdr:colOff>
      <xdr:row>44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F52310-F126-4CAD-A6D1-406FF54ECC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8080" y="5383530"/>
              <a:ext cx="446913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662940</xdr:colOff>
      <xdr:row>51</xdr:row>
      <xdr:rowOff>140970</xdr:rowOff>
    </xdr:from>
    <xdr:to>
      <xdr:col>20</xdr:col>
      <xdr:colOff>114300</xdr:colOff>
      <xdr:row>66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84A234D-8F0A-4E1C-869B-D2EC556731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4415" y="9665970"/>
              <a:ext cx="445198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CCD06F-20F7-4969-AB74-982057670BBB}" autoFormatId="16" applyNumberFormats="0" applyBorderFormats="0" applyFontFormats="0" applyPatternFormats="0" applyAlignmentFormats="0" applyWidthHeightFormats="0">
  <queryTableRefresh nextId="43">
    <queryTableFields count="4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2" name="Column41" tableColumnId="41"/>
    </queryTableFields>
    <queryTableDeletedFields count="1">
      <deletedField name="Column4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92397-3B06-4F32-A8B0-E51D04644769}" name="log_output" displayName="log_output" ref="A1:AN14" totalsRowShown="0">
  <autoFilter ref="A1:AN14" xr:uid="{A9F92397-3B06-4F32-A8B0-E51D04644769}"/>
  <sortState xmlns:xlrd2="http://schemas.microsoft.com/office/spreadsheetml/2017/richdata2" ref="A2:AN14">
    <sortCondition ref="B1:B14"/>
  </sortState>
  <tableColumns count="40">
    <tableColumn id="1" xr3:uid="{BDB7191D-4465-4517-98AD-6125706EBDEF}" name="Column1" dataDxfId="78"/>
    <tableColumn id="2" xr3:uid="{20228FF6-6DD1-4B13-9A2D-D9A1A2FEFA60}" name="Column2"/>
    <tableColumn id="3" xr3:uid="{2DF072F8-9DE8-49DE-A4D8-3804029B812A}" name="Column3" dataDxfId="77"/>
    <tableColumn id="4" xr3:uid="{41CA3854-50A5-41BC-B27C-CFC7E5C1DF43}" name="Column4" dataDxfId="76"/>
    <tableColumn id="5" xr3:uid="{D79BB983-090B-4904-9587-4CCE824E131F}" name="Column5" dataDxfId="75"/>
    <tableColumn id="6" xr3:uid="{2DF3C460-8E1E-40B7-B3BA-D8A50CB7439B}" name="Column6" dataDxfId="74"/>
    <tableColumn id="7" xr3:uid="{97BA6A3E-6DB3-41AC-8862-C66F3B40CBDC}" name="Column7" dataDxfId="73"/>
    <tableColumn id="8" xr3:uid="{77F1DFB5-A34C-45D0-976B-E9EB764265E1}" name="Column8" dataDxfId="72"/>
    <tableColumn id="9" xr3:uid="{A719941E-4432-4082-BF69-117D8FDF1FB0}" name="Column9" dataDxfId="71"/>
    <tableColumn id="10" xr3:uid="{583C6869-999A-4EDD-89F4-98B93CD6EA71}" name="Column10" dataDxfId="70"/>
    <tableColumn id="11" xr3:uid="{83142D04-C1D5-4AF4-B90E-7D58315E9F7A}" name="Column11" dataDxfId="69"/>
    <tableColumn id="12" xr3:uid="{CA9C7289-9562-41AD-A8D6-848970E1A3D2}" name="Column12" dataDxfId="68"/>
    <tableColumn id="13" xr3:uid="{E145B4E4-C835-496D-8489-2804FF3CDE70}" name="Column13" dataDxfId="67"/>
    <tableColumn id="14" xr3:uid="{A64F57FE-5D80-48AB-9B25-453CB6CB27D8}" name="Column14" dataDxfId="66"/>
    <tableColumn id="15" xr3:uid="{11515A9B-18BD-4680-B860-D4049F3EC325}" name="Column15" dataDxfId="65"/>
    <tableColumn id="16" xr3:uid="{20007E97-F4B0-4259-AC37-1335846E2C3E}" name="Column16" dataDxfId="64"/>
    <tableColumn id="17" xr3:uid="{F4AA6B66-94A8-47B5-BF97-0B360492653B}" name="Column17" dataDxfId="63"/>
    <tableColumn id="18" xr3:uid="{EC3F0F34-A79C-455F-A9B4-C3921E37AE6F}" name="Column18" dataDxfId="62"/>
    <tableColumn id="19" xr3:uid="{2C79A1C0-2C91-4E21-BBD2-97852D7C031E}" name="Column19" dataDxfId="61"/>
    <tableColumn id="20" xr3:uid="{982FC34F-9CC7-4597-9DA3-F62838E20010}" name="Column20" dataDxfId="60"/>
    <tableColumn id="21" xr3:uid="{0483A0C6-8DEC-4718-846F-83F58E5540E7}" name="Column21" dataDxfId="59"/>
    <tableColumn id="22" xr3:uid="{5AFC8A0B-63F2-474F-ABD6-5CAC760B63F3}" name="Column22" dataDxfId="58"/>
    <tableColumn id="23" xr3:uid="{9C04E610-B0EA-459D-AB8A-53B6F61AE202}" name="Column23" dataDxfId="57"/>
    <tableColumn id="24" xr3:uid="{AC4EC56B-9342-4549-986D-57D30C217C78}" name="Column24" dataDxfId="56"/>
    <tableColumn id="25" xr3:uid="{6A3E43AF-A07D-45D4-B97C-6BA597DEB44B}" name="Column25" dataDxfId="55"/>
    <tableColumn id="26" xr3:uid="{D6ADF67D-9922-4B1A-9277-CE3B1744FAB8}" name="Column26" dataDxfId="54"/>
    <tableColumn id="27" xr3:uid="{77102674-85BA-4B98-8793-56C2C375AE9A}" name="Column27" dataDxfId="53"/>
    <tableColumn id="28" xr3:uid="{4F496306-30E2-4BF9-B97E-864E9B1C76A9}" name="Column28" dataDxfId="52"/>
    <tableColumn id="29" xr3:uid="{E1597285-FB21-46C8-AA07-3F6CE800A447}" name="Column29" dataDxfId="51"/>
    <tableColumn id="30" xr3:uid="{BA8F6B48-3C4E-401F-81C3-5058F14098D4}" name="Column30" dataDxfId="50"/>
    <tableColumn id="31" xr3:uid="{735C1DF1-1808-46FF-B7DE-05B5C0374914}" name="Column31" dataDxfId="49"/>
    <tableColumn id="32" xr3:uid="{F66E5E76-C9CF-432F-B796-B6C697FA02A7}" name="Column32" dataDxfId="48"/>
    <tableColumn id="33" xr3:uid="{D42DE5C8-E156-4DB5-BB11-F069D63DF98F}" name="Column33" dataDxfId="47"/>
    <tableColumn id="34" xr3:uid="{09CF5BB7-7BE2-4E98-9FA2-8EF30963D9AE}" name="Column34" dataDxfId="46"/>
    <tableColumn id="35" xr3:uid="{856744F3-9359-4F43-903A-8C37D1DEAFD3}" name="Column35" dataDxfId="45"/>
    <tableColumn id="36" xr3:uid="{7468E63D-8255-4324-82AD-52530A515342}" name="Column36" dataDxfId="44"/>
    <tableColumn id="37" xr3:uid="{9A3B141E-C017-4314-B0E6-0D2DFF6A0E64}" name="Column37" dataDxfId="43"/>
    <tableColumn id="38" xr3:uid="{310983DE-1A62-478A-A18A-4A7CA09C6013}" name="Column38" dataDxfId="42"/>
    <tableColumn id="39" xr3:uid="{7713E3C2-B90B-4F12-A882-6CA6B0896A64}" name="Column39" dataDxfId="41"/>
    <tableColumn id="40" xr3:uid="{F61A2594-61E3-49F9-A739-7B01D1A33445}" name="Column40" dataDxfId="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9E6BD0-EC77-43D4-8253-3FCF5A29830D}" name="log_output3" displayName="log_output3" ref="A1:AO15" tableType="queryTable" totalsRowShown="0">
  <autoFilter ref="A1:AO15" xr:uid="{A9F92397-3B06-4F32-A8B0-E51D04644769}"/>
  <sortState xmlns:xlrd2="http://schemas.microsoft.com/office/spreadsheetml/2017/richdata2" ref="A2:AO15">
    <sortCondition ref="B1:B15"/>
  </sortState>
  <tableColumns count="41">
    <tableColumn id="1" xr3:uid="{7274A89B-C190-4435-BC5A-3BE216C2C9E4}" uniqueName="1" name="Column1" queryTableFieldId="1" dataDxfId="39"/>
    <tableColumn id="2" xr3:uid="{4DD1B675-D5DC-4781-852C-7E3F15E39064}" uniqueName="2" name="Column2" queryTableFieldId="2"/>
    <tableColumn id="3" xr3:uid="{E99A03FB-0E44-4278-9865-12864DBA0B6E}" uniqueName="3" name="Column3" queryTableFieldId="3" dataDxfId="38"/>
    <tableColumn id="4" xr3:uid="{6C62E9FB-DBBC-4AF0-8194-927C57A0E556}" uniqueName="4" name="Column4" queryTableFieldId="4" dataDxfId="37"/>
    <tableColumn id="5" xr3:uid="{C9BFDB89-13DB-4189-97C7-C8145AE4DDC5}" uniqueName="5" name="Column5" queryTableFieldId="5" dataDxfId="36"/>
    <tableColumn id="6" xr3:uid="{C36E7324-D5DE-42E5-938D-F5D38D785EAF}" uniqueName="6" name="Column6" queryTableFieldId="6" dataDxfId="35"/>
    <tableColumn id="7" xr3:uid="{4D5B3434-9D22-4F95-995E-A7A5E12F7F17}" uniqueName="7" name="Column7" queryTableFieldId="7" dataDxfId="34"/>
    <tableColumn id="8" xr3:uid="{9CE848AF-93C8-4677-885C-3DF27DF9BF3C}" uniqueName="8" name="Column8" queryTableFieldId="8" dataDxfId="33"/>
    <tableColumn id="9" xr3:uid="{C83D395C-FE36-4E9B-B74A-50BDF8E6BE85}" uniqueName="9" name="Column9" queryTableFieldId="9" dataDxfId="32"/>
    <tableColumn id="10" xr3:uid="{D6E6F232-8633-43AC-AA3B-F970C1FE391D}" uniqueName="10" name="Column10" queryTableFieldId="10" dataDxfId="31"/>
    <tableColumn id="11" xr3:uid="{439A8B23-686E-4C9D-90F8-266D2DE5D3A6}" uniqueName="11" name="Column11" queryTableFieldId="11" dataDxfId="30"/>
    <tableColumn id="12" xr3:uid="{E730A3F7-2543-483B-81AB-92720099C9E8}" uniqueName="12" name="Column12" queryTableFieldId="12" dataDxfId="29"/>
    <tableColumn id="13" xr3:uid="{A3052F04-91F8-4E82-96F9-84C8C910AAD8}" uniqueName="13" name="Column13" queryTableFieldId="13" dataDxfId="28"/>
    <tableColumn id="14" xr3:uid="{A6CA9895-B49B-4ECD-9C4A-FFF14E93D90E}" uniqueName="14" name="Column14" queryTableFieldId="14" dataDxfId="27"/>
    <tableColumn id="15" xr3:uid="{9CA20EAB-074C-435E-B63D-E821FC23AFC6}" uniqueName="15" name="Column15" queryTableFieldId="15" dataDxfId="26"/>
    <tableColumn id="16" xr3:uid="{939B56E2-1B78-4C09-B61D-5A1C429CEDFB}" uniqueName="16" name="Column16" queryTableFieldId="16" dataDxfId="25"/>
    <tableColumn id="17" xr3:uid="{88FC3A92-E675-407B-A32B-4DCF3B7D1416}" uniqueName="17" name="Column17" queryTableFieldId="17" dataDxfId="24"/>
    <tableColumn id="18" xr3:uid="{FD1955A7-F690-4F6E-86EF-F83C82C84C1A}" uniqueName="18" name="Column18" queryTableFieldId="18" dataDxfId="23"/>
    <tableColumn id="19" xr3:uid="{AD95E815-44D4-45B1-AB01-366300E1D218}" uniqueName="19" name="Column19" queryTableFieldId="19" dataDxfId="22"/>
    <tableColumn id="20" xr3:uid="{6CB16DAD-A17A-4846-A0AC-15923945D499}" uniqueName="20" name="Column20" queryTableFieldId="20" dataDxfId="21"/>
    <tableColumn id="21" xr3:uid="{699A79BF-272E-40F0-BCEF-AD8656F01ADD}" uniqueName="21" name="Column21" queryTableFieldId="21" dataDxfId="20"/>
    <tableColumn id="22" xr3:uid="{88C70FF4-8D40-49C6-AE50-7929E7613215}" uniqueName="22" name="Column22" queryTableFieldId="22" dataDxfId="19"/>
    <tableColumn id="23" xr3:uid="{2B13E0FA-CF7A-4AEC-AD22-ACA5E532A9FA}" uniqueName="23" name="Column23" queryTableFieldId="23" dataDxfId="18"/>
    <tableColumn id="24" xr3:uid="{2E5324CF-0A5B-4203-A418-31F71BDC095C}" uniqueName="24" name="Column24" queryTableFieldId="24" dataDxfId="17"/>
    <tableColumn id="25" xr3:uid="{0CC8E9D2-1073-4725-888E-68DE0290CEAB}" uniqueName="25" name="Column25" queryTableFieldId="25" dataDxfId="16"/>
    <tableColumn id="26" xr3:uid="{DD03AE1D-097E-48FF-9B01-4FFD0F5BDC3C}" uniqueName="26" name="Column26" queryTableFieldId="26" dataDxfId="15"/>
    <tableColumn id="27" xr3:uid="{EE294F66-72CE-489D-AAE7-CD8C5B592547}" uniqueName="27" name="Column27" queryTableFieldId="27" dataDxfId="14"/>
    <tableColumn id="28" xr3:uid="{201B8E7D-25B5-4676-991F-BDAA96A25F7D}" uniqueName="28" name="Column28" queryTableFieldId="28" dataDxfId="13"/>
    <tableColumn id="29" xr3:uid="{A37CF65E-1381-4CEF-8647-CA5DDBD202D6}" uniqueName="29" name="Column29" queryTableFieldId="29" dataDxfId="12"/>
    <tableColumn id="30" xr3:uid="{7553B290-CDA3-42B8-9DC3-378DA1B96CDC}" uniqueName="30" name="Column30" queryTableFieldId="30" dataDxfId="11"/>
    <tableColumn id="31" xr3:uid="{83F4C6CF-FF24-473C-962C-8481186971AC}" uniqueName="31" name="Column31" queryTableFieldId="31" dataDxfId="10"/>
    <tableColumn id="32" xr3:uid="{F52DA601-942F-4960-8579-F64BAD3E9FC1}" uniqueName="32" name="Column32" queryTableFieldId="32" dataDxfId="9"/>
    <tableColumn id="33" xr3:uid="{31C3399D-029E-45A6-BBF6-DBF2630FF64A}" uniqueName="33" name="Column33" queryTableFieldId="33" dataDxfId="8"/>
    <tableColumn id="34" xr3:uid="{EB672B0B-8D82-469A-B5D7-94A7FBA3FD8D}" uniqueName="34" name="Column34" queryTableFieldId="34" dataDxfId="7"/>
    <tableColumn id="35" xr3:uid="{760757A8-083D-4195-9B49-07FA42C486AB}" uniqueName="35" name="Column35" queryTableFieldId="35" dataDxfId="6"/>
    <tableColumn id="36" xr3:uid="{10517D02-9120-4B52-8582-5816CBB2EB6D}" uniqueName="36" name="Column36" queryTableFieldId="36" dataDxfId="5"/>
    <tableColumn id="37" xr3:uid="{4E7A7F3B-3783-46A6-AD1B-1E50AFA3A073}" uniqueName="37" name="Column37" queryTableFieldId="37" dataDxfId="4"/>
    <tableColumn id="38" xr3:uid="{E7E3BA0E-67B8-42B8-8FC7-F4745382A303}" uniqueName="38" name="Column38" queryTableFieldId="38" dataDxfId="3"/>
    <tableColumn id="39" xr3:uid="{9D057C4D-6861-402F-9D9B-CE922247182E}" uniqueName="39" name="Column39" queryTableFieldId="39" dataDxfId="2"/>
    <tableColumn id="40" xr3:uid="{D56DCFA4-3FD0-4005-A6A1-9F91F8AEEB64}" uniqueName="40" name="Column40" queryTableFieldId="40" dataDxfId="1"/>
    <tableColumn id="41" xr3:uid="{164B0C0F-5843-4960-B9E5-FC705826EF26}" uniqueName="41" name="Column41" queryTableFieldId="4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543E-2CD2-4A7C-8B87-0E3C07B50D53}">
  <dimension ref="A1:AN67"/>
  <sheetViews>
    <sheetView workbookViewId="0">
      <selection activeCell="B1" sqref="B1:B1048576"/>
    </sheetView>
  </sheetViews>
  <sheetFormatPr defaultRowHeight="15" x14ac:dyDescent="0.25"/>
  <cols>
    <col min="1" max="1" width="48.42578125" customWidth="1"/>
    <col min="2" max="39" width="10.7109375" bestFit="1" customWidth="1"/>
    <col min="40" max="40" width="11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42</v>
      </c>
      <c r="B2">
        <v>608</v>
      </c>
      <c r="C2" t="s">
        <v>40</v>
      </c>
      <c r="D2">
        <v>2.7535122895622901E-2</v>
      </c>
      <c r="E2">
        <v>-1.04290761212121</v>
      </c>
      <c r="F2">
        <v>9.6680833575757408</v>
      </c>
      <c r="G2">
        <v>1.51666531986531E-2</v>
      </c>
      <c r="H2">
        <v>-0.56818670202019905</v>
      </c>
      <c r="I2">
        <v>4.8909115151514797</v>
      </c>
      <c r="J2">
        <v>1.7213212121212101E-2</v>
      </c>
      <c r="K2">
        <v>-0.60507751818181799</v>
      </c>
      <c r="L2">
        <v>5.0257204363636303</v>
      </c>
      <c r="M2">
        <v>1.7835277777777801E-2</v>
      </c>
      <c r="N2">
        <v>-0.67381084444444606</v>
      </c>
      <c r="O2">
        <v>5.9244002666666802</v>
      </c>
      <c r="P2">
        <v>4.9162734006733898E-2</v>
      </c>
      <c r="Q2">
        <v>-1.86343958989898</v>
      </c>
      <c r="R2">
        <v>17.339425824242401</v>
      </c>
      <c r="S2" t="s">
        <v>41</v>
      </c>
      <c r="T2" s="2">
        <v>-9.4792364367046202E-5</v>
      </c>
      <c r="U2">
        <v>-1.4337742799731999E-4</v>
      </c>
      <c r="V2">
        <v>-1.78029135967849E-4</v>
      </c>
      <c r="W2">
        <v>-2.1126925653047499E-4</v>
      </c>
      <c r="X2">
        <v>-1.9028801071667699E-4</v>
      </c>
      <c r="Y2">
        <v>-1.5842766242464801E-4</v>
      </c>
      <c r="Z2">
        <v>-1.4504018754186201E-4</v>
      </c>
      <c r="AA2">
        <v>-2.1465840589417201E-4</v>
      </c>
      <c r="AB2">
        <v>-1.33524782317481E-4</v>
      </c>
      <c r="AC2" s="2">
        <v>-6.9429002009377096E-5</v>
      </c>
      <c r="AD2">
        <v>-2.0125083724045501E-4</v>
      </c>
      <c r="AE2" s="2">
        <v>-8.3600133958472799E-5</v>
      </c>
      <c r="AF2">
        <v>-1.5133456128600101E-4</v>
      </c>
      <c r="AG2">
        <v>-1.4543536503683799E-4</v>
      </c>
      <c r="AH2" s="2">
        <v>-9.62424648359008E-5</v>
      </c>
      <c r="AI2">
        <v>-1.59085733422639E-4</v>
      </c>
      <c r="AJ2">
        <v>-1.31738111185532E-4</v>
      </c>
      <c r="AK2">
        <v>-1.8335231078365699E-4</v>
      </c>
      <c r="AL2">
        <v>-1.75123911587407E-4</v>
      </c>
      <c r="AM2">
        <v>-1.19984929671801E-4</v>
      </c>
      <c r="AN2" s="4">
        <v>3.8425925925925928E-3</v>
      </c>
    </row>
    <row r="3" spans="1:40" x14ac:dyDescent="0.25">
      <c r="A3" t="s">
        <v>54</v>
      </c>
      <c r="B3">
        <v>640</v>
      </c>
      <c r="C3" t="s">
        <v>40</v>
      </c>
      <c r="D3">
        <v>6.2405989898989801E-2</v>
      </c>
      <c r="E3">
        <v>-2.3630680626262599</v>
      </c>
      <c r="F3">
        <v>21.768677503030201</v>
      </c>
      <c r="G3">
        <v>2.14397407407406E-2</v>
      </c>
      <c r="H3">
        <v>-0.80824721111110798</v>
      </c>
      <c r="I3">
        <v>7.3495913999999596</v>
      </c>
      <c r="J3">
        <v>2.50522003367003E-2</v>
      </c>
      <c r="K3">
        <v>-0.94152059494949603</v>
      </c>
      <c r="L3">
        <v>8.3157126121212102</v>
      </c>
      <c r="M3">
        <v>1.5934974747474701E-2</v>
      </c>
      <c r="N3">
        <v>-0.54223666767676704</v>
      </c>
      <c r="O3">
        <v>4.2222040242424104</v>
      </c>
      <c r="P3">
        <v>2.7754449494949499E-2</v>
      </c>
      <c r="Q3">
        <v>-1.0413291353535301</v>
      </c>
      <c r="R3">
        <v>9.3149222484848799</v>
      </c>
      <c r="S3" t="s">
        <v>41</v>
      </c>
      <c r="T3">
        <v>-1.4553583389149299E-4</v>
      </c>
      <c r="U3">
        <v>-1.2049732083054201E-4</v>
      </c>
      <c r="V3" s="2">
        <v>-9.4775619557937004E-5</v>
      </c>
      <c r="W3" s="2">
        <v>-9.5669792364366999E-5</v>
      </c>
      <c r="X3">
        <v>-1.0961989283322101E-4</v>
      </c>
      <c r="Y3">
        <v>-1.0792866711319401E-4</v>
      </c>
      <c r="Z3" s="2">
        <v>-8.3193235097119806E-5</v>
      </c>
      <c r="AA3" s="2">
        <v>-9.2947086403214895E-5</v>
      </c>
      <c r="AB3" s="2">
        <v>-3.0370060281312699E-5</v>
      </c>
      <c r="AC3" s="2">
        <v>-6.8193235097119793E-5</v>
      </c>
      <c r="AD3">
        <v>-1.9590254521098399E-4</v>
      </c>
      <c r="AE3" s="2">
        <v>-5.00937709310113E-5</v>
      </c>
      <c r="AF3">
        <v>-1.20373409243134E-4</v>
      </c>
      <c r="AG3" s="2">
        <v>-3.2139986604152703E-5</v>
      </c>
      <c r="AH3" s="2">
        <v>-4.6413261888814397E-5</v>
      </c>
      <c r="AI3" s="2">
        <v>-6.0956128600133903E-5</v>
      </c>
      <c r="AJ3" s="2">
        <v>-6.4412257200267898E-5</v>
      </c>
      <c r="AK3" s="2">
        <v>-2.6411587407903499E-5</v>
      </c>
      <c r="AL3">
        <v>-2.03042531815137E-4</v>
      </c>
      <c r="AM3">
        <v>-1.03456128600133E-4</v>
      </c>
      <c r="AN3" s="5">
        <v>4.3750000000000004E-3</v>
      </c>
    </row>
    <row r="4" spans="1:40" x14ac:dyDescent="0.25">
      <c r="A4" t="s">
        <v>50</v>
      </c>
      <c r="B4">
        <v>640</v>
      </c>
      <c r="C4" t="s">
        <v>40</v>
      </c>
      <c r="D4">
        <v>1.2580846801346799E-2</v>
      </c>
      <c r="E4">
        <v>-0.42798449797980098</v>
      </c>
      <c r="F4">
        <v>3.6609922848485099</v>
      </c>
      <c r="G4">
        <v>1.03549797979797E-2</v>
      </c>
      <c r="H4">
        <v>-0.351843825252523</v>
      </c>
      <c r="I4">
        <v>2.7453818060605699</v>
      </c>
      <c r="J4">
        <v>1.7029540404040401E-2</v>
      </c>
      <c r="K4">
        <v>-0.57340670505050595</v>
      </c>
      <c r="L4">
        <v>5.0679709212121198</v>
      </c>
      <c r="M4">
        <v>7.2096094276094596E-3</v>
      </c>
      <c r="N4">
        <v>-0.240840625252527</v>
      </c>
      <c r="O4">
        <v>2.0804533393939599</v>
      </c>
      <c r="P4">
        <v>1.7604252525252499E-2</v>
      </c>
      <c r="Q4">
        <v>-0.69124094545454495</v>
      </c>
      <c r="R4">
        <v>7.0903616909090799</v>
      </c>
      <c r="S4" t="s">
        <v>41</v>
      </c>
      <c r="T4" s="2">
        <v>-8.2011051574012E-5</v>
      </c>
      <c r="U4" s="2">
        <v>-3.38780977896852E-5</v>
      </c>
      <c r="V4">
        <v>-1.24899531145344E-4</v>
      </c>
      <c r="W4" s="2">
        <v>-8.7965505693235105E-5</v>
      </c>
      <c r="X4">
        <v>-1.07858338914936E-4</v>
      </c>
      <c r="Y4">
        <v>-2.02139986604152E-4</v>
      </c>
      <c r="Z4">
        <v>-1.2885632953784301E-4</v>
      </c>
      <c r="AA4">
        <v>-1.3866711319490899E-4</v>
      </c>
      <c r="AB4" s="2">
        <v>-8.7566979236436697E-5</v>
      </c>
      <c r="AC4" s="2">
        <v>-5.6843603482920203E-5</v>
      </c>
      <c r="AD4" s="2">
        <v>-8.2546885465505597E-5</v>
      </c>
      <c r="AE4" s="2">
        <v>-7.8228399196249106E-5</v>
      </c>
      <c r="AF4">
        <v>-1.7251004688546501E-4</v>
      </c>
      <c r="AG4" s="2">
        <v>-8.9760549229738696E-5</v>
      </c>
      <c r="AH4" s="2">
        <v>-3.1895512391158703E-5</v>
      </c>
      <c r="AI4">
        <v>-1.1406731413261799E-4</v>
      </c>
      <c r="AJ4">
        <v>-1.5626925653047501E-4</v>
      </c>
      <c r="AK4" s="2">
        <v>-7.4631614199598093E-5</v>
      </c>
      <c r="AL4">
        <v>-1.73919959812458E-4</v>
      </c>
      <c r="AM4">
        <v>-1.6906731413261799E-4</v>
      </c>
      <c r="AN4" s="4">
        <v>3.6111111111111109E-3</v>
      </c>
    </row>
    <row r="5" spans="1:40" x14ac:dyDescent="0.25">
      <c r="A5" t="s">
        <v>46</v>
      </c>
      <c r="B5">
        <v>1024</v>
      </c>
      <c r="C5" t="s">
        <v>40</v>
      </c>
      <c r="D5">
        <v>1.1957956228956099E-2</v>
      </c>
      <c r="E5">
        <v>-0.42070313434342899</v>
      </c>
      <c r="F5">
        <v>3.68724889090903</v>
      </c>
      <c r="G5">
        <v>1.5570846801346801E-2</v>
      </c>
      <c r="H5">
        <v>-0.53437014242424197</v>
      </c>
      <c r="I5">
        <v>5.2168697515151399</v>
      </c>
      <c r="J5">
        <v>4.0040850168350198E-2</v>
      </c>
      <c r="K5">
        <v>-1.5405302030303001</v>
      </c>
      <c r="L5">
        <v>15.3116825393939</v>
      </c>
      <c r="M5">
        <v>2.6036112794612799E-2</v>
      </c>
      <c r="N5">
        <v>-0.99441901919192299</v>
      </c>
      <c r="O5">
        <v>10.246535127272701</v>
      </c>
      <c r="P5">
        <v>2.7300436026935999E-2</v>
      </c>
      <c r="Q5">
        <v>-1.0733755151515101</v>
      </c>
      <c r="R5">
        <v>11.221812030302999</v>
      </c>
      <c r="S5" t="s">
        <v>41</v>
      </c>
      <c r="T5">
        <v>-1.9720864032149999E-4</v>
      </c>
      <c r="U5" s="2">
        <v>-7.2928667113194795E-5</v>
      </c>
      <c r="V5" s="2">
        <v>-1.9539517749497599E-5</v>
      </c>
      <c r="W5" s="2">
        <v>-9.3839584728734E-5</v>
      </c>
      <c r="X5">
        <v>-1.8605492297387799E-4</v>
      </c>
      <c r="Y5" s="2">
        <v>-6.6851975887474794E-5</v>
      </c>
      <c r="Z5">
        <v>-1.8014400535833799E-4</v>
      </c>
      <c r="AA5">
        <v>-1.34698593436034E-4</v>
      </c>
      <c r="AB5">
        <v>-1.3701440053583299E-4</v>
      </c>
      <c r="AC5">
        <v>-2.0597789685197499E-4</v>
      </c>
      <c r="AD5" s="2">
        <v>-4.5649698593435998E-5</v>
      </c>
      <c r="AE5">
        <v>-1.1716175485599399E-4</v>
      </c>
      <c r="AF5">
        <v>-1.07317481580709E-4</v>
      </c>
      <c r="AG5">
        <v>-1.7756363027461399E-4</v>
      </c>
      <c r="AH5">
        <v>-1.01584058941728E-4</v>
      </c>
      <c r="AI5">
        <v>-1.7699430676490201E-4</v>
      </c>
      <c r="AJ5">
        <v>-2.0964333556597401E-4</v>
      </c>
      <c r="AK5">
        <v>-1.69534494306764E-4</v>
      </c>
      <c r="AL5">
        <v>-1.0574849296717999E-4</v>
      </c>
      <c r="AM5">
        <v>-1.3186202277294001E-4</v>
      </c>
      <c r="AN5" s="4">
        <v>4.9305555555555552E-3</v>
      </c>
    </row>
    <row r="6" spans="1:40" x14ac:dyDescent="0.25">
      <c r="A6" s="1" t="s">
        <v>52</v>
      </c>
      <c r="B6">
        <v>1920</v>
      </c>
      <c r="C6" t="s">
        <v>40</v>
      </c>
      <c r="D6">
        <v>2.8082296296296199E-2</v>
      </c>
      <c r="E6">
        <v>-1.1259742111111</v>
      </c>
      <c r="F6">
        <v>10.8254553999999</v>
      </c>
      <c r="G6">
        <v>1.9786816498316501E-2</v>
      </c>
      <c r="H6">
        <v>-0.75113555252525199</v>
      </c>
      <c r="I6">
        <v>6.7439045939393898</v>
      </c>
      <c r="J6">
        <v>2.6014744107744101E-2</v>
      </c>
      <c r="K6">
        <v>-1.05480443838384</v>
      </c>
      <c r="L6">
        <v>10.279448187878801</v>
      </c>
      <c r="M6">
        <v>1.25821313131312E-2</v>
      </c>
      <c r="N6">
        <v>-0.44376564141413999</v>
      </c>
      <c r="O6">
        <v>3.1254153939393801</v>
      </c>
      <c r="P6">
        <v>4.6650808080807897E-2</v>
      </c>
      <c r="Q6">
        <v>-1.9323593010100899</v>
      </c>
      <c r="R6">
        <v>19.213234224242299</v>
      </c>
      <c r="S6" t="s">
        <v>41</v>
      </c>
      <c r="T6" s="2">
        <v>-6.9621567314132605E-5</v>
      </c>
      <c r="U6" s="2">
        <v>-5.2324179504353597E-5</v>
      </c>
      <c r="V6">
        <v>-1.20426992632284E-4</v>
      </c>
      <c r="W6" s="2">
        <v>-8.0110515740120495E-5</v>
      </c>
      <c r="X6">
        <v>-1.2724380442062901E-4</v>
      </c>
      <c r="Y6">
        <v>-1.43841259209644E-4</v>
      </c>
      <c r="Z6">
        <v>-1.04859343603482E-4</v>
      </c>
      <c r="AA6">
        <v>-1.48586738111185E-4</v>
      </c>
      <c r="AB6">
        <v>-1.15013395847287E-4</v>
      </c>
      <c r="AC6">
        <v>-1.8913931681178799E-4</v>
      </c>
      <c r="AD6" s="2">
        <v>-5.0954454119223E-5</v>
      </c>
      <c r="AE6">
        <v>-1.20611185532484E-4</v>
      </c>
      <c r="AF6">
        <v>-1.412424648359E-4</v>
      </c>
      <c r="AG6" s="2">
        <v>-9.9492632283991903E-5</v>
      </c>
      <c r="AH6" s="2">
        <v>-8.7019423978566598E-5</v>
      </c>
      <c r="AI6">
        <v>-1.5963998660415199E-4</v>
      </c>
      <c r="AJ6" s="2">
        <v>-8.7664099129269903E-5</v>
      </c>
      <c r="AK6">
        <v>-1.6584058941728001E-4</v>
      </c>
      <c r="AL6">
        <v>-1.5485766912257199E-4</v>
      </c>
      <c r="AM6">
        <v>-1.3275117213663699E-4</v>
      </c>
      <c r="AN6" s="4">
        <v>5.8449074074074072E-3</v>
      </c>
    </row>
    <row r="7" spans="1:40" x14ac:dyDescent="0.25">
      <c r="A7" t="s">
        <v>53</v>
      </c>
      <c r="B7">
        <v>1920</v>
      </c>
      <c r="C7" t="s">
        <v>40</v>
      </c>
      <c r="D7">
        <v>1.49607188552189E-2</v>
      </c>
      <c r="E7">
        <v>-0.50741293939394405</v>
      </c>
      <c r="F7">
        <v>4.3259152121212603</v>
      </c>
      <c r="G7">
        <v>1.7802574074073999E-2</v>
      </c>
      <c r="H7">
        <v>-0.62297237777777703</v>
      </c>
      <c r="I7">
        <v>6.01225239999998</v>
      </c>
      <c r="J7">
        <v>1.5890299663299599E-2</v>
      </c>
      <c r="K7">
        <v>-0.57160680505050299</v>
      </c>
      <c r="L7">
        <v>5.4440759878787599</v>
      </c>
      <c r="M7">
        <v>1.83374730639729E-2</v>
      </c>
      <c r="N7">
        <v>-0.71539549292928895</v>
      </c>
      <c r="O7">
        <v>7.1614371636363199</v>
      </c>
      <c r="P7">
        <v>1.58506178451178E-2</v>
      </c>
      <c r="Q7">
        <v>-0.56400159898989899</v>
      </c>
      <c r="R7">
        <v>5.2955020424242498</v>
      </c>
      <c r="S7" t="s">
        <v>41</v>
      </c>
      <c r="T7">
        <v>-1.35725050234427E-4</v>
      </c>
      <c r="U7" s="2">
        <v>-9.5758539852645701E-5</v>
      </c>
      <c r="V7">
        <v>-1.1483590087073E-4</v>
      </c>
      <c r="W7" s="2">
        <v>-3.3466175485599401E-5</v>
      </c>
      <c r="X7" s="2">
        <v>-4.1229068988613502E-5</v>
      </c>
      <c r="Y7" s="2">
        <v>-8.3665438713998594E-5</v>
      </c>
      <c r="Z7" s="2">
        <v>-4.2228734092431302E-5</v>
      </c>
      <c r="AA7" s="2">
        <v>-5.61905559276624E-5</v>
      </c>
      <c r="AB7">
        <v>-1.0775284661754799E-4</v>
      </c>
      <c r="AC7">
        <v>-1.5510884125920899E-4</v>
      </c>
      <c r="AD7">
        <v>-1.0083556597454701E-4</v>
      </c>
      <c r="AE7" s="2">
        <v>-6.3762558606831802E-5</v>
      </c>
      <c r="AF7" s="2">
        <v>-6.4472538513060901E-5</v>
      </c>
      <c r="AG7">
        <v>-1.36558941728064E-4</v>
      </c>
      <c r="AH7" s="2">
        <v>-1.8225050234427301E-5</v>
      </c>
      <c r="AI7" s="2">
        <v>-8.7863362357669094E-5</v>
      </c>
      <c r="AJ7" s="2">
        <v>-4.4871064969859297E-5</v>
      </c>
      <c r="AK7" s="2">
        <v>-6.2206965840589398E-6</v>
      </c>
      <c r="AL7">
        <v>-2.07729403884795E-4</v>
      </c>
      <c r="AM7">
        <v>-1.1548392498325499E-4</v>
      </c>
      <c r="AN7" s="5">
        <v>9.479166666666667E-3</v>
      </c>
    </row>
    <row r="8" spans="1:40" x14ac:dyDescent="0.25">
      <c r="A8" t="s">
        <v>43</v>
      </c>
      <c r="B8">
        <v>1920</v>
      </c>
      <c r="C8" t="s">
        <v>40</v>
      </c>
      <c r="D8">
        <v>2.2960011784511701E-2</v>
      </c>
      <c r="E8">
        <v>-0.91620878989898902</v>
      </c>
      <c r="F8">
        <v>8.7762476242424103</v>
      </c>
      <c r="G8">
        <v>1.8243259259259199E-2</v>
      </c>
      <c r="H8">
        <v>-0.68431596666666705</v>
      </c>
      <c r="I8">
        <v>6.0342758666666603</v>
      </c>
      <c r="J8">
        <v>1.41389545454546E-2</v>
      </c>
      <c r="K8">
        <v>-0.51195171515151805</v>
      </c>
      <c r="L8">
        <v>4.0354041636363904</v>
      </c>
      <c r="M8">
        <v>4.8630338383838401E-2</v>
      </c>
      <c r="N8">
        <v>-1.98943947979798</v>
      </c>
      <c r="O8">
        <v>19.262192515151501</v>
      </c>
      <c r="P8">
        <v>1.49319107744107E-2</v>
      </c>
      <c r="Q8">
        <v>-0.60829159393939403</v>
      </c>
      <c r="R8">
        <v>6.0192189212121203</v>
      </c>
      <c r="S8" t="s">
        <v>41</v>
      </c>
      <c r="T8">
        <v>-1.12198593436034E-4</v>
      </c>
      <c r="U8" s="2">
        <v>-1.7156731413261801E-5</v>
      </c>
      <c r="V8" s="2">
        <v>-5.5989618218352198E-5</v>
      </c>
      <c r="W8">
        <v>-1.9705626255860599E-4</v>
      </c>
      <c r="X8" s="2">
        <v>-5.1374748827863303E-5</v>
      </c>
      <c r="Y8" s="2">
        <v>-8.4958137977226997E-5</v>
      </c>
      <c r="Z8" s="2">
        <v>-2.9757200267916901E-5</v>
      </c>
      <c r="AA8" s="2">
        <v>-8.3559946416610802E-5</v>
      </c>
      <c r="AB8" s="2">
        <v>-6.6431681178834504E-5</v>
      </c>
      <c r="AC8">
        <v>-1.1644675150703199E-4</v>
      </c>
      <c r="AD8">
        <v>-1.05016744809109E-4</v>
      </c>
      <c r="AE8" s="2">
        <v>1.81245813797722E-5</v>
      </c>
      <c r="AF8">
        <v>-1.6187374413931599E-4</v>
      </c>
      <c r="AG8" s="2">
        <v>-7.0542531815137206E-5</v>
      </c>
      <c r="AH8">
        <v>-1.46003014065639E-4</v>
      </c>
      <c r="AI8" s="2">
        <v>-4.3201607501674402E-5</v>
      </c>
      <c r="AJ8" s="2">
        <v>-7.8364032150033501E-5</v>
      </c>
      <c r="AK8" s="2">
        <v>-6.9293369055592702E-5</v>
      </c>
      <c r="AL8" s="2">
        <v>-6.3581714668452699E-5</v>
      </c>
      <c r="AM8">
        <v>-1.8868553248492899E-4</v>
      </c>
      <c r="AN8" s="5">
        <v>9.9421296296296289E-3</v>
      </c>
    </row>
    <row r="9" spans="1:40" x14ac:dyDescent="0.25">
      <c r="A9" t="s">
        <v>44</v>
      </c>
      <c r="B9">
        <v>1920</v>
      </c>
      <c r="C9" t="s">
        <v>40</v>
      </c>
      <c r="D9">
        <v>2.50405925925925E-2</v>
      </c>
      <c r="E9">
        <v>-0.98491618888888799</v>
      </c>
      <c r="F9">
        <v>9.3385751999999798</v>
      </c>
      <c r="G9">
        <v>1.52938047138047E-2</v>
      </c>
      <c r="H9">
        <v>-0.59490012929292901</v>
      </c>
      <c r="I9">
        <v>5.5289077696969597</v>
      </c>
      <c r="J9">
        <v>1.7476515151515E-2</v>
      </c>
      <c r="K9">
        <v>-0.64205891717171004</v>
      </c>
      <c r="L9">
        <v>5.1389730121211397</v>
      </c>
      <c r="M9">
        <v>1.14397558922558E-2</v>
      </c>
      <c r="N9">
        <v>-0.42514355050504798</v>
      </c>
      <c r="O9">
        <v>3.5505585454545101</v>
      </c>
      <c r="P9">
        <v>2.5067819865319699E-2</v>
      </c>
      <c r="Q9">
        <v>-1.04721577979797</v>
      </c>
      <c r="R9">
        <v>10.530645381818101</v>
      </c>
      <c r="S9" t="s">
        <v>41</v>
      </c>
      <c r="T9" s="2">
        <v>-6.5862357669122497E-5</v>
      </c>
      <c r="U9" s="2">
        <v>-6.5706630944407205E-5</v>
      </c>
      <c r="V9" s="2">
        <v>-9.0872404554587997E-5</v>
      </c>
      <c r="W9">
        <v>-1.00217682518419E-4</v>
      </c>
      <c r="X9" s="2">
        <v>-5.4052243804420598E-5</v>
      </c>
      <c r="Y9" s="2">
        <v>-6.6148693904889404E-5</v>
      </c>
      <c r="Z9" s="2">
        <v>-1.9435699933020701E-5</v>
      </c>
      <c r="AA9">
        <v>-1.0792699263228299E-4</v>
      </c>
      <c r="AB9" s="2">
        <v>-3.1152042866711302E-5</v>
      </c>
      <c r="AC9" s="2">
        <v>-1.7645679839249801E-5</v>
      </c>
      <c r="AD9" s="2">
        <v>-7.4079035498995303E-6</v>
      </c>
      <c r="AE9" s="2">
        <v>2.5962826523777601E-5</v>
      </c>
      <c r="AF9" s="2">
        <v>-8.2814802411252498E-5</v>
      </c>
      <c r="AG9">
        <v>-1.29035498995311E-4</v>
      </c>
      <c r="AH9">
        <v>-1.5789350301406501E-4</v>
      </c>
      <c r="AI9" s="2">
        <v>-3.8437709310113803E-5</v>
      </c>
      <c r="AJ9" s="2">
        <v>-2.9896182183523001E-5</v>
      </c>
      <c r="AK9">
        <v>-1.08062625586068E-4</v>
      </c>
      <c r="AL9">
        <v>-1.29815807099799E-4</v>
      </c>
      <c r="AM9">
        <v>-1.1047052913596699E-4</v>
      </c>
      <c r="AN9" s="4">
        <v>9.7453703703703695E-3</v>
      </c>
    </row>
    <row r="10" spans="1:40" x14ac:dyDescent="0.25">
      <c r="A10" t="s">
        <v>47</v>
      </c>
      <c r="B10">
        <v>1920</v>
      </c>
      <c r="C10" t="s">
        <v>40</v>
      </c>
      <c r="D10">
        <v>9.0011161616161996E-3</v>
      </c>
      <c r="E10">
        <v>-0.369992579797982</v>
      </c>
      <c r="F10">
        <v>3.61582291515154</v>
      </c>
      <c r="G10">
        <v>1.7258422558922501E-2</v>
      </c>
      <c r="H10">
        <v>-0.70062071717171603</v>
      </c>
      <c r="I10">
        <v>6.7629145454545299</v>
      </c>
      <c r="J10">
        <v>9.9212946127946507E-3</v>
      </c>
      <c r="K10">
        <v>-0.38418711414141599</v>
      </c>
      <c r="L10">
        <v>3.54550440606062</v>
      </c>
      <c r="M10">
        <v>1.9180244107744101E-2</v>
      </c>
      <c r="N10">
        <v>-0.71582374949495098</v>
      </c>
      <c r="O10">
        <v>6.2867876545454697</v>
      </c>
      <c r="P10">
        <v>2.90086414141414E-2</v>
      </c>
      <c r="Q10">
        <v>-1.20086092323232</v>
      </c>
      <c r="R10">
        <v>11.7779151575757</v>
      </c>
      <c r="S10" t="s">
        <v>41</v>
      </c>
      <c r="T10" s="2">
        <v>-8.30458807769591E-5</v>
      </c>
      <c r="U10">
        <v>-1.60460482250502E-4</v>
      </c>
      <c r="V10" s="2">
        <v>-9.1306095110515705E-5</v>
      </c>
      <c r="W10">
        <v>-1.6318318821165401E-4</v>
      </c>
      <c r="X10" s="2">
        <v>-8.0023442732752802E-6</v>
      </c>
      <c r="Y10" s="2">
        <v>-1.98241795043536E-5</v>
      </c>
      <c r="Z10" s="2">
        <v>-5.2302411252511702E-5</v>
      </c>
      <c r="AA10" s="2">
        <v>-9.7980576021433304E-5</v>
      </c>
      <c r="AB10" s="2">
        <v>-5.5559276624246399E-5</v>
      </c>
      <c r="AC10">
        <v>-1.2143670462156701E-4</v>
      </c>
      <c r="AD10" s="2">
        <v>4.8057602143338001E-7</v>
      </c>
      <c r="AE10" s="2">
        <v>4.23476222371065E-6</v>
      </c>
      <c r="AF10">
        <v>-1.41138647019423E-4</v>
      </c>
      <c r="AG10" s="2">
        <v>-2.99229738780975E-6</v>
      </c>
      <c r="AH10" s="2">
        <v>-1.74229738780977E-5</v>
      </c>
      <c r="AI10" s="2">
        <v>-4.6890488948425903E-5</v>
      </c>
      <c r="AJ10" s="2">
        <v>-4.6264233087742802E-5</v>
      </c>
      <c r="AK10" s="2">
        <v>-9.7255525787006005E-5</v>
      </c>
      <c r="AL10" s="2">
        <v>-2.43938379102478E-5</v>
      </c>
      <c r="AM10">
        <v>-1.07788010716677E-4</v>
      </c>
      <c r="AN10" s="5">
        <v>9.6527777777777775E-3</v>
      </c>
    </row>
    <row r="11" spans="1:40" x14ac:dyDescent="0.25">
      <c r="A11" t="s">
        <v>55</v>
      </c>
      <c r="B11">
        <v>1920</v>
      </c>
      <c r="C11" t="s">
        <v>40</v>
      </c>
      <c r="D11">
        <v>1.13968552188552E-2</v>
      </c>
      <c r="E11">
        <v>-0.381808582828285</v>
      </c>
      <c r="F11">
        <v>3.2452716545454798</v>
      </c>
      <c r="G11">
        <v>1.08609612794613E-2</v>
      </c>
      <c r="H11">
        <v>-0.45010608080808201</v>
      </c>
      <c r="I11">
        <v>5.1639436060606201</v>
      </c>
      <c r="J11">
        <v>9.5414057239056899E-3</v>
      </c>
      <c r="K11">
        <v>-0.332986058585857</v>
      </c>
      <c r="L11">
        <v>3.0116360727272502</v>
      </c>
      <c r="M11">
        <v>3.9361634680134601E-2</v>
      </c>
      <c r="N11">
        <v>-1.5979478131313101</v>
      </c>
      <c r="O11">
        <v>15.6448298484848</v>
      </c>
      <c r="P11">
        <v>1.27129713804713E-2</v>
      </c>
      <c r="Q11">
        <v>-0.452715995959595</v>
      </c>
      <c r="R11">
        <v>4.1561735696969597</v>
      </c>
      <c r="S11" t="s">
        <v>41</v>
      </c>
      <c r="T11" s="2">
        <v>-3.36687876758205E-5</v>
      </c>
      <c r="U11">
        <v>-1.3068318821165401E-4</v>
      </c>
      <c r="V11">
        <v>-1.28131279303415E-4</v>
      </c>
      <c r="W11" s="2">
        <v>-6.83104487608841E-5</v>
      </c>
      <c r="X11" s="2">
        <v>-4.0643000669792303E-5</v>
      </c>
      <c r="Y11" s="2">
        <v>-9.8506363027461399E-5</v>
      </c>
      <c r="Z11">
        <v>-1.02858338914936E-4</v>
      </c>
      <c r="AA11">
        <v>-1.07114869390488E-4</v>
      </c>
      <c r="AB11">
        <v>-1.09115874079035E-4</v>
      </c>
      <c r="AC11">
        <v>-1.4541192230408499E-4</v>
      </c>
      <c r="AD11">
        <v>-1.3594943067649E-4</v>
      </c>
      <c r="AE11" s="2">
        <v>-5.1260884125920899E-5</v>
      </c>
      <c r="AF11" s="2">
        <v>4.1066644340254502E-5</v>
      </c>
      <c r="AG11">
        <v>-1.69353650368385E-4</v>
      </c>
      <c r="AH11">
        <v>-1.13111185532484E-4</v>
      </c>
      <c r="AI11" s="2">
        <v>-7.79336905559276E-5</v>
      </c>
      <c r="AJ11" s="2">
        <v>-5.5103817816476802E-5</v>
      </c>
      <c r="AK11">
        <v>-1.11182183523107E-4</v>
      </c>
      <c r="AL11">
        <v>-1.21975887474882E-4</v>
      </c>
      <c r="AM11">
        <v>-2.08876423308774E-4</v>
      </c>
      <c r="AN11" s="4">
        <v>9.5023148148148141E-3</v>
      </c>
    </row>
    <row r="12" spans="1:40" x14ac:dyDescent="0.25">
      <c r="A12" t="s">
        <v>45</v>
      </c>
      <c r="B12">
        <v>3840</v>
      </c>
      <c r="C12" t="s">
        <v>40</v>
      </c>
      <c r="D12">
        <v>8.5877053872054493E-3</v>
      </c>
      <c r="E12">
        <v>-0.26159534141414398</v>
      </c>
      <c r="F12">
        <v>2.0244275272727599</v>
      </c>
      <c r="G12">
        <v>6.4072979797980302E-3</v>
      </c>
      <c r="H12">
        <v>-0.19676164141414401</v>
      </c>
      <c r="I12">
        <v>1.5364923939394199</v>
      </c>
      <c r="J12">
        <v>7.8828939393939604E-3</v>
      </c>
      <c r="K12">
        <v>-0.243221013131314</v>
      </c>
      <c r="L12">
        <v>1.86616631515153</v>
      </c>
      <c r="M12">
        <v>1.0080690235690099E-2</v>
      </c>
      <c r="N12">
        <v>-0.33974640202020001</v>
      </c>
      <c r="O12">
        <v>3.3544099818181601</v>
      </c>
      <c r="P12">
        <v>5.9787356902357E-3</v>
      </c>
      <c r="Q12">
        <v>-0.19442629797979799</v>
      </c>
      <c r="R12">
        <v>1.5638114848484901</v>
      </c>
      <c r="S12" t="s">
        <v>41</v>
      </c>
      <c r="T12" s="2">
        <v>-3.5746818486269198E-5</v>
      </c>
      <c r="U12">
        <v>-1.26282652377762E-4</v>
      </c>
      <c r="V12" s="2">
        <v>-3.75016744809109E-5</v>
      </c>
      <c r="W12" s="2">
        <v>-8.2451440053583393E-6</v>
      </c>
      <c r="X12" s="2">
        <v>2.3799397186871999E-5</v>
      </c>
      <c r="Y12" s="2">
        <v>-1.74480910917615E-5</v>
      </c>
      <c r="Z12" s="2">
        <v>6.64434025452108E-6</v>
      </c>
      <c r="AA12" s="2">
        <v>-2.5298057602143301E-5</v>
      </c>
      <c r="AB12">
        <v>-1.40790354989953E-4</v>
      </c>
      <c r="AC12">
        <v>-1.44718687206965E-4</v>
      </c>
      <c r="AD12" s="2">
        <v>-3.89551239115874E-5</v>
      </c>
      <c r="AE12" s="2">
        <v>7.9757200267916903E-5</v>
      </c>
      <c r="AF12" s="2">
        <v>-6.0075351640991299E-5</v>
      </c>
      <c r="AG12" s="2">
        <v>-3.5428667113194798E-5</v>
      </c>
      <c r="AH12" s="2">
        <v>-6.5691560616209005E-5</v>
      </c>
      <c r="AI12" s="2">
        <v>-9.6249162759544492E-6</v>
      </c>
      <c r="AJ12" s="2">
        <v>-1.7350971198928301E-5</v>
      </c>
      <c r="AK12" s="2">
        <v>-5.2109845947756098E-5</v>
      </c>
      <c r="AL12" s="2">
        <v>-6.6749832551908904E-5</v>
      </c>
      <c r="AM12" s="2">
        <v>3.6336235766912301E-7</v>
      </c>
      <c r="AN12" s="5">
        <v>2.8969907407407406E-2</v>
      </c>
    </row>
    <row r="13" spans="1:40" x14ac:dyDescent="0.25">
      <c r="A13" t="s">
        <v>48</v>
      </c>
      <c r="B13">
        <v>3840</v>
      </c>
      <c r="C13" t="s">
        <v>40</v>
      </c>
      <c r="D13">
        <v>1.39876632996633E-2</v>
      </c>
      <c r="E13">
        <v>-0.53633633939393999</v>
      </c>
      <c r="F13">
        <v>4.9956498121212096</v>
      </c>
      <c r="G13">
        <v>1.25567777777777E-2</v>
      </c>
      <c r="H13">
        <v>-0.434497566666667</v>
      </c>
      <c r="I13">
        <v>3.0796385999999898</v>
      </c>
      <c r="J13">
        <v>1.0353299663299601E-2</v>
      </c>
      <c r="K13">
        <v>-0.360063249494949</v>
      </c>
      <c r="L13">
        <v>2.4359886545454401</v>
      </c>
      <c r="M13">
        <v>1.41446649831649E-2</v>
      </c>
      <c r="N13">
        <v>-0.51024364747474305</v>
      </c>
      <c r="O13">
        <v>4.1375948727272096</v>
      </c>
      <c r="P13">
        <v>1.4262254208754099E-2</v>
      </c>
      <c r="Q13">
        <v>-0.57858106464646297</v>
      </c>
      <c r="R13">
        <v>5.8048762181817999</v>
      </c>
      <c r="S13" t="s">
        <v>41</v>
      </c>
      <c r="T13" s="2">
        <v>-5.6108506363027401E-5</v>
      </c>
      <c r="U13" s="2">
        <v>-7.3930006697923607E-5</v>
      </c>
      <c r="V13">
        <v>-1.43566644340254E-4</v>
      </c>
      <c r="W13" s="2">
        <v>-8.66694574681848E-5</v>
      </c>
      <c r="X13" s="2">
        <v>-7.9994976557267201E-5</v>
      </c>
      <c r="Y13">
        <v>-1.69531145344943E-4</v>
      </c>
      <c r="Z13">
        <v>-1.1881446751507E-4</v>
      </c>
      <c r="AA13" s="2">
        <v>-7.1704621567314101E-5</v>
      </c>
      <c r="AB13" s="2">
        <v>-2.6471868720696501E-5</v>
      </c>
      <c r="AC13" s="2">
        <v>-4.18770931011386E-5</v>
      </c>
      <c r="AD13" s="2">
        <v>-8.8953449430676499E-5</v>
      </c>
      <c r="AE13" s="2">
        <v>-5.2484929671801701E-5</v>
      </c>
      <c r="AF13" s="2">
        <v>-3.571165438714E-5</v>
      </c>
      <c r="AG13">
        <v>-1.3778801071667699E-4</v>
      </c>
      <c r="AH13" s="2">
        <v>-8.94557937039517E-5</v>
      </c>
      <c r="AI13" s="2">
        <v>-8.0383456128600106E-5</v>
      </c>
      <c r="AJ13">
        <v>-1.04740455458807E-4</v>
      </c>
      <c r="AK13">
        <v>-1.24072337575351E-4</v>
      </c>
      <c r="AL13">
        <v>-1.10103817816476E-4</v>
      </c>
      <c r="AM13" s="2">
        <v>-8.8154722036168698E-5</v>
      </c>
      <c r="AN13" s="4">
        <v>1.3680555555555555E-2</v>
      </c>
    </row>
    <row r="14" spans="1:40" x14ac:dyDescent="0.25">
      <c r="A14" t="s">
        <v>49</v>
      </c>
      <c r="B14">
        <v>3840</v>
      </c>
      <c r="C14" t="s">
        <v>40</v>
      </c>
      <c r="D14">
        <v>1.04234074074073E-2</v>
      </c>
      <c r="E14">
        <v>-0.38971768888888603</v>
      </c>
      <c r="F14">
        <v>3.5784518666666401</v>
      </c>
      <c r="G14">
        <v>1.14928569023569E-2</v>
      </c>
      <c r="H14">
        <v>-0.44380525757575701</v>
      </c>
      <c r="I14">
        <v>4.4106535151515098</v>
      </c>
      <c r="J14">
        <v>9.6433535353535292E-3</v>
      </c>
      <c r="K14">
        <v>-0.33332223030302999</v>
      </c>
      <c r="L14">
        <v>2.4889815272727298</v>
      </c>
      <c r="M14">
        <v>8.9186902356901705E-3</v>
      </c>
      <c r="N14">
        <v>-0.31067402424242102</v>
      </c>
      <c r="O14">
        <v>2.2671089151514798</v>
      </c>
      <c r="P14">
        <v>8.6583350168349203E-3</v>
      </c>
      <c r="Q14">
        <v>-0.29586681919191399</v>
      </c>
      <c r="R14">
        <v>2.0062213272726699</v>
      </c>
      <c r="S14" t="s">
        <v>41</v>
      </c>
      <c r="T14" s="2">
        <v>-2.8933355659745401E-5</v>
      </c>
      <c r="U14" s="2">
        <v>1.18720696584059E-6</v>
      </c>
      <c r="V14" s="2">
        <v>-5.5862357669122497E-5</v>
      </c>
      <c r="W14" s="2">
        <v>-7.4867716008037406E-5</v>
      </c>
      <c r="X14" s="2">
        <v>-8.9835900870730396E-6</v>
      </c>
      <c r="Y14">
        <v>-1.5273107836570601E-4</v>
      </c>
      <c r="Z14" s="2">
        <v>-8.7262223710649702E-5</v>
      </c>
      <c r="AA14" s="2">
        <v>-3.6726389819156E-5</v>
      </c>
      <c r="AB14" s="2">
        <v>7.3024112525117404E-6</v>
      </c>
      <c r="AC14" s="2">
        <v>-5.9412257200267899E-5</v>
      </c>
      <c r="AD14" s="2">
        <v>-4.7201942397856601E-5</v>
      </c>
      <c r="AE14" s="2">
        <v>-1.38312123241793E-6</v>
      </c>
      <c r="AF14" s="2">
        <v>-2.4889484259879401E-5</v>
      </c>
      <c r="AG14">
        <v>-1.2582049564634901E-4</v>
      </c>
      <c r="AH14" s="2">
        <v>-2.6118553248492899E-5</v>
      </c>
      <c r="AI14" s="2">
        <v>-1.4998325519089E-5</v>
      </c>
      <c r="AJ14" s="2">
        <v>-5.4584728734092402E-5</v>
      </c>
      <c r="AK14" s="2">
        <v>-8.2402880107166699E-5</v>
      </c>
      <c r="AL14" s="2">
        <v>-2.66845277963831E-5</v>
      </c>
      <c r="AM14" s="2">
        <v>-3.9824179504353598E-5</v>
      </c>
      <c r="AN14" s="5">
        <v>3.7743055555555557E-2</v>
      </c>
    </row>
    <row r="15" spans="1:40" x14ac:dyDescent="0.25">
      <c r="AN15" s="3"/>
    </row>
    <row r="16" spans="1:40" x14ac:dyDescent="0.25">
      <c r="A16" t="s">
        <v>56</v>
      </c>
      <c r="B16">
        <v>0.6</v>
      </c>
      <c r="AN16" s="3"/>
    </row>
    <row r="17" spans="1:40" x14ac:dyDescent="0.25">
      <c r="AN17" s="3"/>
    </row>
    <row r="18" spans="1:40" x14ac:dyDescent="0.25">
      <c r="AN18" s="3"/>
    </row>
    <row r="27" spans="1:40" x14ac:dyDescent="0.25">
      <c r="C27" s="10" t="s">
        <v>57</v>
      </c>
      <c r="D27" s="10"/>
      <c r="E27" s="10"/>
      <c r="F27" s="10"/>
      <c r="G27" s="10"/>
      <c r="H27" s="10"/>
      <c r="I27" s="10"/>
      <c r="J27" s="10"/>
    </row>
    <row r="28" spans="1:40" x14ac:dyDescent="0.25">
      <c r="A28" t="s">
        <v>51</v>
      </c>
      <c r="B28" t="s">
        <v>61</v>
      </c>
      <c r="C28">
        <v>1</v>
      </c>
      <c r="D28">
        <v>2</v>
      </c>
      <c r="E28">
        <v>3</v>
      </c>
      <c r="F28">
        <v>4</v>
      </c>
      <c r="G28">
        <v>5</v>
      </c>
      <c r="H28" t="s">
        <v>67</v>
      </c>
      <c r="I28" t="s">
        <v>58</v>
      </c>
      <c r="J28" t="s">
        <v>59</v>
      </c>
      <c r="K28" t="s">
        <v>66</v>
      </c>
      <c r="L28" t="s">
        <v>70</v>
      </c>
    </row>
    <row r="29" spans="1:40" x14ac:dyDescent="0.25">
      <c r="A29" t="str">
        <f t="shared" ref="A29:B41" si="0">A2</f>
        <v>Alvin a Chipmunkove 2 SD,avi</v>
      </c>
      <c r="B29">
        <f t="shared" si="0"/>
        <v>608</v>
      </c>
      <c r="C29" s="8">
        <f t="shared" ref="C29:C41" si="1">IFERROR((-E2+SQRT((E2^2)-4*D2*(F2-$D$44)))/(2*D2),"")</f>
        <v>24.243484982388665</v>
      </c>
      <c r="D29" s="8">
        <f t="shared" ref="D29:D41" si="2">IFERROR((-H2+SQRT((H2^2)-4*G2*(I2-$D$44)))/(2*G2),"")</f>
        <v>26.845784267124102</v>
      </c>
      <c r="E29" s="8">
        <f t="shared" ref="E29:E41" si="3">IFERROR((-K2+SQRT((K2^2)-4*J2*(L2-$D$44)))/(2*J2),"")</f>
        <v>24.643211663366909</v>
      </c>
      <c r="F29" s="8">
        <f t="shared" ref="F29:F41" si="4">IFERROR((-N2+SQRT((N2^2)-4*M2*(O2-$D$44)))/(2*M2),"")</f>
        <v>26.406615524574949</v>
      </c>
      <c r="G29" s="8">
        <f t="shared" ref="G29:G41" si="5">IFERROR((-Q2+SQRT((Q2^2)-4*P2*(R2-$D$44)))/(2*P2),"")</f>
        <v>23.197760802463741</v>
      </c>
      <c r="H29">
        <f t="shared" ref="H29:H41" si="6">MROUND((COUNT(C29:G29)*$B$16),1)</f>
        <v>3</v>
      </c>
      <c r="I29" s="8">
        <f>IF((COUNT(C29:G29)-H29)=0,0,SMALL(C29:G29,1))</f>
        <v>23.197760802463741</v>
      </c>
      <c r="J29" s="8">
        <f>IF((COUNT(C29:G29)-H29)=2,SMALL(C29:G29,2),0)</f>
        <v>24.243484982388665</v>
      </c>
      <c r="K29" s="8">
        <f>((SUM(C29:G29)-I29-J29)/H29)</f>
        <v>25.965203818355324</v>
      </c>
      <c r="L29">
        <f>MROUND(K29,0.5)</f>
        <v>26</v>
      </c>
      <c r="N29" s="6"/>
    </row>
    <row r="30" spans="1:40" x14ac:dyDescent="0.25">
      <c r="A30" t="str">
        <f t="shared" si="0"/>
        <v>Na hraně zítřka SD,avi</v>
      </c>
      <c r="B30">
        <f t="shared" si="0"/>
        <v>640</v>
      </c>
      <c r="C30" s="8">
        <f t="shared" si="1"/>
        <v>23.261786274140121</v>
      </c>
      <c r="D30" s="8">
        <f t="shared" si="2"/>
        <v>25.093298346539473</v>
      </c>
      <c r="E30" s="8">
        <f t="shared" si="3"/>
        <v>25.412898095152542</v>
      </c>
      <c r="F30" s="8">
        <f t="shared" si="4"/>
        <v>24.770365977596651</v>
      </c>
      <c r="G30" s="8">
        <f t="shared" si="5"/>
        <v>24.823770973663496</v>
      </c>
      <c r="H30">
        <f t="shared" si="6"/>
        <v>3</v>
      </c>
      <c r="I30" s="8">
        <f t="shared" ref="I30:I41" si="7">IF((COUNT(C30:G30)-H30)=0,0,SMALL(C30:G30,1))</f>
        <v>23.261786274140121</v>
      </c>
      <c r="J30" s="8">
        <f t="shared" ref="J30:J41" si="8">IF((COUNT(C30:G30)-H30)=2,SMALL(C30:G30,2),0)</f>
        <v>24.770365977596651</v>
      </c>
      <c r="K30" s="8">
        <f t="shared" ref="K30:K41" si="9">((SUM(C30:G30)-I30-J30)/H30)</f>
        <v>25.109989138451837</v>
      </c>
      <c r="L30">
        <f t="shared" ref="L30:L41" si="10">MROUND(K30,0.5)</f>
        <v>25</v>
      </c>
      <c r="N30" s="6"/>
    </row>
    <row r="31" spans="1:40" x14ac:dyDescent="0.25">
      <c r="A31" t="str">
        <f t="shared" si="0"/>
        <v>Star-Wars 6 Návrat Jediho SD,avi</v>
      </c>
      <c r="B31">
        <f t="shared" si="0"/>
        <v>640</v>
      </c>
      <c r="C31" s="8">
        <f t="shared" si="1"/>
        <v>23.602746986986674</v>
      </c>
      <c r="D31" s="8">
        <f t="shared" si="2"/>
        <v>25.841237427972054</v>
      </c>
      <c r="E31" s="8">
        <f t="shared" si="3"/>
        <v>21.217032737212719</v>
      </c>
      <c r="F31" s="8">
        <f t="shared" si="4"/>
        <v>25.021691820940713</v>
      </c>
      <c r="G31" s="8">
        <f t="shared" si="5"/>
        <v>23.49922339585034</v>
      </c>
      <c r="H31">
        <f t="shared" si="6"/>
        <v>3</v>
      </c>
      <c r="I31" s="8">
        <f t="shared" si="7"/>
        <v>21.217032737212719</v>
      </c>
      <c r="J31" s="8">
        <f t="shared" si="8"/>
        <v>23.49922339585034</v>
      </c>
      <c r="K31" s="8">
        <f t="shared" si="9"/>
        <v>24.821892078633145</v>
      </c>
      <c r="L31">
        <f t="shared" si="10"/>
        <v>25</v>
      </c>
      <c r="N31" s="6"/>
    </row>
    <row r="32" spans="1:40" x14ac:dyDescent="0.25">
      <c r="A32" t="str">
        <f t="shared" si="0"/>
        <v>Eragon HD,avi</v>
      </c>
      <c r="B32">
        <f t="shared" si="0"/>
        <v>1024</v>
      </c>
      <c r="C32" s="8">
        <f t="shared" si="1"/>
        <v>24.561797440236273</v>
      </c>
      <c r="D32" s="8" t="str">
        <f t="shared" si="2"/>
        <v/>
      </c>
      <c r="E32" s="8">
        <f t="shared" si="3"/>
        <v>20.59584043407807</v>
      </c>
      <c r="F32" s="8" t="str">
        <f t="shared" si="4"/>
        <v/>
      </c>
      <c r="G32" s="8" t="str">
        <f t="shared" si="5"/>
        <v/>
      </c>
      <c r="H32">
        <f t="shared" si="6"/>
        <v>1</v>
      </c>
      <c r="I32" s="8">
        <f t="shared" si="7"/>
        <v>20.59584043407807</v>
      </c>
      <c r="J32" s="8">
        <f t="shared" si="8"/>
        <v>0</v>
      </c>
      <c r="K32" s="8">
        <f t="shared" si="9"/>
        <v>24.561797440236276</v>
      </c>
      <c r="L32">
        <f t="shared" si="10"/>
        <v>24.5</v>
      </c>
      <c r="N32" s="6"/>
    </row>
    <row r="33" spans="1:14" x14ac:dyDescent="0.25">
      <c r="A33" t="str">
        <f t="shared" si="0"/>
        <v>'Star Wars I - Hviezdne vojny - Epizóda I - Skrytá hrozba    1999  1080p  5,1 CZ 5,1 SK 5,1 ENG,mkv</v>
      </c>
      <c r="B33">
        <f t="shared" si="0"/>
        <v>1920</v>
      </c>
      <c r="C33" s="8">
        <f t="shared" si="1"/>
        <v>26.101684415054031</v>
      </c>
      <c r="D33" s="8">
        <f t="shared" si="2"/>
        <v>25.919525477827751</v>
      </c>
      <c r="E33" s="8">
        <f t="shared" si="3"/>
        <v>26.413146098559409</v>
      </c>
      <c r="F33" s="8">
        <f t="shared" si="4"/>
        <v>28.014075336551294</v>
      </c>
      <c r="G33" s="8">
        <f t="shared" si="5"/>
        <v>26.120621825557901</v>
      </c>
      <c r="H33">
        <f t="shared" si="6"/>
        <v>3</v>
      </c>
      <c r="I33" s="8">
        <f t="shared" si="7"/>
        <v>25.919525477827751</v>
      </c>
      <c r="J33" s="8">
        <f t="shared" si="8"/>
        <v>26.101684415054031</v>
      </c>
      <c r="K33" s="8">
        <f t="shared" si="9"/>
        <v>26.849281086889533</v>
      </c>
      <c r="L33">
        <f t="shared" si="10"/>
        <v>27</v>
      </c>
      <c r="N33" s="6"/>
    </row>
    <row r="34" spans="1:14" x14ac:dyDescent="0.25">
      <c r="A34" t="str">
        <f t="shared" si="0"/>
        <v>300 Bitva u Thermopyl HD,mkv</v>
      </c>
      <c r="B34">
        <f t="shared" si="0"/>
        <v>1920</v>
      </c>
      <c r="C34" s="8">
        <f t="shared" si="1"/>
        <v>22.991166900096282</v>
      </c>
      <c r="D34" s="8">
        <f t="shared" si="2"/>
        <v>18.065916706797065</v>
      </c>
      <c r="E34" s="8">
        <f t="shared" si="3"/>
        <v>22.065400604813309</v>
      </c>
      <c r="F34" s="8">
        <f t="shared" si="4"/>
        <v>24.082448197281298</v>
      </c>
      <c r="G34" s="8">
        <f t="shared" si="5"/>
        <v>22.066008583116631</v>
      </c>
      <c r="H34">
        <f t="shared" si="6"/>
        <v>3</v>
      </c>
      <c r="I34" s="8">
        <f t="shared" si="7"/>
        <v>18.065916706797065</v>
      </c>
      <c r="J34" s="8">
        <f t="shared" si="8"/>
        <v>22.065400604813309</v>
      </c>
      <c r="K34" s="8">
        <f t="shared" si="9"/>
        <v>23.046541226831398</v>
      </c>
      <c r="L34">
        <f t="shared" si="10"/>
        <v>23</v>
      </c>
      <c r="N34" s="6"/>
    </row>
    <row r="35" spans="1:14" x14ac:dyDescent="0.25">
      <c r="A35" t="str">
        <f t="shared" si="0"/>
        <v>Avengers Infinity War CZ dabing-5,1 1080pHD 2018,,mkv</v>
      </c>
      <c r="B35">
        <f t="shared" si="0"/>
        <v>1920</v>
      </c>
      <c r="C35" s="8">
        <f t="shared" si="1"/>
        <v>26.323542909801084</v>
      </c>
      <c r="D35" s="8">
        <f t="shared" si="2"/>
        <v>25.975513008035144</v>
      </c>
      <c r="E35" s="8">
        <f t="shared" si="3"/>
        <v>27.188953783291122</v>
      </c>
      <c r="F35" s="8">
        <f t="shared" si="4"/>
        <v>26.284128856643495</v>
      </c>
      <c r="G35" s="8">
        <f t="shared" si="5"/>
        <v>27.427243615754257</v>
      </c>
      <c r="H35">
        <f t="shared" si="6"/>
        <v>3</v>
      </c>
      <c r="I35" s="8">
        <f t="shared" si="7"/>
        <v>25.975513008035144</v>
      </c>
      <c r="J35" s="8">
        <f t="shared" si="8"/>
        <v>26.284128856643495</v>
      </c>
      <c r="K35" s="8">
        <f t="shared" si="9"/>
        <v>26.979913436282157</v>
      </c>
      <c r="L35">
        <f t="shared" si="10"/>
        <v>27</v>
      </c>
      <c r="N35" s="6"/>
    </row>
    <row r="36" spans="1:14" x14ac:dyDescent="0.25">
      <c r="A36" t="str">
        <f t="shared" si="0"/>
        <v>Black Panther 2018 Full HD CZ dabing,mkv</v>
      </c>
      <c r="B36">
        <f t="shared" si="0"/>
        <v>1920</v>
      </c>
      <c r="C36" s="8">
        <f t="shared" si="1"/>
        <v>25.709100755789983</v>
      </c>
      <c r="D36" s="8">
        <f t="shared" si="2"/>
        <v>26.790367606747072</v>
      </c>
      <c r="E36" s="8">
        <f t="shared" si="3"/>
        <v>27.080114044023208</v>
      </c>
      <c r="F36" s="8">
        <f t="shared" si="4"/>
        <v>27.778037205098617</v>
      </c>
      <c r="G36" s="8">
        <f t="shared" si="5"/>
        <v>27.122072331137108</v>
      </c>
      <c r="H36">
        <f t="shared" si="6"/>
        <v>3</v>
      </c>
      <c r="I36" s="8">
        <f t="shared" si="7"/>
        <v>25.709100755789983</v>
      </c>
      <c r="J36" s="8">
        <f t="shared" si="8"/>
        <v>26.790367606747072</v>
      </c>
      <c r="K36" s="8">
        <f t="shared" si="9"/>
        <v>27.326741193419647</v>
      </c>
      <c r="L36">
        <f t="shared" si="10"/>
        <v>27.5</v>
      </c>
      <c r="N36" s="6"/>
    </row>
    <row r="37" spans="1:14" x14ac:dyDescent="0.25">
      <c r="A37" t="str">
        <f t="shared" si="0"/>
        <v>Free,Guy,CZ,mkv</v>
      </c>
      <c r="B37">
        <f t="shared" si="0"/>
        <v>1920</v>
      </c>
      <c r="C37" s="8">
        <f t="shared" si="1"/>
        <v>29.707310623765135</v>
      </c>
      <c r="D37" s="8">
        <f t="shared" si="2"/>
        <v>27.582058398769458</v>
      </c>
      <c r="E37" s="8">
        <f t="shared" si="3"/>
        <v>28.008641918432634</v>
      </c>
      <c r="F37" s="8">
        <f t="shared" si="4"/>
        <v>25.735333659776689</v>
      </c>
      <c r="G37" s="8">
        <f t="shared" si="5"/>
        <v>27.178200700018962</v>
      </c>
      <c r="H37">
        <f t="shared" si="6"/>
        <v>3</v>
      </c>
      <c r="I37" s="8">
        <f t="shared" si="7"/>
        <v>25.735333659776689</v>
      </c>
      <c r="J37" s="8">
        <f t="shared" si="8"/>
        <v>27.178200700018962</v>
      </c>
      <c r="K37" s="8">
        <f t="shared" si="9"/>
        <v>28.432670313655745</v>
      </c>
      <c r="L37">
        <f t="shared" si="10"/>
        <v>28.5</v>
      </c>
      <c r="N37" s="6"/>
    </row>
    <row r="38" spans="1:14" x14ac:dyDescent="0.25">
      <c r="A38" t="str">
        <f t="shared" si="0"/>
        <v>Nobody,2021,1080p,WEBRip,x264,AAC5,1-[YTS,MX],mp4</v>
      </c>
      <c r="B38">
        <f t="shared" si="0"/>
        <v>1920</v>
      </c>
      <c r="C38" s="8">
        <f t="shared" si="1"/>
        <v>23.508827523050677</v>
      </c>
      <c r="D38" s="8">
        <f t="shared" si="2"/>
        <v>23.213998973083388</v>
      </c>
      <c r="E38" s="8">
        <f t="shared" si="3"/>
        <v>24.405235305185009</v>
      </c>
      <c r="F38" s="8">
        <f t="shared" si="4"/>
        <v>25.682345955178075</v>
      </c>
      <c r="G38" s="8">
        <f t="shared" si="5"/>
        <v>23.703260657020341</v>
      </c>
      <c r="H38">
        <f t="shared" si="6"/>
        <v>3</v>
      </c>
      <c r="I38" s="8">
        <f t="shared" si="7"/>
        <v>23.213998973083388</v>
      </c>
      <c r="J38" s="8">
        <f t="shared" si="8"/>
        <v>23.508827523050677</v>
      </c>
      <c r="K38" s="8">
        <f t="shared" si="9"/>
        <v>24.596947305794469</v>
      </c>
      <c r="L38">
        <f t="shared" si="10"/>
        <v>24.5</v>
      </c>
      <c r="N38" s="6"/>
    </row>
    <row r="39" spans="1:14" x14ac:dyDescent="0.25">
      <c r="A39" t="str">
        <f t="shared" si="0"/>
        <v>Dune1,mkv</v>
      </c>
      <c r="B39">
        <f t="shared" si="0"/>
        <v>3840</v>
      </c>
      <c r="C39" s="8">
        <f t="shared" si="1"/>
        <v>23.129404115039609</v>
      </c>
      <c r="D39" s="8">
        <f t="shared" si="2"/>
        <v>24.553000196863156</v>
      </c>
      <c r="E39" s="8">
        <f t="shared" si="3"/>
        <v>23.989882076505811</v>
      </c>
      <c r="F39" s="8">
        <f t="shared" si="4"/>
        <v>19.601149876990601</v>
      </c>
      <c r="G39" s="8">
        <f t="shared" si="5"/>
        <v>26.1507138123152</v>
      </c>
      <c r="H39">
        <f t="shared" si="6"/>
        <v>3</v>
      </c>
      <c r="I39" s="8">
        <f t="shared" si="7"/>
        <v>19.601149876990601</v>
      </c>
      <c r="J39" s="8">
        <f t="shared" si="8"/>
        <v>23.129404115039609</v>
      </c>
      <c r="K39" s="8">
        <f t="shared" si="9"/>
        <v>24.897865361894727</v>
      </c>
      <c r="L39">
        <f t="shared" si="10"/>
        <v>25</v>
      </c>
      <c r="N39" s="6"/>
    </row>
    <row r="40" spans="1:14" x14ac:dyDescent="0.25">
      <c r="A40" t="str">
        <f t="shared" si="0"/>
        <v>interstellar,2014,2160p,uhd,bluray,x265-terminal,mkv</v>
      </c>
      <c r="B40">
        <f t="shared" si="0"/>
        <v>3840</v>
      </c>
      <c r="C40" s="8">
        <f t="shared" si="1"/>
        <v>26.314584226353297</v>
      </c>
      <c r="D40" s="8">
        <f t="shared" si="2"/>
        <v>27.267075784724923</v>
      </c>
      <c r="E40" s="8">
        <f t="shared" si="3"/>
        <v>28.43193754321231</v>
      </c>
      <c r="F40" s="8">
        <f t="shared" si="4"/>
        <v>26.578214801098397</v>
      </c>
      <c r="G40" s="8">
        <f t="shared" si="5"/>
        <v>26.935336754893768</v>
      </c>
      <c r="H40">
        <f t="shared" si="6"/>
        <v>3</v>
      </c>
      <c r="I40" s="8">
        <f t="shared" si="7"/>
        <v>26.314584226353297</v>
      </c>
      <c r="J40" s="8">
        <f t="shared" si="8"/>
        <v>26.578214801098397</v>
      </c>
      <c r="K40" s="8">
        <f t="shared" si="9"/>
        <v>27.544783360943665</v>
      </c>
      <c r="L40">
        <f t="shared" si="10"/>
        <v>27.5</v>
      </c>
      <c r="N40" s="6"/>
    </row>
    <row r="41" spans="1:14" x14ac:dyDescent="0.25">
      <c r="A41" t="str">
        <f t="shared" si="0"/>
        <v>Oppenheimer,2023,2160p,mkv</v>
      </c>
      <c r="B41">
        <f t="shared" si="0"/>
        <v>3840</v>
      </c>
      <c r="C41" s="8">
        <f t="shared" si="1"/>
        <v>26.483212555965153</v>
      </c>
      <c r="D41" s="8">
        <f t="shared" si="2"/>
        <v>25.508373088131279</v>
      </c>
      <c r="E41" s="8">
        <f t="shared" si="3"/>
        <v>27.256753507377464</v>
      </c>
      <c r="F41" s="8">
        <f t="shared" si="4"/>
        <v>28.039934784592514</v>
      </c>
      <c r="G41" s="8">
        <f t="shared" si="5"/>
        <v>28.302460777914192</v>
      </c>
      <c r="H41">
        <f t="shared" si="6"/>
        <v>3</v>
      </c>
      <c r="I41" s="8">
        <f t="shared" si="7"/>
        <v>25.508373088131279</v>
      </c>
      <c r="J41" s="8">
        <f t="shared" si="8"/>
        <v>26.483212555965153</v>
      </c>
      <c r="K41" s="8">
        <f t="shared" si="9"/>
        <v>27.86638302329473</v>
      </c>
      <c r="L41">
        <f t="shared" si="10"/>
        <v>28</v>
      </c>
      <c r="N41" s="6"/>
    </row>
    <row r="42" spans="1:14" x14ac:dyDescent="0.25">
      <c r="N42" s="6"/>
    </row>
    <row r="43" spans="1:14" x14ac:dyDescent="0.25">
      <c r="C43" t="s">
        <v>63</v>
      </c>
      <c r="D43" t="s">
        <v>64</v>
      </c>
      <c r="E43" t="s">
        <v>62</v>
      </c>
      <c r="F43" t="s">
        <v>65</v>
      </c>
      <c r="J43" t="s">
        <v>66</v>
      </c>
      <c r="K43" s="8">
        <f>AVERAGE(K29:K41)</f>
        <v>26.000000675744822</v>
      </c>
    </row>
    <row r="44" spans="1:14" x14ac:dyDescent="0.25">
      <c r="D44" s="7">
        <v>0.56804219883054141</v>
      </c>
      <c r="E44">
        <v>26</v>
      </c>
      <c r="F44" s="8">
        <f>AVERAGE(K29:K41)</f>
        <v>26.000000675744822</v>
      </c>
      <c r="J44" t="s">
        <v>68</v>
      </c>
      <c r="K44" s="7">
        <f>_xlfn.STDEV.S(K29:K41)</f>
        <v>1.6172313870615111</v>
      </c>
    </row>
    <row r="45" spans="1:14" x14ac:dyDescent="0.25">
      <c r="J45" t="s">
        <v>69</v>
      </c>
      <c r="K45" s="9">
        <f>_xlfn.NORM.DIST(E44, K43, K44, TRUE)</f>
        <v>0.49999983330574566</v>
      </c>
    </row>
    <row r="51" spans="1:12" x14ac:dyDescent="0.25">
      <c r="A51" t="str">
        <f>A28</f>
        <v>Name</v>
      </c>
      <c r="B51" t="str">
        <f>B28</f>
        <v>Res</v>
      </c>
      <c r="C51" t="s">
        <v>71</v>
      </c>
      <c r="D51" t="s">
        <v>72</v>
      </c>
      <c r="E51" t="s">
        <v>73</v>
      </c>
      <c r="F51" t="s">
        <v>66</v>
      </c>
      <c r="G51">
        <v>854</v>
      </c>
      <c r="H51">
        <v>1280</v>
      </c>
      <c r="I51">
        <v>1920</v>
      </c>
      <c r="J51">
        <v>3840</v>
      </c>
      <c r="K51" t="s">
        <v>75</v>
      </c>
      <c r="L51" t="s">
        <v>60</v>
      </c>
    </row>
    <row r="52" spans="1:12" x14ac:dyDescent="0.25">
      <c r="A52" t="str">
        <f t="shared" ref="A52:B64" si="11">A29</f>
        <v>Alvin a Chipmunkove 2 SD,avi</v>
      </c>
      <c r="B52">
        <f t="shared" si="11"/>
        <v>608</v>
      </c>
      <c r="C52" s="2">
        <f>SUM(T2:AM2)</f>
        <v>-2.9859845947756104E-3</v>
      </c>
      <c r="D52" s="2">
        <f>SMALL(T2:AM2,1)+SMALL(T2:AM2,2)+SMALL(T2:AM2,3)+SMALL(T2:AM2,4)</f>
        <v>-8.1746651038177892E-4</v>
      </c>
      <c r="E52" s="2">
        <f>SMALL(T2:AM2,5)+SMALL(T2:AM2,6)+SMALL(T2:AM2,7)+SMALL(T2:AM2,8)</f>
        <v>-6.9559109176155199E-4</v>
      </c>
      <c r="F52" s="2">
        <f>(C52-D52-E52)/12</f>
        <v>-1.2274391605268998E-4</v>
      </c>
      <c r="G52">
        <f>IF(F52&gt;$C$67,$G$51,0)</f>
        <v>854</v>
      </c>
      <c r="H52">
        <f>IF(F52&gt;$D$67,$H$51,0)</f>
        <v>0</v>
      </c>
      <c r="I52">
        <f>IF(F52&gt;$E$67,$I$51,0)</f>
        <v>0</v>
      </c>
      <c r="J52">
        <f>IF(F52&gt;$F$67,$J$51,0)</f>
        <v>0</v>
      </c>
      <c r="K52">
        <f>MAX(G52:J52)</f>
        <v>854</v>
      </c>
      <c r="L52">
        <f>IF(K52&gt;B52,B52,K52)</f>
        <v>608</v>
      </c>
    </row>
    <row r="53" spans="1:12" x14ac:dyDescent="0.25">
      <c r="A53" t="str">
        <f t="shared" si="11"/>
        <v>Na hraně zítřka SD,avi</v>
      </c>
      <c r="B53">
        <f t="shared" si="11"/>
        <v>640</v>
      </c>
      <c r="C53" s="2">
        <f t="shared" ref="C53:C64" si="12">SUM(T3:AM3)</f>
        <v>-1.8519323509711924E-3</v>
      </c>
      <c r="D53" s="2">
        <f t="shared" ref="D53:D64" si="13">SMALL(T3:AM3,1)+SMALL(T3:AM3,2)+SMALL(T3:AM3,3)+SMALL(T3:AM3,4)</f>
        <v>-6.6497823174815603E-4</v>
      </c>
      <c r="E53" s="2">
        <f t="shared" ref="E53:E64" si="14">SMALL(T3:AM3,5)+SMALL(T3:AM3,6)+SMALL(T3:AM3,7)+SMALL(T3:AM3,8)</f>
        <v>-4.4137809778968203E-4</v>
      </c>
      <c r="F53" s="2">
        <f t="shared" ref="F53:F64" si="15">(C53-D53-E53)/12</f>
        <v>-6.2131335119446196E-5</v>
      </c>
      <c r="G53">
        <f t="shared" ref="G53:G64" si="16">IF(F53&gt;$C$67,$G$51,0)</f>
        <v>854</v>
      </c>
      <c r="H53">
        <f t="shared" ref="H53:H64" si="17">IF(F53&gt;$D$67,$H$51,0)</f>
        <v>1280</v>
      </c>
      <c r="I53">
        <f t="shared" ref="I53:I64" si="18">IF(F53&gt;$E$67,$I$51,0)</f>
        <v>0</v>
      </c>
      <c r="J53">
        <f t="shared" ref="J53:J64" si="19">IF(F53&gt;$F$67,$J$51,0)</f>
        <v>0</v>
      </c>
      <c r="K53">
        <f t="shared" ref="K53:K64" si="20">MAX(G53:J53)</f>
        <v>1280</v>
      </c>
      <c r="L53">
        <f t="shared" ref="L53:L64" si="21">IF(K53&gt;B53,B53,K53)</f>
        <v>640</v>
      </c>
    </row>
    <row r="54" spans="1:12" x14ac:dyDescent="0.25">
      <c r="A54" t="str">
        <f t="shared" si="11"/>
        <v>Star-Wars 6 Návrat Jediho SD,avi</v>
      </c>
      <c r="B54">
        <f t="shared" si="11"/>
        <v>640</v>
      </c>
      <c r="C54" s="2">
        <f t="shared" si="12"/>
        <v>-2.1935833891493567E-3</v>
      </c>
      <c r="D54" s="2">
        <f t="shared" si="13"/>
        <v>-7.1763730743469297E-4</v>
      </c>
      <c r="E54" s="2">
        <f t="shared" si="14"/>
        <v>-5.4869223040857095E-4</v>
      </c>
      <c r="F54" s="2">
        <f t="shared" si="15"/>
        <v>-7.7271154275507733E-5</v>
      </c>
      <c r="G54">
        <f t="shared" si="16"/>
        <v>854</v>
      </c>
      <c r="H54">
        <f t="shared" si="17"/>
        <v>1280</v>
      </c>
      <c r="I54">
        <f t="shared" si="18"/>
        <v>0</v>
      </c>
      <c r="J54">
        <f t="shared" si="19"/>
        <v>0</v>
      </c>
      <c r="K54">
        <f t="shared" si="20"/>
        <v>1280</v>
      </c>
      <c r="L54">
        <f t="shared" si="21"/>
        <v>640</v>
      </c>
    </row>
    <row r="55" spans="1:12" x14ac:dyDescent="0.25">
      <c r="A55" t="str">
        <f t="shared" si="11"/>
        <v>Eragon HD,avi</v>
      </c>
      <c r="B55">
        <f t="shared" si="11"/>
        <v>1024</v>
      </c>
      <c r="C55" s="2">
        <f t="shared" si="12"/>
        <v>-2.6373174815807004E-3</v>
      </c>
      <c r="D55" s="2">
        <f t="shared" si="13"/>
        <v>-7.9888479571332697E-4</v>
      </c>
      <c r="E55" s="2">
        <f t="shared" si="14"/>
        <v>-7.042364367046179E-4</v>
      </c>
      <c r="F55" s="2">
        <f t="shared" si="15"/>
        <v>-9.4516354096896296E-5</v>
      </c>
      <c r="G55">
        <f t="shared" si="16"/>
        <v>854</v>
      </c>
      <c r="H55">
        <f t="shared" si="17"/>
        <v>1280</v>
      </c>
      <c r="I55">
        <f t="shared" si="18"/>
        <v>0</v>
      </c>
      <c r="J55">
        <f t="shared" si="19"/>
        <v>0</v>
      </c>
      <c r="K55">
        <f t="shared" si="20"/>
        <v>1280</v>
      </c>
      <c r="L55">
        <f t="shared" si="21"/>
        <v>1024</v>
      </c>
    </row>
    <row r="56" spans="1:12" x14ac:dyDescent="0.25">
      <c r="A56" t="str">
        <f t="shared" si="11"/>
        <v>'Star Wars I - Hviezdne vojny - Epizóda I - Skrytá hrozba    1999  1080p  5,1 CZ 5,1 SK 5,1 ENG,mkv</v>
      </c>
      <c r="B56">
        <f t="shared" si="11"/>
        <v>1920</v>
      </c>
      <c r="C56" s="2">
        <f t="shared" si="12"/>
        <v>-2.3512407903549825E-3</v>
      </c>
      <c r="D56" s="2">
        <f t="shared" si="13"/>
        <v>-6.6947756195579193E-4</v>
      </c>
      <c r="E56" s="2">
        <f t="shared" si="14"/>
        <v>-5.6642163429336599E-4</v>
      </c>
      <c r="F56" s="2">
        <f t="shared" si="15"/>
        <v>-9.2945132842152045E-5</v>
      </c>
      <c r="G56">
        <f t="shared" si="16"/>
        <v>854</v>
      </c>
      <c r="H56">
        <f t="shared" si="17"/>
        <v>1280</v>
      </c>
      <c r="I56">
        <f t="shared" si="18"/>
        <v>0</v>
      </c>
      <c r="J56">
        <f t="shared" si="19"/>
        <v>0</v>
      </c>
      <c r="K56">
        <f t="shared" si="20"/>
        <v>1280</v>
      </c>
      <c r="L56">
        <f t="shared" si="21"/>
        <v>1280</v>
      </c>
    </row>
    <row r="57" spans="1:12" x14ac:dyDescent="0.25">
      <c r="A57" t="str">
        <f t="shared" si="11"/>
        <v>300 Bitva u Thermopyl HD,mkv</v>
      </c>
      <c r="B57">
        <f t="shared" si="11"/>
        <v>1920</v>
      </c>
      <c r="C57" s="2">
        <f t="shared" si="12"/>
        <v>-1.7119842598794332E-3</v>
      </c>
      <c r="D57" s="2">
        <f t="shared" si="13"/>
        <v>-6.3512223710649504E-4</v>
      </c>
      <c r="E57" s="2">
        <f t="shared" si="14"/>
        <v>-4.3890823844608005E-4</v>
      </c>
      <c r="F57" s="2">
        <f t="shared" si="15"/>
        <v>-5.3162815360571503E-5</v>
      </c>
      <c r="G57">
        <f t="shared" si="16"/>
        <v>854</v>
      </c>
      <c r="H57">
        <f t="shared" si="17"/>
        <v>1280</v>
      </c>
      <c r="I57">
        <f t="shared" si="18"/>
        <v>1920</v>
      </c>
      <c r="J57">
        <f t="shared" si="19"/>
        <v>0</v>
      </c>
      <c r="K57">
        <f t="shared" si="20"/>
        <v>1920</v>
      </c>
      <c r="L57">
        <f t="shared" si="21"/>
        <v>1920</v>
      </c>
    </row>
    <row r="58" spans="1:12" x14ac:dyDescent="0.25">
      <c r="A58" t="str">
        <f t="shared" si="11"/>
        <v>Avengers Infinity War CZ dabing-5,1 1080pHD 2018,,mkv</v>
      </c>
      <c r="B58">
        <f t="shared" si="11"/>
        <v>1920</v>
      </c>
      <c r="C58" s="2">
        <f t="shared" si="12"/>
        <v>-1.7233673811118499E-3</v>
      </c>
      <c r="D58" s="2">
        <f t="shared" si="13"/>
        <v>-6.9361855324849E-4</v>
      </c>
      <c r="E58" s="2">
        <f t="shared" si="14"/>
        <v>-4.1862022772940204E-4</v>
      </c>
      <c r="F58" s="2">
        <f t="shared" si="15"/>
        <v>-5.0927383344496489E-5</v>
      </c>
      <c r="G58">
        <f t="shared" si="16"/>
        <v>854</v>
      </c>
      <c r="H58">
        <f t="shared" si="17"/>
        <v>1280</v>
      </c>
      <c r="I58">
        <f t="shared" si="18"/>
        <v>1920</v>
      </c>
      <c r="J58">
        <f t="shared" si="19"/>
        <v>0</v>
      </c>
      <c r="K58">
        <f t="shared" si="20"/>
        <v>1920</v>
      </c>
      <c r="L58">
        <f t="shared" si="21"/>
        <v>1920</v>
      </c>
    </row>
    <row r="59" spans="1:12" x14ac:dyDescent="0.25">
      <c r="A59" t="str">
        <f t="shared" si="11"/>
        <v>Black Panther 2018 Full HD CZ dabing,mkv</v>
      </c>
      <c r="B59">
        <f t="shared" si="11"/>
        <v>1920</v>
      </c>
      <c r="C59" s="2">
        <f t="shared" si="12"/>
        <v>-1.3868921634293328E-3</v>
      </c>
      <c r="D59" s="2">
        <f t="shared" si="13"/>
        <v>-5.2721533824514201E-4</v>
      </c>
      <c r="E59" s="2">
        <f t="shared" si="14"/>
        <v>-4.07079705291358E-4</v>
      </c>
      <c r="F59" s="2">
        <f t="shared" si="15"/>
        <v>-3.7716426657736067E-5</v>
      </c>
      <c r="G59">
        <f t="shared" si="16"/>
        <v>854</v>
      </c>
      <c r="H59">
        <f t="shared" si="17"/>
        <v>1280</v>
      </c>
      <c r="I59">
        <f t="shared" si="18"/>
        <v>1920</v>
      </c>
      <c r="J59">
        <f t="shared" si="19"/>
        <v>0</v>
      </c>
      <c r="K59">
        <f t="shared" si="20"/>
        <v>1920</v>
      </c>
      <c r="L59">
        <f t="shared" si="21"/>
        <v>1920</v>
      </c>
    </row>
    <row r="60" spans="1:12" x14ac:dyDescent="0.25">
      <c r="A60" t="str">
        <f t="shared" si="11"/>
        <v>Free,Guy,CZ,mkv</v>
      </c>
      <c r="B60">
        <f t="shared" si="11"/>
        <v>1920</v>
      </c>
      <c r="C60" s="2">
        <f t="shared" si="12"/>
        <v>-1.3325318151373041E-3</v>
      </c>
      <c r="D60" s="2">
        <f t="shared" si="13"/>
        <v>-5.8621902210314605E-4</v>
      </c>
      <c r="E60" s="2">
        <f t="shared" si="14"/>
        <v>-3.9433020763563202E-4</v>
      </c>
      <c r="F60" s="2">
        <f t="shared" si="15"/>
        <v>-2.9331882116543836E-5</v>
      </c>
      <c r="G60">
        <f t="shared" si="16"/>
        <v>854</v>
      </c>
      <c r="H60">
        <f t="shared" si="17"/>
        <v>1280</v>
      </c>
      <c r="I60">
        <f t="shared" si="18"/>
        <v>1920</v>
      </c>
      <c r="J60">
        <f t="shared" si="19"/>
        <v>3840</v>
      </c>
      <c r="K60">
        <f t="shared" si="20"/>
        <v>3840</v>
      </c>
      <c r="L60">
        <f t="shared" si="21"/>
        <v>1920</v>
      </c>
    </row>
    <row r="61" spans="1:12" x14ac:dyDescent="0.25">
      <c r="A61" t="str">
        <f t="shared" si="11"/>
        <v>Nobody,2021,1080p,WEBRip,x264,AAC5,1-[YTS,MX],mp4</v>
      </c>
      <c r="B61">
        <f t="shared" si="11"/>
        <v>1920</v>
      </c>
      <c r="C61" s="2">
        <f t="shared" si="12"/>
        <v>-1.9681245813797641E-3</v>
      </c>
      <c r="D61" s="2">
        <f t="shared" si="13"/>
        <v>-6.5959142665773405E-4</v>
      </c>
      <c r="E61" s="2">
        <f t="shared" si="14"/>
        <v>-4.9390154052243501E-4</v>
      </c>
      <c r="F61" s="2">
        <f t="shared" si="15"/>
        <v>-6.788596784996626E-5</v>
      </c>
      <c r="G61">
        <f t="shared" si="16"/>
        <v>854</v>
      </c>
      <c r="H61">
        <f t="shared" si="17"/>
        <v>1280</v>
      </c>
      <c r="I61">
        <f t="shared" si="18"/>
        <v>0</v>
      </c>
      <c r="J61">
        <f t="shared" si="19"/>
        <v>0</v>
      </c>
      <c r="K61">
        <f t="shared" si="20"/>
        <v>1280</v>
      </c>
      <c r="L61">
        <f t="shared" si="21"/>
        <v>1280</v>
      </c>
    </row>
    <row r="62" spans="1:12" x14ac:dyDescent="0.25">
      <c r="A62" t="str">
        <f t="shared" si="11"/>
        <v>Dune1,mkv</v>
      </c>
      <c r="B62">
        <f t="shared" si="11"/>
        <v>3840</v>
      </c>
      <c r="C62" s="2">
        <f t="shared" si="12"/>
        <v>-7.7145344943067449E-4</v>
      </c>
      <c r="D62" s="2">
        <f t="shared" si="13"/>
        <v>-4.7854152712658888E-4</v>
      </c>
      <c r="E62" s="2">
        <f t="shared" si="14"/>
        <v>-2.168318821165438E-4</v>
      </c>
      <c r="F62" s="2">
        <f t="shared" si="15"/>
        <v>-6.3400033489618179E-6</v>
      </c>
      <c r="G62">
        <f t="shared" si="16"/>
        <v>854</v>
      </c>
      <c r="H62">
        <f t="shared" si="17"/>
        <v>1280</v>
      </c>
      <c r="I62">
        <f t="shared" si="18"/>
        <v>1920</v>
      </c>
      <c r="J62">
        <f t="shared" si="19"/>
        <v>3840</v>
      </c>
      <c r="K62">
        <f t="shared" si="20"/>
        <v>3840</v>
      </c>
      <c r="L62">
        <f t="shared" si="21"/>
        <v>3840</v>
      </c>
    </row>
    <row r="63" spans="1:12" x14ac:dyDescent="0.25">
      <c r="A63" t="str">
        <f t="shared" si="11"/>
        <v>interstellar,2014,2160p,uhd,bluray,x265-terminal,mkv</v>
      </c>
      <c r="B63">
        <f t="shared" si="11"/>
        <v>3840</v>
      </c>
      <c r="C63" s="2">
        <f t="shared" si="12"/>
        <v>-1.7805174146014692E-3</v>
      </c>
      <c r="D63" s="2">
        <f t="shared" si="13"/>
        <v>-5.7495813797722511E-4</v>
      </c>
      <c r="E63" s="2">
        <f t="shared" si="14"/>
        <v>-4.2311453449430465E-4</v>
      </c>
      <c r="F63" s="2">
        <f t="shared" si="15"/>
        <v>-6.5203728510828288E-5</v>
      </c>
      <c r="G63">
        <f t="shared" si="16"/>
        <v>854</v>
      </c>
      <c r="H63">
        <f t="shared" si="17"/>
        <v>1280</v>
      </c>
      <c r="I63">
        <f t="shared" si="18"/>
        <v>0</v>
      </c>
      <c r="J63">
        <f t="shared" si="19"/>
        <v>0</v>
      </c>
      <c r="K63">
        <f t="shared" si="20"/>
        <v>1280</v>
      </c>
      <c r="L63">
        <f t="shared" si="21"/>
        <v>1280</v>
      </c>
    </row>
    <row r="64" spans="1:12" x14ac:dyDescent="0.25">
      <c r="A64" t="str">
        <f t="shared" si="11"/>
        <v>Oppenheimer,2023,2160p,mkv</v>
      </c>
      <c r="B64">
        <f t="shared" si="11"/>
        <v>3840</v>
      </c>
      <c r="C64" s="2">
        <f t="shared" si="12"/>
        <v>-9.4019758874748635E-4</v>
      </c>
      <c r="D64" s="2">
        <f t="shared" si="13"/>
        <v>-4.4821667782987142E-4</v>
      </c>
      <c r="E64" s="2">
        <f t="shared" si="14"/>
        <v>-2.4472705961152018E-4</v>
      </c>
      <c r="F64" s="2">
        <f t="shared" si="15"/>
        <v>-2.0604487608841228E-5</v>
      </c>
      <c r="G64">
        <f t="shared" si="16"/>
        <v>854</v>
      </c>
      <c r="H64">
        <f t="shared" si="17"/>
        <v>1280</v>
      </c>
      <c r="I64">
        <f t="shared" si="18"/>
        <v>1920</v>
      </c>
      <c r="J64">
        <f t="shared" si="19"/>
        <v>3840</v>
      </c>
      <c r="K64">
        <f t="shared" si="20"/>
        <v>3840</v>
      </c>
      <c r="L64">
        <f t="shared" si="21"/>
        <v>3840</v>
      </c>
    </row>
    <row r="65" spans="2:6" x14ac:dyDescent="0.25">
      <c r="F65" s="2"/>
    </row>
    <row r="66" spans="2:6" x14ac:dyDescent="0.25">
      <c r="B66" t="s">
        <v>74</v>
      </c>
      <c r="C66">
        <v>854</v>
      </c>
      <c r="D66">
        <v>1280</v>
      </c>
      <c r="E66">
        <v>1920</v>
      </c>
      <c r="F66">
        <v>3840</v>
      </c>
    </row>
    <row r="67" spans="2:6" x14ac:dyDescent="0.25">
      <c r="C67" s="2">
        <v>-10</v>
      </c>
      <c r="D67" s="2">
        <v>-1E-4</v>
      </c>
      <c r="E67" s="2">
        <v>-6.0000000000000002E-5</v>
      </c>
      <c r="F67" s="2">
        <v>-3.0000000000000001E-5</v>
      </c>
    </row>
  </sheetData>
  <mergeCells count="1">
    <mergeCell ref="C27:J27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BEC1-28E8-403A-A87D-22EA2D37C19E}">
  <dimension ref="A1:AO68"/>
  <sheetViews>
    <sheetView tabSelected="1" topLeftCell="A25" workbookViewId="0">
      <selection activeCell="G49" sqref="G49"/>
    </sheetView>
  </sheetViews>
  <sheetFormatPr defaultRowHeight="15" x14ac:dyDescent="0.25"/>
  <cols>
    <col min="1" max="1" width="81.140625" bestFit="1" customWidth="1"/>
    <col min="2" max="2" width="9.5703125" customWidth="1"/>
    <col min="3" max="3" width="10.140625" customWidth="1"/>
    <col min="4" max="4" width="10.28515625" customWidth="1"/>
    <col min="5" max="5" width="10.85546875" customWidth="1"/>
    <col min="6" max="6" width="20.5703125" bestFit="1" customWidth="1"/>
    <col min="7" max="7" width="22" bestFit="1" customWidth="1"/>
    <col min="8" max="9" width="21.7109375" bestFit="1" customWidth="1"/>
    <col min="10" max="10" width="22" bestFit="1" customWidth="1"/>
    <col min="11" max="12" width="20.5703125" bestFit="1" customWidth="1"/>
    <col min="13" max="13" width="20.85546875" bestFit="1" customWidth="1"/>
    <col min="14" max="18" width="23.7109375" bestFit="1" customWidth="1"/>
    <col min="19" max="19" width="23.42578125" bestFit="1" customWidth="1"/>
    <col min="20" max="29" width="23.7109375" bestFit="1" customWidth="1"/>
    <col min="30" max="30" width="22.42578125" bestFit="1" customWidth="1"/>
    <col min="31" max="31" width="22.7109375" bestFit="1" customWidth="1"/>
    <col min="32" max="32" width="23.42578125" bestFit="1" customWidth="1"/>
    <col min="33" max="33" width="23.7109375" bestFit="1" customWidth="1"/>
    <col min="34" max="34" width="23.42578125" bestFit="1" customWidth="1"/>
    <col min="35" max="35" width="13.85546875" bestFit="1" customWidth="1"/>
    <col min="36" max="41" width="12.425781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76</v>
      </c>
    </row>
    <row r="2" spans="1:41" x14ac:dyDescent="0.25">
      <c r="A2" s="11" t="s">
        <v>80</v>
      </c>
      <c r="B2">
        <v>608</v>
      </c>
      <c r="C2" s="11" t="s">
        <v>40</v>
      </c>
      <c r="D2" s="11">
        <v>4.1814377104377196E-3</v>
      </c>
      <c r="E2" s="11">
        <v>-0.121938334343435</v>
      </c>
      <c r="F2" s="11">
        <v>0.92221035757576497</v>
      </c>
      <c r="G2" s="11">
        <v>6.1988518518517602E-3</v>
      </c>
      <c r="H2" s="11">
        <v>-0.133930099999995</v>
      </c>
      <c r="I2" s="11">
        <v>6.0209733333284797E-2</v>
      </c>
      <c r="J2" s="11">
        <v>7.9892508417507297E-3</v>
      </c>
      <c r="K2" s="11">
        <v>-0.17728481515150901</v>
      </c>
      <c r="L2" s="11">
        <v>0.639837896969638</v>
      </c>
      <c r="M2" s="11" t="s">
        <v>41</v>
      </c>
      <c r="N2" s="11">
        <v>-1.9122069658405799E-4</v>
      </c>
      <c r="O2" s="11">
        <v>-1.18658740790355E-4</v>
      </c>
      <c r="P2" s="11">
        <v>-1.22220361687876E-4</v>
      </c>
      <c r="Q2" s="11">
        <v>-1.3591761553918201E-4</v>
      </c>
      <c r="R2" s="2">
        <v>-8.0366711319490895E-5</v>
      </c>
      <c r="S2" s="2">
        <v>-8.4830877427997297E-5</v>
      </c>
      <c r="T2" s="11">
        <v>-1.79658405894172E-4</v>
      </c>
      <c r="U2" s="11">
        <v>-2.2157233757535101E-4</v>
      </c>
      <c r="V2" s="11">
        <v>-2.2179839249832501E-4</v>
      </c>
      <c r="W2" s="11">
        <v>-1.7383958472873401E-4</v>
      </c>
      <c r="X2" s="11">
        <v>-2.0475887474882701E-4</v>
      </c>
      <c r="Y2" s="11">
        <v>-1.07861687876758E-4</v>
      </c>
      <c r="Z2" s="2">
        <v>-7.5616208975217694E-5</v>
      </c>
      <c r="AA2" s="11">
        <v>-1.7595780308104399E-4</v>
      </c>
      <c r="AB2" s="11">
        <v>-1.6834226389819099E-4</v>
      </c>
      <c r="AC2" s="15"/>
      <c r="AD2" s="11" t="s">
        <v>78</v>
      </c>
      <c r="AE2" s="11" t="s">
        <v>78</v>
      </c>
      <c r="AF2" s="11" t="s">
        <v>78</v>
      </c>
      <c r="AG2" s="11" t="s">
        <v>78</v>
      </c>
      <c r="AH2" s="11" t="s">
        <v>78</v>
      </c>
      <c r="AI2" s="11" t="s">
        <v>78</v>
      </c>
      <c r="AJ2" s="11" t="s">
        <v>78</v>
      </c>
      <c r="AK2" s="11" t="s">
        <v>78</v>
      </c>
      <c r="AL2" s="11" t="s">
        <v>78</v>
      </c>
      <c r="AM2" s="11" t="s">
        <v>78</v>
      </c>
      <c r="AN2" s="13"/>
      <c r="AO2" s="11" t="s">
        <v>78</v>
      </c>
    </row>
    <row r="3" spans="1:41" x14ac:dyDescent="0.25">
      <c r="A3" s="11" t="s">
        <v>90</v>
      </c>
      <c r="B3">
        <v>640</v>
      </c>
      <c r="C3" s="11" t="s">
        <v>40</v>
      </c>
      <c r="D3" s="11">
        <v>6.3144242424241796E-3</v>
      </c>
      <c r="E3" s="11">
        <v>-0.16131366969696601</v>
      </c>
      <c r="F3" s="11">
        <v>1.03649507272724</v>
      </c>
      <c r="G3" s="11">
        <v>6.0657895622895199E-3</v>
      </c>
      <c r="H3" s="11">
        <v>-0.12632758989898801</v>
      </c>
      <c r="I3" s="11">
        <v>-1.5612175757597499E-2</v>
      </c>
      <c r="J3" s="11">
        <v>7.0100050505050001E-3</v>
      </c>
      <c r="K3" s="11">
        <v>-0.141965590909087</v>
      </c>
      <c r="L3" s="11">
        <v>-0.198256818181857</v>
      </c>
      <c r="M3" s="11" t="s">
        <v>41</v>
      </c>
      <c r="N3" s="2">
        <v>-7.66778298727394E-5</v>
      </c>
      <c r="O3" s="2">
        <v>-6.0041862022772902E-5</v>
      </c>
      <c r="P3" s="11">
        <v>-1.5150033489618199E-4</v>
      </c>
      <c r="Q3" s="11">
        <v>-2.31729738780977E-4</v>
      </c>
      <c r="R3" s="2">
        <v>-1.1820160750167399E-5</v>
      </c>
      <c r="S3" s="2">
        <v>-7.0961152042866701E-5</v>
      </c>
      <c r="T3" s="11">
        <v>-1.66227394507702E-4</v>
      </c>
      <c r="U3" s="2">
        <v>-7.2908573342263898E-5</v>
      </c>
      <c r="V3" s="11">
        <v>-1.2208975217682501E-4</v>
      </c>
      <c r="W3" s="11">
        <v>-1.18588412592096E-4</v>
      </c>
      <c r="X3" s="2">
        <v>-7.9954789015405204E-5</v>
      </c>
      <c r="Y3" s="2">
        <v>-9.8466175485599402E-5</v>
      </c>
      <c r="Z3" s="2">
        <v>-5.3359008707300697E-5</v>
      </c>
      <c r="AA3" s="11">
        <v>-1.2366208975217601E-4</v>
      </c>
      <c r="AB3" s="11">
        <v>-1.10644675150703E-4</v>
      </c>
      <c r="AC3" s="15"/>
      <c r="AD3" s="11" t="s">
        <v>78</v>
      </c>
      <c r="AE3" s="11" t="s">
        <v>78</v>
      </c>
      <c r="AF3" s="11" t="s">
        <v>78</v>
      </c>
      <c r="AG3" s="11" t="s">
        <v>78</v>
      </c>
      <c r="AH3" s="11" t="s">
        <v>78</v>
      </c>
      <c r="AI3" s="11" t="s">
        <v>78</v>
      </c>
      <c r="AJ3" s="11" t="s">
        <v>78</v>
      </c>
      <c r="AK3" s="11" t="s">
        <v>78</v>
      </c>
      <c r="AL3" s="11" t="s">
        <v>78</v>
      </c>
      <c r="AM3" s="11" t="s">
        <v>78</v>
      </c>
      <c r="AN3" s="4"/>
      <c r="AO3" s="11" t="s">
        <v>78</v>
      </c>
    </row>
    <row r="4" spans="1:41" x14ac:dyDescent="0.25">
      <c r="A4" s="11" t="s">
        <v>77</v>
      </c>
      <c r="B4">
        <v>1920</v>
      </c>
      <c r="C4" s="11" t="s">
        <v>40</v>
      </c>
      <c r="D4" s="11">
        <v>6.5005841750841401E-3</v>
      </c>
      <c r="E4" s="11">
        <v>-0.22477189292929001</v>
      </c>
      <c r="F4" s="11">
        <v>1.9569047636363399</v>
      </c>
      <c r="G4" s="11">
        <v>3.0230134680134398E-3</v>
      </c>
      <c r="H4" s="11">
        <v>-9.0028153535352498E-2</v>
      </c>
      <c r="I4" s="11">
        <v>0.72019901818180798</v>
      </c>
      <c r="J4" s="11">
        <v>5.7778670033670401E-3</v>
      </c>
      <c r="K4" s="11">
        <v>-0.14201879494949601</v>
      </c>
      <c r="L4" s="11">
        <v>0.11669041212122799</v>
      </c>
      <c r="M4" s="11" t="s">
        <v>41</v>
      </c>
      <c r="N4" s="11">
        <v>-1.04906229068988E-4</v>
      </c>
      <c r="O4" s="2">
        <v>-6.2597119892833194E-5</v>
      </c>
      <c r="P4" s="11">
        <v>-1.1518251841929E-4</v>
      </c>
      <c r="Q4" s="2">
        <v>-4.4184527796383098E-5</v>
      </c>
      <c r="R4" s="11">
        <v>-1.76053248492967E-4</v>
      </c>
      <c r="S4" s="2">
        <v>-4.4479236436704503E-5</v>
      </c>
      <c r="T4" s="2">
        <v>-7.8868050904219605E-5</v>
      </c>
      <c r="U4" s="11">
        <v>-1.03310448760884E-4</v>
      </c>
      <c r="V4" s="11">
        <v>-1.0964501004688499E-4</v>
      </c>
      <c r="W4" s="2">
        <v>-6.8253516409912904E-5</v>
      </c>
      <c r="X4" s="11">
        <v>-1.0202779638312101E-4</v>
      </c>
      <c r="Y4" s="2">
        <v>-8.0596115204286702E-5</v>
      </c>
      <c r="Z4" s="11">
        <v>-1.7654219691895501E-4</v>
      </c>
      <c r="AA4" s="2">
        <v>-8.9892833221701202E-5</v>
      </c>
      <c r="AB4" s="11">
        <v>-1.6576356329537801E-4</v>
      </c>
      <c r="AC4" s="15"/>
      <c r="AD4" s="11" t="s">
        <v>78</v>
      </c>
      <c r="AE4" s="11" t="s">
        <v>78</v>
      </c>
      <c r="AF4" s="11" t="s">
        <v>78</v>
      </c>
      <c r="AG4" s="11" t="s">
        <v>78</v>
      </c>
      <c r="AH4" s="11" t="s">
        <v>78</v>
      </c>
      <c r="AI4" s="11" t="s">
        <v>78</v>
      </c>
      <c r="AJ4" s="11" t="s">
        <v>78</v>
      </c>
      <c r="AK4" s="11" t="s">
        <v>78</v>
      </c>
      <c r="AL4" s="11" t="s">
        <v>78</v>
      </c>
      <c r="AM4" s="11" t="s">
        <v>78</v>
      </c>
      <c r="AN4" s="4"/>
      <c r="AO4" s="11" t="s">
        <v>78</v>
      </c>
    </row>
    <row r="5" spans="1:41" x14ac:dyDescent="0.25">
      <c r="A5" s="11" t="s">
        <v>79</v>
      </c>
      <c r="B5">
        <v>1920</v>
      </c>
      <c r="C5" s="11" t="s">
        <v>40</v>
      </c>
      <c r="D5" s="11">
        <v>7.58978114478115E-3</v>
      </c>
      <c r="E5" s="11">
        <v>-0.14672128282828301</v>
      </c>
      <c r="F5" s="11">
        <v>0.52972012121212197</v>
      </c>
      <c r="G5" s="11">
        <v>5.6239915824916097E-3</v>
      </c>
      <c r="H5" s="11">
        <v>-0.123241015151516</v>
      </c>
      <c r="I5" s="11">
        <v>0.95732203030304597</v>
      </c>
      <c r="J5" s="11">
        <v>8.4619629629629593E-3</v>
      </c>
      <c r="K5" s="11">
        <v>-0.1444983</v>
      </c>
      <c r="L5" s="11">
        <v>8.3808533333331006E-2</v>
      </c>
      <c r="M5" s="11" t="s">
        <v>41</v>
      </c>
      <c r="N5" s="2">
        <v>-5.6800066979236398E-5</v>
      </c>
      <c r="O5" s="11">
        <v>-1.58811118553248E-4</v>
      </c>
      <c r="P5" s="2">
        <v>-9.4199598124581301E-5</v>
      </c>
      <c r="Q5" s="2">
        <v>-4.5331547220361699E-5</v>
      </c>
      <c r="R5" s="2">
        <v>-5.3444407233757497E-5</v>
      </c>
      <c r="S5" s="2">
        <v>-7.8628600133958404E-5</v>
      </c>
      <c r="T5" s="2">
        <v>-9.6574012056262497E-5</v>
      </c>
      <c r="U5" s="11">
        <v>-1.1455458807769499E-4</v>
      </c>
      <c r="V5" s="2">
        <v>-2.11202277294038E-5</v>
      </c>
      <c r="W5" s="2">
        <v>-9.5234427327528401E-5</v>
      </c>
      <c r="X5" s="2">
        <v>-8.4765572672471502E-5</v>
      </c>
      <c r="Y5" s="2">
        <v>-8.5641326188881395E-5</v>
      </c>
      <c r="Z5" s="2">
        <v>-5.7454789015405199E-5</v>
      </c>
      <c r="AA5" s="2">
        <v>-3.03566644340254E-5</v>
      </c>
      <c r="AB5" s="2">
        <v>-7.8114534494306702E-5</v>
      </c>
      <c r="AC5" s="15"/>
      <c r="AD5" s="11" t="s">
        <v>78</v>
      </c>
      <c r="AE5" s="11" t="s">
        <v>78</v>
      </c>
      <c r="AF5" s="11" t="s">
        <v>78</v>
      </c>
      <c r="AG5" s="11" t="s">
        <v>78</v>
      </c>
      <c r="AH5" s="11" t="s">
        <v>78</v>
      </c>
      <c r="AI5" s="11" t="s">
        <v>78</v>
      </c>
      <c r="AJ5" s="11" t="s">
        <v>78</v>
      </c>
      <c r="AK5" s="11" t="s">
        <v>78</v>
      </c>
      <c r="AL5" s="11" t="s">
        <v>78</v>
      </c>
      <c r="AM5" s="11" t="s">
        <v>78</v>
      </c>
      <c r="AN5" s="4"/>
      <c r="AO5" s="11" t="s">
        <v>78</v>
      </c>
    </row>
    <row r="6" spans="1:41" x14ac:dyDescent="0.25">
      <c r="A6" s="12" t="s">
        <v>81</v>
      </c>
      <c r="B6">
        <v>1920</v>
      </c>
      <c r="C6" s="11" t="s">
        <v>40</v>
      </c>
      <c r="D6" s="11">
        <v>5.8000993265992897E-3</v>
      </c>
      <c r="E6" s="11">
        <v>-0.165984754545452</v>
      </c>
      <c r="F6" s="11">
        <v>1.2180354424242099</v>
      </c>
      <c r="G6" s="11">
        <v>6.4312239057237996E-3</v>
      </c>
      <c r="H6" s="11">
        <v>-0.160266763636358</v>
      </c>
      <c r="I6" s="11">
        <v>0.58915199393933204</v>
      </c>
      <c r="J6" s="11">
        <v>6.3364595959595899E-3</v>
      </c>
      <c r="K6" s="11">
        <v>-0.16149216161616001</v>
      </c>
      <c r="L6" s="11">
        <v>0.32340387878786703</v>
      </c>
      <c r="M6" s="11" t="s">
        <v>41</v>
      </c>
      <c r="N6" s="11">
        <v>-1.14187876758204E-4</v>
      </c>
      <c r="O6" s="2">
        <v>-8.6458472873409203E-5</v>
      </c>
      <c r="P6" s="2">
        <v>-5.0738446081714598E-5</v>
      </c>
      <c r="Q6" s="2">
        <v>-3.18151373074346E-5</v>
      </c>
      <c r="R6" s="2">
        <v>-1.8677160080375101E-5</v>
      </c>
      <c r="S6" s="2">
        <v>-2.83154722036168E-5</v>
      </c>
      <c r="T6" s="11">
        <v>-1.6628265237776199E-4</v>
      </c>
      <c r="U6" s="2">
        <v>-9.3203281982585402E-5</v>
      </c>
      <c r="V6" s="2">
        <v>-8.6508707300736703E-5</v>
      </c>
      <c r="W6" s="11">
        <v>-1.33168117883456E-4</v>
      </c>
      <c r="X6" s="2">
        <v>-6.22052913596784E-5</v>
      </c>
      <c r="Y6" s="11">
        <v>-1.2450602813127899E-4</v>
      </c>
      <c r="Z6" s="2">
        <v>-5.7704286671131903E-5</v>
      </c>
      <c r="AA6" s="11">
        <v>-1.1596784996651E-4</v>
      </c>
      <c r="AB6" s="2">
        <v>-4.7533489618218297E-5</v>
      </c>
      <c r="AI6" s="15"/>
      <c r="AJ6" s="11" t="s">
        <v>78</v>
      </c>
      <c r="AK6" s="11" t="s">
        <v>78</v>
      </c>
      <c r="AL6" s="11" t="s">
        <v>78</v>
      </c>
      <c r="AM6" s="11" t="s">
        <v>78</v>
      </c>
      <c r="AN6" s="4"/>
      <c r="AO6" s="11" t="s">
        <v>78</v>
      </c>
    </row>
    <row r="7" spans="1:41" x14ac:dyDescent="0.25">
      <c r="A7" s="11" t="s">
        <v>82</v>
      </c>
      <c r="B7">
        <v>1920</v>
      </c>
      <c r="C7" s="11" t="s">
        <v>40</v>
      </c>
      <c r="D7" s="11">
        <v>4.7252508417509097E-3</v>
      </c>
      <c r="E7" s="11">
        <v>-0.138284548484852</v>
      </c>
      <c r="F7" s="11">
        <v>1.0449364969697299</v>
      </c>
      <c r="G7" s="11">
        <v>7.8268501683500698E-3</v>
      </c>
      <c r="H7" s="11">
        <v>-0.230380147474742</v>
      </c>
      <c r="I7" s="11">
        <v>0.84224520606054798</v>
      </c>
      <c r="J7" s="11">
        <v>3.8119595959596E-3</v>
      </c>
      <c r="K7" s="11">
        <v>-0.11011115050505101</v>
      </c>
      <c r="L7" s="11">
        <v>0.59676461212121901</v>
      </c>
      <c r="M7" s="11" t="s">
        <v>41</v>
      </c>
      <c r="N7" s="11">
        <v>-1.3664099129269899E-4</v>
      </c>
      <c r="O7" s="2">
        <v>-2.7500000000000001E-5</v>
      </c>
      <c r="P7" s="2">
        <v>-2.26624246483589E-5</v>
      </c>
      <c r="Q7" s="11">
        <v>-1.1240957803081E-4</v>
      </c>
      <c r="R7" s="2">
        <v>-1.6312793034159299E-5</v>
      </c>
      <c r="S7" s="2">
        <v>-5.6965840589417501E-6</v>
      </c>
      <c r="T7" s="11">
        <v>-1.32218687206965E-4</v>
      </c>
      <c r="U7" s="2">
        <v>-1.7627260549229699E-5</v>
      </c>
      <c r="V7" s="2">
        <v>-9.4402210314802407E-5</v>
      </c>
      <c r="W7" s="11">
        <v>-1.06051574012056E-4</v>
      </c>
      <c r="X7" s="2">
        <v>-5.3370730073677097E-5</v>
      </c>
      <c r="Y7" s="11">
        <v>-1.14536168787675E-4</v>
      </c>
      <c r="Z7" s="2">
        <v>-9.0639651707970505E-5</v>
      </c>
      <c r="AA7" s="11">
        <v>-1.2726222371064899E-4</v>
      </c>
      <c r="AB7" s="2">
        <v>-8.7655726724715304E-5</v>
      </c>
      <c r="AC7" s="15"/>
      <c r="AD7" s="11" t="s">
        <v>78</v>
      </c>
      <c r="AE7" s="11" t="s">
        <v>78</v>
      </c>
      <c r="AF7" s="11" t="s">
        <v>78</v>
      </c>
      <c r="AG7" s="11" t="s">
        <v>78</v>
      </c>
      <c r="AH7" s="11" t="s">
        <v>78</v>
      </c>
      <c r="AI7" s="11" t="s">
        <v>78</v>
      </c>
      <c r="AJ7" s="11" t="s">
        <v>78</v>
      </c>
      <c r="AK7" s="11" t="s">
        <v>78</v>
      </c>
      <c r="AL7" s="11" t="s">
        <v>78</v>
      </c>
      <c r="AM7" s="11" t="s">
        <v>78</v>
      </c>
      <c r="AN7" s="4"/>
      <c r="AO7" s="11" t="s">
        <v>78</v>
      </c>
    </row>
    <row r="8" spans="1:41" x14ac:dyDescent="0.25">
      <c r="A8" s="11" t="s">
        <v>83</v>
      </c>
      <c r="B8">
        <v>1920</v>
      </c>
      <c r="C8" s="11" t="s">
        <v>40</v>
      </c>
      <c r="D8" s="11">
        <v>2.90574242424244E-3</v>
      </c>
      <c r="E8" s="11">
        <v>-3.7429496969697898E-2</v>
      </c>
      <c r="F8" s="11">
        <v>-6.9666072727261302E-2</v>
      </c>
      <c r="G8" s="11">
        <v>4.75468855218859E-3</v>
      </c>
      <c r="H8" s="11">
        <v>-0.116168805050507</v>
      </c>
      <c r="I8" s="11">
        <v>0.95160398787881395</v>
      </c>
      <c r="J8" s="11">
        <v>3.6775740740741299E-3</v>
      </c>
      <c r="K8" s="11">
        <v>-0.123724633333336</v>
      </c>
      <c r="L8" s="11">
        <v>1.52045553333336</v>
      </c>
      <c r="M8" s="11" t="s">
        <v>41</v>
      </c>
      <c r="N8" s="2">
        <v>-2.26054922973878E-5</v>
      </c>
      <c r="O8" s="11">
        <v>-1.4716008037508299E-4</v>
      </c>
      <c r="P8" s="11">
        <v>-1.4706296048224999E-4</v>
      </c>
      <c r="Q8" s="11">
        <v>-1.17272270596115E-4</v>
      </c>
      <c r="R8" s="11">
        <v>-1.9586403215003301E-4</v>
      </c>
      <c r="S8" s="11">
        <v>-1.3572170127260501E-4</v>
      </c>
      <c r="T8" s="11">
        <v>-1.52992297387809E-4</v>
      </c>
      <c r="U8" s="2">
        <v>-9.3139651707970498E-5</v>
      </c>
      <c r="V8" s="11">
        <v>-1.14375418620227E-4</v>
      </c>
      <c r="W8" s="11">
        <v>-1.17379437374413E-4</v>
      </c>
      <c r="X8" s="11">
        <v>-1.10616208975217E-4</v>
      </c>
      <c r="Y8" s="2">
        <v>-6.9619892833221701E-5</v>
      </c>
      <c r="Z8" s="11">
        <v>-1.2601138647019399E-4</v>
      </c>
      <c r="AA8" s="11">
        <v>-1.5192565304755499E-4</v>
      </c>
      <c r="AB8" s="2">
        <v>-3.3837910247823101E-5</v>
      </c>
      <c r="AC8" s="15"/>
      <c r="AD8" s="11" t="s">
        <v>78</v>
      </c>
      <c r="AE8" s="11" t="s">
        <v>78</v>
      </c>
      <c r="AF8" s="11" t="s">
        <v>78</v>
      </c>
      <c r="AG8" s="11" t="s">
        <v>78</v>
      </c>
      <c r="AH8" s="11" t="s">
        <v>78</v>
      </c>
      <c r="AI8" s="11" t="s">
        <v>78</v>
      </c>
      <c r="AJ8" s="11" t="s">
        <v>78</v>
      </c>
      <c r="AK8" s="11" t="s">
        <v>78</v>
      </c>
      <c r="AL8" s="11" t="s">
        <v>78</v>
      </c>
      <c r="AM8" s="11" t="s">
        <v>78</v>
      </c>
      <c r="AN8" s="4"/>
      <c r="AO8" s="11" t="s">
        <v>78</v>
      </c>
    </row>
    <row r="9" spans="1:41" x14ac:dyDescent="0.25">
      <c r="A9" s="11" t="s">
        <v>91</v>
      </c>
      <c r="B9">
        <v>1920</v>
      </c>
      <c r="C9" s="11" t="s">
        <v>40</v>
      </c>
      <c r="D9" s="11">
        <v>2.9955185185185302E-3</v>
      </c>
      <c r="E9" s="11">
        <v>-4.9476133333334803E-2</v>
      </c>
      <c r="F9" s="11">
        <v>9.5844533333352702E-2</v>
      </c>
      <c r="G9" s="11">
        <v>3.0790791245790998E-3</v>
      </c>
      <c r="H9" s="11">
        <v>-3.2852479797979298E-2</v>
      </c>
      <c r="I9" s="11">
        <v>-0.237779151515153</v>
      </c>
      <c r="J9" s="11">
        <v>6.7614444444444302E-3</v>
      </c>
      <c r="K9" s="11">
        <v>-0.16527902222222199</v>
      </c>
      <c r="L9" s="11">
        <v>1.1158385333333301</v>
      </c>
      <c r="M9" s="11" t="s">
        <v>41</v>
      </c>
      <c r="N9" s="11">
        <v>-1.8349631614199499E-4</v>
      </c>
      <c r="O9" s="11">
        <v>-1.00105492297387E-4</v>
      </c>
      <c r="P9" s="11">
        <v>-1.92088077695914E-4</v>
      </c>
      <c r="Q9" s="2">
        <v>-3.8965170797052698E-6</v>
      </c>
      <c r="R9" s="11">
        <v>-1.00316476892163E-4</v>
      </c>
      <c r="S9" s="2">
        <v>-5.54889484259879E-5</v>
      </c>
      <c r="T9" s="2">
        <v>-3.7806430006697903E-5</v>
      </c>
      <c r="U9" s="11">
        <v>-1.3846952444742099E-4</v>
      </c>
      <c r="V9" s="11">
        <v>-1.00929336905559E-4</v>
      </c>
      <c r="W9" s="2">
        <v>-7.6989283322170105E-5</v>
      </c>
      <c r="X9" s="11">
        <v>-1.82995646349631E-4</v>
      </c>
      <c r="Y9" s="11">
        <v>-1.6294876088412499E-4</v>
      </c>
      <c r="Z9" s="11">
        <v>-1.1873074346952401E-4</v>
      </c>
      <c r="AA9" s="11">
        <v>-1.17510046885465E-4</v>
      </c>
      <c r="AB9" s="2">
        <v>-9.4055592766242399E-6</v>
      </c>
      <c r="AC9" s="15"/>
      <c r="AD9" s="11" t="s">
        <v>78</v>
      </c>
      <c r="AE9" s="11" t="s">
        <v>78</v>
      </c>
      <c r="AF9" s="11" t="s">
        <v>78</v>
      </c>
      <c r="AG9" s="11" t="s">
        <v>78</v>
      </c>
      <c r="AH9" s="11" t="s">
        <v>78</v>
      </c>
      <c r="AI9" s="11" t="s">
        <v>78</v>
      </c>
      <c r="AJ9" s="11" t="s">
        <v>78</v>
      </c>
      <c r="AK9" s="11" t="s">
        <v>78</v>
      </c>
      <c r="AL9" s="11" t="s">
        <v>78</v>
      </c>
      <c r="AM9" s="11" t="s">
        <v>78</v>
      </c>
      <c r="AN9" s="4"/>
      <c r="AO9" s="11" t="s">
        <v>78</v>
      </c>
    </row>
    <row r="10" spans="1:41" x14ac:dyDescent="0.25">
      <c r="A10" s="11" t="s">
        <v>84</v>
      </c>
      <c r="B10">
        <v>3840</v>
      </c>
      <c r="C10" s="11" t="s">
        <v>40</v>
      </c>
      <c r="D10" s="11">
        <v>3.9468501683501299E-3</v>
      </c>
      <c r="E10" s="11">
        <v>-0.109591158585856</v>
      </c>
      <c r="F10" s="11">
        <v>0.774381472727242</v>
      </c>
      <c r="G10" s="11">
        <v>9.4945218855217901E-3</v>
      </c>
      <c r="H10" s="11">
        <v>-0.274360949494944</v>
      </c>
      <c r="I10" s="11">
        <v>0.42042945454539099</v>
      </c>
      <c r="J10" s="11">
        <v>6.4000808080806899E-3</v>
      </c>
      <c r="K10" s="11">
        <v>-0.159210110101004</v>
      </c>
      <c r="L10" s="11">
        <v>4.1795642424175897E-2</v>
      </c>
      <c r="M10" s="11" t="s">
        <v>41</v>
      </c>
      <c r="N10" s="2">
        <v>-2.6502009377093101E-5</v>
      </c>
      <c r="O10" s="2">
        <v>-9.4608171466845198E-5</v>
      </c>
      <c r="P10" s="2">
        <v>-9.5997990622906902E-5</v>
      </c>
      <c r="Q10" s="2">
        <v>-4.8131279303415903E-5</v>
      </c>
      <c r="R10" s="11">
        <v>-1.17129939718687E-4</v>
      </c>
      <c r="S10" s="2">
        <v>-3.88077695914266E-5</v>
      </c>
      <c r="T10" s="2">
        <v>-3.5785331547220298E-5</v>
      </c>
      <c r="U10" s="2">
        <v>-9.4688546550569301E-5</v>
      </c>
      <c r="V10" s="11">
        <v>-1.61016409912926E-4</v>
      </c>
      <c r="W10" s="2">
        <v>-9.8683858004018694E-5</v>
      </c>
      <c r="X10" s="2">
        <v>-2.1358004018754101E-5</v>
      </c>
      <c r="Y10" s="2">
        <v>-7.2461486939048798E-5</v>
      </c>
      <c r="Z10" s="11">
        <v>-1.3286168787675801E-4</v>
      </c>
      <c r="AA10" s="2">
        <v>-5.1784996651038097E-5</v>
      </c>
      <c r="AB10" s="11">
        <v>-1.16508707300736E-4</v>
      </c>
      <c r="AC10" s="15"/>
      <c r="AD10" s="11" t="s">
        <v>78</v>
      </c>
      <c r="AE10" s="11" t="s">
        <v>78</v>
      </c>
      <c r="AF10" s="11" t="s">
        <v>78</v>
      </c>
      <c r="AG10" s="11" t="s">
        <v>78</v>
      </c>
      <c r="AH10" s="11" t="s">
        <v>78</v>
      </c>
      <c r="AI10" s="11" t="s">
        <v>78</v>
      </c>
      <c r="AJ10" s="11" t="s">
        <v>78</v>
      </c>
      <c r="AK10" s="11" t="s">
        <v>78</v>
      </c>
      <c r="AL10" s="11" t="s">
        <v>78</v>
      </c>
      <c r="AM10" s="11" t="s">
        <v>78</v>
      </c>
      <c r="AN10" s="4"/>
      <c r="AO10" s="11" t="s">
        <v>78</v>
      </c>
    </row>
    <row r="11" spans="1:41" x14ac:dyDescent="0.25">
      <c r="A11" s="11" t="s">
        <v>89</v>
      </c>
      <c r="B11">
        <v>3840</v>
      </c>
      <c r="C11" s="11" t="s">
        <v>40</v>
      </c>
      <c r="D11" s="11">
        <v>6.6948855218855602E-3</v>
      </c>
      <c r="E11" s="11">
        <v>-0.18189055050505201</v>
      </c>
      <c r="F11" s="11">
        <v>1.2621638787878899</v>
      </c>
      <c r="G11" s="11">
        <v>5.3268888888888402E-3</v>
      </c>
      <c r="H11" s="11">
        <v>-0.136547899999997</v>
      </c>
      <c r="I11" s="11">
        <v>-2.1289400000031902E-2</v>
      </c>
      <c r="J11" s="11">
        <v>5.6154023569023499E-3</v>
      </c>
      <c r="K11" s="11">
        <v>-0.16908755353535199</v>
      </c>
      <c r="L11" s="11">
        <v>1.1205176181818</v>
      </c>
      <c r="M11" s="11" t="s">
        <v>41</v>
      </c>
      <c r="N11" s="2">
        <v>-6.1361352980575999E-5</v>
      </c>
      <c r="O11" s="11">
        <v>-1.44196249162759E-4</v>
      </c>
      <c r="P11" s="11">
        <v>-2.1065137307434601E-4</v>
      </c>
      <c r="Q11" s="11">
        <v>-1.4750167448091E-4</v>
      </c>
      <c r="R11" s="2">
        <v>-6.1399866041527107E-5</v>
      </c>
      <c r="S11" s="11">
        <v>-1.62595445411922E-4</v>
      </c>
      <c r="T11" s="2">
        <v>-3.8945077026121898E-5</v>
      </c>
      <c r="U11" s="2">
        <v>-9.0137307434695195E-5</v>
      </c>
      <c r="V11" s="11">
        <v>-1.7994976557267201E-4</v>
      </c>
      <c r="W11" s="11">
        <v>-2.1204454119222999E-4</v>
      </c>
      <c r="X11" s="11">
        <v>-1.5316141995981201E-4</v>
      </c>
      <c r="Y11" s="11">
        <v>-1.76525452109845E-4</v>
      </c>
      <c r="Z11" s="11">
        <v>-1.8420797052913501E-4</v>
      </c>
      <c r="AA11" s="11">
        <v>-2.02289015405224E-4</v>
      </c>
      <c r="AB11" s="11">
        <v>-1.21108506363027E-4</v>
      </c>
      <c r="AC11" s="15"/>
      <c r="AD11" s="11" t="s">
        <v>78</v>
      </c>
      <c r="AE11" s="11" t="s">
        <v>78</v>
      </c>
      <c r="AF11" s="11" t="s">
        <v>78</v>
      </c>
      <c r="AG11" s="11" t="s">
        <v>78</v>
      </c>
      <c r="AH11" s="11" t="s">
        <v>78</v>
      </c>
      <c r="AI11" s="11" t="s">
        <v>78</v>
      </c>
      <c r="AJ11" s="11" t="s">
        <v>78</v>
      </c>
      <c r="AK11" s="11" t="s">
        <v>78</v>
      </c>
      <c r="AL11" s="11" t="s">
        <v>78</v>
      </c>
      <c r="AM11" s="11" t="s">
        <v>78</v>
      </c>
      <c r="AN11" s="4"/>
      <c r="AO11" s="11" t="s">
        <v>78</v>
      </c>
    </row>
    <row r="12" spans="1:41" x14ac:dyDescent="0.25">
      <c r="A12" s="11" t="s">
        <v>92</v>
      </c>
      <c r="B12">
        <v>3840</v>
      </c>
      <c r="C12" s="11" t="s">
        <v>40</v>
      </c>
      <c r="D12" s="11">
        <v>2.9211700336701199E-3</v>
      </c>
      <c r="E12" s="11">
        <v>-5.5837838383842903E-2</v>
      </c>
      <c r="F12" s="11">
        <v>0.216490454545502</v>
      </c>
      <c r="G12" s="11">
        <v>3.4028973063972702E-3</v>
      </c>
      <c r="H12" s="11">
        <v>-5.4375773737372297E-2</v>
      </c>
      <c r="I12" s="11">
        <v>-8.6491096969709594E-2</v>
      </c>
      <c r="J12" s="11">
        <v>2.7529040404040599E-3</v>
      </c>
      <c r="K12" s="11">
        <v>-3.9598883838385397E-2</v>
      </c>
      <c r="L12" s="11">
        <v>-0.144980787878769</v>
      </c>
      <c r="M12" s="11" t="s">
        <v>41</v>
      </c>
      <c r="N12" s="11">
        <v>-1.5280977896851901E-4</v>
      </c>
      <c r="O12" s="11">
        <v>-1.34650033489618E-4</v>
      </c>
      <c r="P12" s="2">
        <v>-5.2627260549229703E-5</v>
      </c>
      <c r="Q12" s="2">
        <v>-7.8385800401875396E-5</v>
      </c>
      <c r="R12" s="2">
        <v>-4.3211654387139999E-5</v>
      </c>
      <c r="S12" s="2">
        <v>-7.5842263898191504E-5</v>
      </c>
      <c r="T12" s="2">
        <v>-6.7376088412591999E-5</v>
      </c>
      <c r="U12" s="11">
        <v>-1.39613194909578E-4</v>
      </c>
      <c r="V12" s="2">
        <v>-5.8685532484929601E-5</v>
      </c>
      <c r="W12" s="11">
        <v>-1.5237608841259199E-4</v>
      </c>
      <c r="X12" s="2">
        <v>-6.4973208305425199E-5</v>
      </c>
      <c r="Y12" s="2">
        <v>-7.9986604152712602E-5</v>
      </c>
      <c r="Z12" s="2">
        <v>-5.9444072337575097E-6</v>
      </c>
      <c r="AA12" s="2">
        <v>-8.3516409912926903E-5</v>
      </c>
      <c r="AB12" s="2">
        <v>-3.25251172136637E-5</v>
      </c>
      <c r="AC12" s="15"/>
      <c r="AD12" s="11" t="s">
        <v>78</v>
      </c>
      <c r="AE12" s="11" t="s">
        <v>78</v>
      </c>
      <c r="AF12" s="11" t="s">
        <v>78</v>
      </c>
      <c r="AG12" s="11" t="s">
        <v>78</v>
      </c>
      <c r="AH12" s="11" t="s">
        <v>78</v>
      </c>
      <c r="AI12" s="11" t="s">
        <v>78</v>
      </c>
      <c r="AJ12" s="11" t="s">
        <v>78</v>
      </c>
      <c r="AK12" s="11" t="s">
        <v>78</v>
      </c>
      <c r="AL12" s="11" t="s">
        <v>78</v>
      </c>
      <c r="AM12" s="11" t="s">
        <v>78</v>
      </c>
      <c r="AN12" s="4"/>
      <c r="AO12" s="11" t="s">
        <v>78</v>
      </c>
    </row>
    <row r="13" spans="1:41" x14ac:dyDescent="0.25">
      <c r="A13" s="11" t="s">
        <v>85</v>
      </c>
      <c r="C13" s="11" t="s">
        <v>40</v>
      </c>
      <c r="D13" s="11" t="s">
        <v>41</v>
      </c>
      <c r="E13" s="11" t="s">
        <v>86</v>
      </c>
      <c r="F13" s="11" t="s">
        <v>78</v>
      </c>
      <c r="G13" s="11" t="s">
        <v>78</v>
      </c>
      <c r="H13" s="11" t="s">
        <v>78</v>
      </c>
      <c r="I13" s="11" t="s">
        <v>78</v>
      </c>
      <c r="J13" s="11" t="s">
        <v>78</v>
      </c>
      <c r="K13" s="11" t="s">
        <v>78</v>
      </c>
      <c r="L13" s="11" t="s">
        <v>78</v>
      </c>
      <c r="M13" s="11" t="s">
        <v>78</v>
      </c>
      <c r="N13" s="11" t="s">
        <v>78</v>
      </c>
      <c r="O13" s="11" t="s">
        <v>78</v>
      </c>
      <c r="P13" s="11" t="s">
        <v>78</v>
      </c>
      <c r="Q13" s="11" t="s">
        <v>78</v>
      </c>
      <c r="R13" s="11" t="s">
        <v>78</v>
      </c>
      <c r="S13" s="11" t="s">
        <v>78</v>
      </c>
      <c r="T13" s="11" t="s">
        <v>78</v>
      </c>
      <c r="U13" s="11" t="s">
        <v>78</v>
      </c>
      <c r="V13" s="11" t="s">
        <v>78</v>
      </c>
      <c r="W13" s="11" t="s">
        <v>78</v>
      </c>
      <c r="X13" s="11" t="s">
        <v>78</v>
      </c>
      <c r="Y13" s="11" t="s">
        <v>78</v>
      </c>
      <c r="Z13" s="11" t="s">
        <v>78</v>
      </c>
      <c r="AA13" s="11" t="s">
        <v>78</v>
      </c>
      <c r="AB13" s="11" t="s">
        <v>78</v>
      </c>
      <c r="AC13" s="11" t="s">
        <v>78</v>
      </c>
      <c r="AD13" s="11" t="s">
        <v>78</v>
      </c>
      <c r="AE13" s="11" t="s">
        <v>78</v>
      </c>
      <c r="AF13" s="11" t="s">
        <v>78</v>
      </c>
      <c r="AG13" s="11" t="s">
        <v>78</v>
      </c>
      <c r="AH13" s="11" t="s">
        <v>78</v>
      </c>
      <c r="AI13" s="11" t="s">
        <v>78</v>
      </c>
      <c r="AJ13" s="11" t="s">
        <v>78</v>
      </c>
      <c r="AK13" s="11" t="s">
        <v>78</v>
      </c>
      <c r="AL13" s="11" t="s">
        <v>78</v>
      </c>
      <c r="AM13" s="11" t="s">
        <v>78</v>
      </c>
      <c r="AN13" s="4"/>
      <c r="AO13" s="11" t="s">
        <v>78</v>
      </c>
    </row>
    <row r="14" spans="1:41" x14ac:dyDescent="0.25">
      <c r="A14" s="11" t="s">
        <v>87</v>
      </c>
      <c r="C14" s="11" t="s">
        <v>40</v>
      </c>
      <c r="D14" s="11" t="s">
        <v>41</v>
      </c>
      <c r="E14" s="11" t="s">
        <v>88</v>
      </c>
      <c r="F14" s="11" t="s">
        <v>78</v>
      </c>
      <c r="G14" s="11" t="s">
        <v>78</v>
      </c>
      <c r="H14" s="11" t="s">
        <v>78</v>
      </c>
      <c r="I14" s="11" t="s">
        <v>78</v>
      </c>
      <c r="J14" s="11" t="s">
        <v>78</v>
      </c>
      <c r="K14" s="11" t="s">
        <v>78</v>
      </c>
      <c r="L14" s="11" t="s">
        <v>78</v>
      </c>
      <c r="M14" s="11" t="s">
        <v>78</v>
      </c>
      <c r="N14" s="11" t="s">
        <v>78</v>
      </c>
      <c r="O14" s="11" t="s">
        <v>78</v>
      </c>
      <c r="P14" s="11" t="s">
        <v>78</v>
      </c>
      <c r="Q14" s="11" t="s">
        <v>78</v>
      </c>
      <c r="R14" s="11" t="s">
        <v>78</v>
      </c>
      <c r="S14" s="11" t="s">
        <v>78</v>
      </c>
      <c r="T14" s="11" t="s">
        <v>78</v>
      </c>
      <c r="U14" s="11" t="s">
        <v>78</v>
      </c>
      <c r="V14" s="11" t="s">
        <v>78</v>
      </c>
      <c r="W14" s="11" t="s">
        <v>78</v>
      </c>
      <c r="X14" s="11" t="s">
        <v>78</v>
      </c>
      <c r="Y14" s="11" t="s">
        <v>78</v>
      </c>
      <c r="Z14" s="11" t="s">
        <v>78</v>
      </c>
      <c r="AA14" s="11" t="s">
        <v>78</v>
      </c>
      <c r="AB14" s="11" t="s">
        <v>78</v>
      </c>
      <c r="AC14" s="11" t="s">
        <v>78</v>
      </c>
      <c r="AD14" s="11" t="s">
        <v>78</v>
      </c>
      <c r="AE14" s="11" t="s">
        <v>78</v>
      </c>
      <c r="AF14" s="11" t="s">
        <v>78</v>
      </c>
      <c r="AG14" s="11" t="s">
        <v>78</v>
      </c>
      <c r="AH14" s="11" t="s">
        <v>78</v>
      </c>
      <c r="AI14" s="11" t="s">
        <v>78</v>
      </c>
      <c r="AJ14" s="11" t="s">
        <v>78</v>
      </c>
      <c r="AK14" s="11" t="s">
        <v>78</v>
      </c>
      <c r="AL14" s="11" t="s">
        <v>78</v>
      </c>
      <c r="AM14" s="11" t="s">
        <v>78</v>
      </c>
      <c r="AN14" s="4"/>
      <c r="AO14" s="11" t="s">
        <v>78</v>
      </c>
    </row>
    <row r="15" spans="1:41" x14ac:dyDescent="0.25">
      <c r="A15" s="11" t="s">
        <v>93</v>
      </c>
      <c r="C15" s="11" t="s">
        <v>40</v>
      </c>
      <c r="D15" s="11" t="s">
        <v>41</v>
      </c>
      <c r="E15" s="11" t="s">
        <v>94</v>
      </c>
      <c r="F15" s="11" t="s">
        <v>78</v>
      </c>
      <c r="G15" s="11" t="s">
        <v>78</v>
      </c>
      <c r="H15" s="11" t="s">
        <v>78</v>
      </c>
      <c r="I15" s="11" t="s">
        <v>78</v>
      </c>
      <c r="J15" s="11" t="s">
        <v>78</v>
      </c>
      <c r="K15" s="11" t="s">
        <v>78</v>
      </c>
      <c r="L15" s="11" t="s">
        <v>78</v>
      </c>
      <c r="M15" s="11" t="s">
        <v>78</v>
      </c>
      <c r="N15" s="11" t="s">
        <v>78</v>
      </c>
      <c r="O15" s="11" t="s">
        <v>78</v>
      </c>
      <c r="P15" s="11" t="s">
        <v>78</v>
      </c>
      <c r="Q15" s="11" t="s">
        <v>78</v>
      </c>
      <c r="R15" s="11" t="s">
        <v>78</v>
      </c>
      <c r="S15" s="11" t="s">
        <v>78</v>
      </c>
      <c r="T15" s="11" t="s">
        <v>78</v>
      </c>
      <c r="U15" s="11" t="s">
        <v>78</v>
      </c>
      <c r="V15" s="11" t="s">
        <v>78</v>
      </c>
      <c r="W15" s="11" t="s">
        <v>78</v>
      </c>
      <c r="X15" s="11" t="s">
        <v>78</v>
      </c>
      <c r="Y15" s="11" t="s">
        <v>78</v>
      </c>
      <c r="Z15" s="11" t="s">
        <v>78</v>
      </c>
      <c r="AA15" s="11" t="s">
        <v>78</v>
      </c>
      <c r="AB15" s="11" t="s">
        <v>78</v>
      </c>
      <c r="AC15" s="11" t="s">
        <v>78</v>
      </c>
      <c r="AD15" s="11" t="s">
        <v>78</v>
      </c>
      <c r="AE15" s="11" t="s">
        <v>78</v>
      </c>
      <c r="AF15" s="11" t="s">
        <v>78</v>
      </c>
      <c r="AG15" s="11" t="s">
        <v>78</v>
      </c>
      <c r="AH15" s="11" t="s">
        <v>78</v>
      </c>
      <c r="AI15" s="11" t="s">
        <v>78</v>
      </c>
      <c r="AJ15" s="11" t="s">
        <v>78</v>
      </c>
      <c r="AK15" s="11" t="s">
        <v>78</v>
      </c>
      <c r="AL15" s="11" t="s">
        <v>78</v>
      </c>
      <c r="AM15" s="11" t="s">
        <v>78</v>
      </c>
      <c r="AN15" s="14"/>
      <c r="AO15" s="11" t="s">
        <v>78</v>
      </c>
    </row>
    <row r="16" spans="1:41" x14ac:dyDescent="0.25">
      <c r="AN16" s="3"/>
      <c r="AO16" s="3"/>
    </row>
    <row r="17" spans="1:41" x14ac:dyDescent="0.25">
      <c r="A17" t="s">
        <v>56</v>
      </c>
      <c r="B17">
        <v>0.6</v>
      </c>
      <c r="AN17" s="3"/>
      <c r="AO17" s="3"/>
    </row>
    <row r="18" spans="1:41" x14ac:dyDescent="0.25">
      <c r="AN18" s="3"/>
      <c r="AO18" s="3"/>
    </row>
    <row r="19" spans="1:41" x14ac:dyDescent="0.25">
      <c r="AN19" s="3"/>
      <c r="AO19" s="3"/>
    </row>
    <row r="28" spans="1:41" x14ac:dyDescent="0.25">
      <c r="C28" s="10" t="s">
        <v>57</v>
      </c>
      <c r="D28" s="10"/>
      <c r="E28" s="10"/>
      <c r="F28" s="10"/>
      <c r="G28" s="10"/>
      <c r="H28" s="10"/>
      <c r="I28" s="10"/>
      <c r="J28" s="10"/>
    </row>
    <row r="29" spans="1:41" x14ac:dyDescent="0.25">
      <c r="A29" t="s">
        <v>51</v>
      </c>
      <c r="B29" t="s">
        <v>61</v>
      </c>
      <c r="C29">
        <v>1</v>
      </c>
      <c r="D29">
        <v>2</v>
      </c>
      <c r="E29">
        <v>3</v>
      </c>
      <c r="F29">
        <v>4</v>
      </c>
      <c r="G29">
        <v>5</v>
      </c>
      <c r="H29" t="s">
        <v>67</v>
      </c>
      <c r="I29" t="s">
        <v>58</v>
      </c>
      <c r="J29" t="s">
        <v>59</v>
      </c>
      <c r="K29" t="s">
        <v>66</v>
      </c>
      <c r="L29" t="s">
        <v>70</v>
      </c>
    </row>
    <row r="30" spans="1:41" x14ac:dyDescent="0.25">
      <c r="A30" t="str">
        <f>A2</f>
        <v>Alvin a Chipmunkove 2 SD.avi</v>
      </c>
      <c r="B30">
        <f>B2</f>
        <v>608</v>
      </c>
      <c r="C30" s="8">
        <f>IFERROR((-E2+SQRT((E2^2)-4*D2*(F2-$D$45)))/(2*D2),"")</f>
        <v>29.94286128937879</v>
      </c>
      <c r="D30" s="8">
        <f>IFERROR((-H2+SQRT((H2^2)-4*G2*(I2-$D$45)))/(2*G2),"")</f>
        <v>27.281114929529174</v>
      </c>
      <c r="E30" s="8">
        <f>IFERROR((-K2+SQRT((K2^2)-4*J2*(L2-$D$45)))/(2*J2),"")</f>
        <v>24.159965418666932</v>
      </c>
      <c r="F30" s="8" t="str">
        <f>IFERROR((-N2+SQRT((N2^2)-4*M2*(O2-$D$45)))/(2*M2),"")</f>
        <v/>
      </c>
      <c r="G30" s="8" t="str">
        <f>IFERROR((-Q2+SQRT((Q2^2)-4*P2*(R2-$D$45)))/(2*P2),"")</f>
        <v/>
      </c>
      <c r="H30">
        <f t="shared" ref="H30:H42" si="0">MROUND((COUNT(C30:G30)*$B$17),1)</f>
        <v>2</v>
      </c>
      <c r="I30" s="8">
        <f>IF((COUNT(C30:G30)-H30)=0,0,SMALL(C30:G30,1))</f>
        <v>24.159965418666932</v>
      </c>
      <c r="J30" s="8">
        <f>IF((COUNT(C30:G30)-H30)=2,SMALL(C30:G30,2),0)</f>
        <v>0</v>
      </c>
      <c r="K30" s="8">
        <f>((SUM(C30:G30)-I30-J30)/H30)</f>
        <v>28.611988109453982</v>
      </c>
      <c r="L30">
        <f>MROUND(K30,0.5)</f>
        <v>28.5</v>
      </c>
      <c r="N30" s="6"/>
    </row>
    <row r="31" spans="1:41" x14ac:dyDescent="0.25">
      <c r="A31" t="str">
        <f>A3</f>
        <v>Na hraně zítřka SD.avi</v>
      </c>
      <c r="B31">
        <f>B3</f>
        <v>640</v>
      </c>
      <c r="C31" s="8">
        <f>IFERROR((-E3+SQRT((E3^2)-4*D3*(F3-$D$45)))/(2*D3),"")</f>
        <v>25.444186037782284</v>
      </c>
      <c r="D31" s="8">
        <f>IFERROR((-H3+SQRT((H3^2)-4*G3*(I3-$D$45)))/(2*G3),"")</f>
        <v>27.121293408067082</v>
      </c>
      <c r="E31" s="8">
        <f>IFERROR((-K3+SQRT((K3^2)-4*J3*(L3-$D$45)))/(2*J3),"")</f>
        <v>26.748882854683536</v>
      </c>
      <c r="F31" s="8" t="str">
        <f>IFERROR((-N3+SQRT((N3^2)-4*M3*(O3-$D$45)))/(2*M3),"")</f>
        <v/>
      </c>
      <c r="G31" s="8" t="str">
        <f>IFERROR((-Q3+SQRT((Q3^2)-4*P3*(R3-$D$45)))/(2*P3),"")</f>
        <v/>
      </c>
      <c r="H31">
        <f t="shared" si="0"/>
        <v>2</v>
      </c>
      <c r="I31" s="8">
        <f t="shared" ref="I31:I42" si="1">IF((COUNT(C31:G31)-H31)=0,0,SMALL(C31:G31,1))</f>
        <v>25.444186037782284</v>
      </c>
      <c r="J31" s="8">
        <f t="shared" ref="J31:J42" si="2">IF((COUNT(C31:G31)-H31)=2,SMALL(C31:G31,2),0)</f>
        <v>0</v>
      </c>
      <c r="K31" s="8">
        <f t="shared" ref="K31:K42" si="3">((SUM(C31:G31)-I31-J31)/H31)</f>
        <v>26.935088131375309</v>
      </c>
      <c r="L31">
        <f t="shared" ref="L31:L42" si="4">MROUND(K31,0.5)</f>
        <v>27</v>
      </c>
      <c r="N31" s="6"/>
    </row>
    <row r="32" spans="1:41" x14ac:dyDescent="0.25">
      <c r="A32" t="str">
        <f>A4</f>
        <v>'Star Wars I - Hviezdne vojny - Epizóda I - Skrytá hrozba    1999  1080p  5.1 CZ 5.1 SK 5.1 ENG.mkv</v>
      </c>
      <c r="B32">
        <f>B4</f>
        <v>1920</v>
      </c>
      <c r="C32" s="8">
        <f>IFERROR((-E4+SQRT((E4^2)-4*D4*(F4-$D$45)))/(2*D4),"")</f>
        <v>29.729217464414692</v>
      </c>
      <c r="D32" s="8">
        <f>IFERROR((-H4+SQRT((H4^2)-4*G4*(I4-$D$45)))/(2*G4),"")</f>
        <v>32.804114803012546</v>
      </c>
      <c r="E32" s="8">
        <f>IFERROR((-K4+SQRT((K4^2)-4*J4*(L4-$D$45)))/(2*J4),"")</f>
        <v>29.822189249667066</v>
      </c>
      <c r="F32" s="8" t="str">
        <f>IFERROR((-N4+SQRT((N4^2)-4*M4*(O4-$D$45)))/(2*M4),"")</f>
        <v/>
      </c>
      <c r="G32" s="8" t="str">
        <f>IFERROR((-Q4+SQRT((Q4^2)-4*P4*(R4-$D$45)))/(2*P4),"")</f>
        <v/>
      </c>
      <c r="H32">
        <f t="shared" si="0"/>
        <v>2</v>
      </c>
      <c r="I32" s="8">
        <f t="shared" si="1"/>
        <v>29.729217464414692</v>
      </c>
      <c r="J32" s="8">
        <f t="shared" si="2"/>
        <v>0</v>
      </c>
      <c r="K32" s="8">
        <f t="shared" si="3"/>
        <v>31.313152026339807</v>
      </c>
      <c r="L32">
        <f t="shared" si="4"/>
        <v>31.5</v>
      </c>
      <c r="N32" s="6"/>
    </row>
    <row r="33" spans="1:14" x14ac:dyDescent="0.25">
      <c r="A33" t="str">
        <f>A5</f>
        <v>300 Bitva u Thermopyl HD.mkv</v>
      </c>
      <c r="B33">
        <f>B5</f>
        <v>1920</v>
      </c>
      <c r="C33" s="8">
        <f>IFERROR((-E5+SQRT((E5^2)-4*D5*(F5-$D$45)))/(2*D5),"")</f>
        <v>22.236446725311552</v>
      </c>
      <c r="D33" s="8">
        <f>IFERROR((-H5+SQRT((H5^2)-4*G5*(I5-$D$45)))/(2*G5),"")</f>
        <v>22.41073734272322</v>
      </c>
      <c r="E33" s="8">
        <f>IFERROR((-K5+SQRT((K5^2)-4*J5*(L5-$D$45)))/(2*J5),"")</f>
        <v>22.085599589666021</v>
      </c>
      <c r="F33" s="8" t="str">
        <f>IFERROR((-N5+SQRT((N5^2)-4*M5*(O5-$D$45)))/(2*M5),"")</f>
        <v/>
      </c>
      <c r="G33" s="8" t="str">
        <f>IFERROR((-Q5+SQRT((Q5^2)-4*P5*(R5-$D$45)))/(2*P5),"")</f>
        <v/>
      </c>
      <c r="H33">
        <f t="shared" si="0"/>
        <v>2</v>
      </c>
      <c r="I33" s="8">
        <f t="shared" si="1"/>
        <v>22.085599589666021</v>
      </c>
      <c r="J33" s="8">
        <f t="shared" si="2"/>
        <v>0</v>
      </c>
      <c r="K33" s="8">
        <f t="shared" si="3"/>
        <v>22.323592034017388</v>
      </c>
      <c r="N33" s="6"/>
    </row>
    <row r="34" spans="1:14" x14ac:dyDescent="0.25">
      <c r="A34" t="str">
        <f>A6</f>
        <v>Avengers Infinity War CZ dabing-5.1 1080pHD 2018..mkv</v>
      </c>
      <c r="B34">
        <f>B6</f>
        <v>1920</v>
      </c>
      <c r="C34" s="8">
        <f>IFERROR((-E6+SQRT((E6^2)-4*D6*(F6-$D$45)))/(2*D6),"")</f>
        <v>27.370098092084447</v>
      </c>
      <c r="D34" s="8">
        <f>IFERROR((-H6+SQRT((H6^2)-4*G6*(I6-$D$45)))/(2*G6),"")</f>
        <v>27.367970495652738</v>
      </c>
      <c r="E34" s="8">
        <f>IFERROR((-K6+SQRT((K6^2)-4*J6*(L6-$D$45)))/(2*J6),"")</f>
        <v>29.24524114616267</v>
      </c>
      <c r="F34" s="8"/>
      <c r="G34" s="8"/>
      <c r="H34">
        <f t="shared" si="0"/>
        <v>2</v>
      </c>
      <c r="I34" s="8">
        <f t="shared" si="1"/>
        <v>27.367970495652738</v>
      </c>
      <c r="J34" s="8">
        <f t="shared" si="2"/>
        <v>0</v>
      </c>
      <c r="K34" s="8">
        <f t="shared" si="3"/>
        <v>28.307669619123558</v>
      </c>
      <c r="L34">
        <f t="shared" si="4"/>
        <v>28.5</v>
      </c>
      <c r="N34" s="6"/>
    </row>
    <row r="35" spans="1:14" x14ac:dyDescent="0.25">
      <c r="A35" t="str">
        <f>A7</f>
        <v>Black Panther 2018 Full HD CZ dabing.mkv</v>
      </c>
      <c r="B35">
        <f>B7</f>
        <v>1920</v>
      </c>
      <c r="C35" s="8">
        <f>IFERROR((-E7+SQRT((E7^2)-4*D7*(F7-$D$45)))/(2*D7),"")</f>
        <v>29.083564989072126</v>
      </c>
      <c r="D35" s="8">
        <f>IFERROR((-H7+SQRT((H7^2)-4*G7*(I7-$D$45)))/(2*G7),"")</f>
        <v>30.186934745932405</v>
      </c>
      <c r="E35" s="8">
        <f>IFERROR((-K7+SQRT((K7^2)-4*J7*(L7-$D$45)))/(2*J7),"")</f>
        <v>32.320894138974829</v>
      </c>
      <c r="F35" s="8" t="str">
        <f>IFERROR((-N7+SQRT((N7^2)-4*M7*(O7-$D$45)))/(2*M7),"")</f>
        <v/>
      </c>
      <c r="G35" s="8" t="str">
        <f>IFERROR((-Q7+SQRT((Q7^2)-4*P7*(R7-$D$45)))/(2*P7),"")</f>
        <v/>
      </c>
      <c r="H35">
        <f t="shared" si="0"/>
        <v>2</v>
      </c>
      <c r="I35" s="8">
        <f t="shared" si="1"/>
        <v>29.083564989072126</v>
      </c>
      <c r="J35" s="8">
        <f t="shared" si="2"/>
        <v>0</v>
      </c>
      <c r="K35" s="8">
        <f t="shared" si="3"/>
        <v>31.25391444245362</v>
      </c>
      <c r="L35">
        <f t="shared" si="4"/>
        <v>31.5</v>
      </c>
      <c r="N35" s="6"/>
    </row>
    <row r="36" spans="1:14" x14ac:dyDescent="0.25">
      <c r="A36" t="str">
        <f>A8</f>
        <v>Cruella.mkv</v>
      </c>
      <c r="B36">
        <f>B8</f>
        <v>1920</v>
      </c>
      <c r="C36" s="8">
        <f>IFERROR((-E8+SQRT((E8^2)-4*D8*(F8-$D$45)))/(2*D8),"")</f>
        <v>26.848591739064467</v>
      </c>
      <c r="D36" s="8">
        <f>IFERROR((-H8+SQRT((H8^2)-4*G8*(I8-$D$45)))/(2*G8),"")</f>
        <v>25.007695528292857</v>
      </c>
      <c r="E36" s="8">
        <f>IFERROR((-K8+SQRT((K8^2)-4*J8*(L8-$D$45)))/(2*J8),"")</f>
        <v>28.940900611966175</v>
      </c>
      <c r="F36" s="8" t="str">
        <f>IFERROR((-N8+SQRT((N8^2)-4*M8*(O8-$D$45)))/(2*M8),"")</f>
        <v/>
      </c>
      <c r="G36" s="8" t="str">
        <f>IFERROR((-Q8+SQRT((Q8^2)-4*P8*(R8-$D$45)))/(2*P8),"")</f>
        <v/>
      </c>
      <c r="H36">
        <f t="shared" si="0"/>
        <v>2</v>
      </c>
      <c r="I36" s="8">
        <f t="shared" si="1"/>
        <v>25.007695528292857</v>
      </c>
      <c r="J36" s="8">
        <f t="shared" si="2"/>
        <v>0</v>
      </c>
      <c r="K36" s="8">
        <f t="shared" si="3"/>
        <v>27.894746175515323</v>
      </c>
      <c r="L36">
        <f t="shared" si="4"/>
        <v>28</v>
      </c>
      <c r="N36" s="6"/>
    </row>
    <row r="37" spans="1:14" x14ac:dyDescent="0.25">
      <c r="A37" t="str">
        <f>A9</f>
        <v>Nobody.2021.1080p.WEBRip.x264.AAC5.1-[YTS.MX].mp4</v>
      </c>
      <c r="B37">
        <f>B9</f>
        <v>1920</v>
      </c>
      <c r="C37" s="8">
        <f>IFERROR((-E9+SQRT((E9^2)-4*D9*(F9-$D$45)))/(2*D9),"")</f>
        <v>27.667459139145834</v>
      </c>
      <c r="D37" s="8">
        <f>IFERROR((-H9+SQRT((H9^2)-4*G9*(I9-$D$45)))/(2*G9),"")</f>
        <v>26.238185927189893</v>
      </c>
      <c r="E37" s="8">
        <f>IFERROR((-K9+SQRT((K9^2)-4*J9*(L9-$D$45)))/(2*J9),"")</f>
        <v>23.85002807242833</v>
      </c>
      <c r="F37" s="8" t="str">
        <f>IFERROR((-N9+SQRT((N9^2)-4*M9*(O9-$D$45)))/(2*M9),"")</f>
        <v/>
      </c>
      <c r="G37" s="8" t="str">
        <f>IFERROR((-Q9+SQRT((Q9^2)-4*P9*(R9-$D$45)))/(2*P9),"")</f>
        <v/>
      </c>
      <c r="H37">
        <f t="shared" si="0"/>
        <v>2</v>
      </c>
      <c r="I37" s="8">
        <f t="shared" si="1"/>
        <v>23.85002807242833</v>
      </c>
      <c r="J37" s="8">
        <f t="shared" si="2"/>
        <v>0</v>
      </c>
      <c r="K37" s="8">
        <f t="shared" si="3"/>
        <v>26.952822533167861</v>
      </c>
      <c r="L37">
        <f t="shared" si="4"/>
        <v>27</v>
      </c>
      <c r="N37" s="6"/>
    </row>
    <row r="38" spans="1:14" x14ac:dyDescent="0.25">
      <c r="A38" t="str">
        <f>A10</f>
        <v>Dune1.mkv</v>
      </c>
      <c r="B38">
        <f>B10</f>
        <v>3840</v>
      </c>
      <c r="C38" s="8">
        <f>IFERROR((-E10+SQRT((E10^2)-4*D10*(F10-$D$45)))/(2*D10),"")</f>
        <v>29.851446403956462</v>
      </c>
      <c r="D38" s="8">
        <f>IFERROR((-H10+SQRT((H10^2)-4*G10*(I10-$D$45)))/(2*G10),"")</f>
        <v>30.937918607037265</v>
      </c>
      <c r="E38" s="8">
        <f>IFERROR((-K10+SQRT((K10^2)-4*J10*(L10-$D$45)))/(2*J10),"")</f>
        <v>29.975226312394437</v>
      </c>
      <c r="F38" s="8" t="str">
        <f>IFERROR((-N10+SQRT((N10^2)-4*M10*(O10-$D$45)))/(2*M10),"")</f>
        <v/>
      </c>
      <c r="G38" s="8" t="str">
        <f>IFERROR((-Q10+SQRT((Q10^2)-4*P10*(R10-$D$45)))/(2*P10),"")</f>
        <v/>
      </c>
      <c r="H38">
        <f t="shared" si="0"/>
        <v>2</v>
      </c>
      <c r="I38" s="8">
        <f t="shared" si="1"/>
        <v>29.851446403956462</v>
      </c>
      <c r="J38" s="8">
        <f t="shared" si="2"/>
        <v>0</v>
      </c>
      <c r="K38" s="8">
        <f t="shared" si="3"/>
        <v>30.456572459715851</v>
      </c>
      <c r="L38">
        <f t="shared" si="4"/>
        <v>30.5</v>
      </c>
      <c r="N38" s="6"/>
    </row>
    <row r="39" spans="1:14" x14ac:dyDescent="0.25">
      <c r="A39" t="str">
        <f>A11</f>
        <v>interstellar.2014.2160p.uhd.bluray.x265-terminal.mkv</v>
      </c>
      <c r="B39">
        <f>B11</f>
        <v>3840</v>
      </c>
      <c r="C39" s="8">
        <f>IFERROR((-E11+SQRT((E11^2)-4*D11*(F11-$D$45)))/(2*D11),"")</f>
        <v>25.7646647235613</v>
      </c>
      <c r="D39" s="8">
        <f>IFERROR((-H11+SQRT((H11^2)-4*G11*(I11-$D$45)))/(2*G11),"")</f>
        <v>31.783920879678767</v>
      </c>
      <c r="E39" s="8">
        <f>IFERROR((-K11+SQRT((K11^2)-4*J11*(L11-$D$45)))/(2*J11),"")</f>
        <v>29.504692274794841</v>
      </c>
      <c r="F39" s="8" t="str">
        <f>IFERROR((-N11+SQRT((N11^2)-4*M11*(O11-$D$45)))/(2*M11),"")</f>
        <v/>
      </c>
      <c r="G39" s="8" t="str">
        <f>IFERROR((-Q11+SQRT((Q11^2)-4*P11*(R11-$D$45)))/(2*P11),"")</f>
        <v/>
      </c>
      <c r="H39">
        <f t="shared" si="0"/>
        <v>2</v>
      </c>
      <c r="I39" s="8">
        <f t="shared" si="1"/>
        <v>25.7646647235613</v>
      </c>
      <c r="J39" s="8">
        <f t="shared" si="2"/>
        <v>0</v>
      </c>
      <c r="K39" s="8">
        <f t="shared" si="3"/>
        <v>30.644306577236812</v>
      </c>
      <c r="L39">
        <f t="shared" si="4"/>
        <v>30.5</v>
      </c>
      <c r="N39" s="6"/>
    </row>
    <row r="40" spans="1:14" x14ac:dyDescent="0.25">
      <c r="A40" t="str">
        <f>A12</f>
        <v>Oppenheimer.2023.2160p.mkv</v>
      </c>
      <c r="B40">
        <f>B12</f>
        <v>3840</v>
      </c>
      <c r="C40" s="8">
        <f>IFERROR((-E12+SQRT((E12^2)-4*D12*(F12-$D$45)))/(2*D12),"")</f>
        <v>28.699257496761593</v>
      </c>
      <c r="D40" s="8">
        <f>IFERROR((-H12+SQRT((H12^2)-4*G12*(I12-$D$45)))/(2*G12),"")</f>
        <v>27.712601425448948</v>
      </c>
      <c r="E40" s="8">
        <f>IFERROR((-K12+SQRT((K12^2)-4*J12*(L12-$D$45)))/(2*J12),"")</f>
        <v>28.9846378331982</v>
      </c>
      <c r="F40" s="8" t="str">
        <f>IFERROR((-N12+SQRT((N12^2)-4*M12*(O12-$D$45)))/(2*M12),"")</f>
        <v/>
      </c>
      <c r="G40" s="8" t="str">
        <f>IFERROR((-Q12+SQRT((Q12^2)-4*P12*(R12-$D$45)))/(2*P12),"")</f>
        <v/>
      </c>
      <c r="H40">
        <f t="shared" si="0"/>
        <v>2</v>
      </c>
      <c r="I40" s="8">
        <f t="shared" si="1"/>
        <v>27.712601425448948</v>
      </c>
      <c r="J40" s="8">
        <f t="shared" si="2"/>
        <v>0</v>
      </c>
      <c r="K40" s="8">
        <f t="shared" si="3"/>
        <v>28.841947664979898</v>
      </c>
      <c r="L40">
        <f t="shared" si="4"/>
        <v>29</v>
      </c>
      <c r="N40" s="6"/>
    </row>
    <row r="41" spans="1:14" x14ac:dyDescent="0.25">
      <c r="C41" s="8"/>
      <c r="D41" s="8"/>
      <c r="E41" s="8"/>
      <c r="F41" s="8"/>
      <c r="G41" s="8"/>
      <c r="I41" s="8"/>
      <c r="J41" s="8"/>
      <c r="K41" s="8"/>
      <c r="N41" s="6"/>
    </row>
    <row r="42" spans="1:14" x14ac:dyDescent="0.25">
      <c r="C42" s="8"/>
      <c r="D42" s="8"/>
      <c r="E42" s="8"/>
      <c r="F42" s="8"/>
      <c r="G42" s="8"/>
      <c r="I42" s="8"/>
      <c r="J42" s="8"/>
      <c r="K42" s="8"/>
      <c r="N42" s="6"/>
    </row>
    <row r="43" spans="1:14" x14ac:dyDescent="0.25">
      <c r="N43" s="6"/>
    </row>
    <row r="44" spans="1:14" x14ac:dyDescent="0.25">
      <c r="C44" t="s">
        <v>63</v>
      </c>
      <c r="D44" t="s">
        <v>64</v>
      </c>
      <c r="E44" t="s">
        <v>62</v>
      </c>
      <c r="F44" t="s">
        <v>65</v>
      </c>
      <c r="J44" t="s">
        <v>66</v>
      </c>
      <c r="K44" s="8">
        <f>AVERAGE(K30:K42)</f>
        <v>28.503254524852675</v>
      </c>
    </row>
    <row r="45" spans="1:14" x14ac:dyDescent="0.25">
      <c r="D45" s="7">
        <v>1.02</v>
      </c>
      <c r="E45">
        <v>28</v>
      </c>
      <c r="F45" s="8">
        <f>AVERAGE(K30:K42)</f>
        <v>28.503254524852675</v>
      </c>
      <c r="J45" t="s">
        <v>68</v>
      </c>
      <c r="K45" s="7">
        <f>_xlfn.STDEV.S(K30:K42)</f>
        <v>2.5970655439956936</v>
      </c>
    </row>
    <row r="46" spans="1:14" x14ac:dyDescent="0.25">
      <c r="J46" t="s">
        <v>69</v>
      </c>
      <c r="K46" s="9">
        <f>_xlfn.NORM.DIST(E45, K44, K45, TRUE)</f>
        <v>0.42317480302177413</v>
      </c>
    </row>
    <row r="49" spans="1:12" x14ac:dyDescent="0.25">
      <c r="C49" t="s">
        <v>95</v>
      </c>
      <c r="D49" t="s">
        <v>97</v>
      </c>
    </row>
    <row r="50" spans="1:12" x14ac:dyDescent="0.25">
      <c r="C50" t="s">
        <v>96</v>
      </c>
      <c r="D50" t="s">
        <v>98</v>
      </c>
    </row>
    <row r="52" spans="1:12" x14ac:dyDescent="0.25">
      <c r="A52" t="str">
        <f>A29</f>
        <v>Name</v>
      </c>
      <c r="B52" t="str">
        <f>B29</f>
        <v>Res</v>
      </c>
      <c r="C52" t="s">
        <v>71</v>
      </c>
      <c r="D52" t="s">
        <v>72</v>
      </c>
      <c r="E52" t="s">
        <v>73</v>
      </c>
      <c r="F52" t="s">
        <v>66</v>
      </c>
      <c r="G52">
        <v>854</v>
      </c>
      <c r="H52">
        <v>1280</v>
      </c>
      <c r="I52">
        <v>1920</v>
      </c>
      <c r="J52">
        <v>3840</v>
      </c>
      <c r="K52" t="s">
        <v>75</v>
      </c>
      <c r="L52" t="s">
        <v>60</v>
      </c>
    </row>
    <row r="53" spans="1:12" x14ac:dyDescent="0.25">
      <c r="A53" t="str">
        <f t="shared" ref="A53:B65" si="5">A30</f>
        <v>Alvin a Chipmunkove 2 SD.avi</v>
      </c>
      <c r="B53">
        <f t="shared" si="5"/>
        <v>608</v>
      </c>
      <c r="C53" s="2">
        <f>SUM(N2:AM2)</f>
        <v>-2.2626205626255788E-3</v>
      </c>
      <c r="D53" s="2">
        <f>SMALL(N2:AB2,1)+SMALL(N2:AB2,2)+SMALL(N2:AB2,3)+SMALL(N2:AB2,4)</f>
        <v>-8.3935030140656094E-4</v>
      </c>
      <c r="E53" s="2">
        <f>SMALL(T2:AB2,5)+SMALL(T2:AB2,6)+SMALL(T2:AB2,7)+SMALL(T2:AB2,8)</f>
        <v>-6.2600133958472704E-4</v>
      </c>
      <c r="F53" s="2">
        <f>(C53-D53)/11</f>
        <v>-1.2938820556536527E-4</v>
      </c>
      <c r="G53">
        <f>IF(F53&gt;$C$68,$G$52,0)</f>
        <v>854</v>
      </c>
      <c r="H53">
        <f>IF(F53&gt;$D$68,$H$52,0)</f>
        <v>0</v>
      </c>
      <c r="I53">
        <f>IF(F53&gt;$E$68,$I$52,0)</f>
        <v>0</v>
      </c>
      <c r="J53">
        <f>IF(F53&gt;$F$68,$J$52,0)</f>
        <v>0</v>
      </c>
      <c r="K53">
        <f>MAX(G53:J53)</f>
        <v>854</v>
      </c>
      <c r="L53">
        <f>IF(K53&gt;B53,B53,K53)</f>
        <v>608</v>
      </c>
    </row>
    <row r="54" spans="1:12" x14ac:dyDescent="0.25">
      <c r="A54" t="str">
        <f t="shared" si="5"/>
        <v>Na hraně zítřka SD.avi</v>
      </c>
      <c r="B54">
        <f t="shared" si="5"/>
        <v>640</v>
      </c>
      <c r="C54" s="2">
        <f t="shared" ref="C54:C63" si="6">SUM(N3:AM3)</f>
        <v>-1.5486319490957763E-3</v>
      </c>
      <c r="D54" s="2">
        <f t="shared" ref="D54:D63" si="7">SMALL(N3:AB3,1)+SMALL(N3:AB3,2)+SMALL(N3:AB3,3)+SMALL(N3:AB3,4)</f>
        <v>-6.7311955793703708E-4</v>
      </c>
      <c r="E54" s="2">
        <f>SMALL(T3:AM3,5)+SMALL(T3:AM3,6)+SMALL(T3:AM3,7)+SMALL(T3:AM3,8)</f>
        <v>-3.6197421299397151E-4</v>
      </c>
      <c r="F54" s="2">
        <f t="shared" ref="F54:F63" si="8">(C54-D54)/11</f>
        <v>-7.9592035559885392E-5</v>
      </c>
      <c r="G54">
        <f>IF(F54&gt;$C$68,$G$52,0)</f>
        <v>854</v>
      </c>
      <c r="H54">
        <f t="shared" ref="H54:H65" si="9">IF(F54&gt;$D$68,$H$52,0)</f>
        <v>1280</v>
      </c>
      <c r="I54">
        <f t="shared" ref="I54:I65" si="10">IF(F54&gt;$E$68,$I$52,0)</f>
        <v>0</v>
      </c>
      <c r="J54">
        <f t="shared" ref="J54:J65" si="11">IF(F54&gt;$F$68,$J$52,0)</f>
        <v>0</v>
      </c>
      <c r="K54">
        <f t="shared" ref="K54:K65" si="12">MAX(G54:J54)</f>
        <v>1280</v>
      </c>
      <c r="L54">
        <f t="shared" ref="L54:L65" si="13">IF(K54&gt;B54,B54,K54)</f>
        <v>640</v>
      </c>
    </row>
    <row r="55" spans="1:12" x14ac:dyDescent="0.25">
      <c r="A55" t="str">
        <f t="shared" si="5"/>
        <v>'Star Wars I - Hviezdne vojny - Epizóda I - Skrytá hrozba    1999  1080p  5.1 CZ 5.1 SK 5.1 ENG.mkv</v>
      </c>
      <c r="B55">
        <f t="shared" si="5"/>
        <v>1920</v>
      </c>
      <c r="C55" s="2">
        <f t="shared" si="6"/>
        <v>-1.5223024112525092E-3</v>
      </c>
      <c r="D55" s="2">
        <f t="shared" si="7"/>
        <v>-6.3354152712659004E-4</v>
      </c>
      <c r="E55" s="2">
        <f>SMALL(T4:AM4,5)+SMALL(T4:AM4,6)+SMALL(T4:AM4,7)+SMALL(T4:AM4,8)</f>
        <v>-3.513847957133285E-4</v>
      </c>
      <c r="F55" s="2">
        <f t="shared" si="8"/>
        <v>-8.0796444011447188E-5</v>
      </c>
      <c r="G55">
        <f t="shared" ref="G54:G65" si="14">IF(F55&gt;$C$68,$G$52,0)</f>
        <v>854</v>
      </c>
      <c r="H55">
        <f t="shared" si="9"/>
        <v>1280</v>
      </c>
      <c r="I55">
        <f t="shared" si="10"/>
        <v>0</v>
      </c>
      <c r="J55">
        <f t="shared" si="11"/>
        <v>0</v>
      </c>
      <c r="K55">
        <f t="shared" si="12"/>
        <v>1280</v>
      </c>
      <c r="L55">
        <f t="shared" si="13"/>
        <v>1280</v>
      </c>
    </row>
    <row r="56" spans="1:12" x14ac:dyDescent="0.25">
      <c r="A56" t="str">
        <f t="shared" si="5"/>
        <v>300 Bitva u Thermopyl HD.mkv</v>
      </c>
      <c r="B56">
        <f t="shared" si="5"/>
        <v>1920</v>
      </c>
      <c r="C56" s="2">
        <f t="shared" si="6"/>
        <v>-1.1510314802411232E-3</v>
      </c>
      <c r="D56" s="2">
        <f t="shared" si="7"/>
        <v>-4.6517414601473389E-4</v>
      </c>
      <c r="E56" s="2">
        <f>SMALL(T5:AM5,5)+SMALL(T5:AM5,6)+SMALL(T5:AM5,7)+SMALL(T5:AM5,8)</f>
        <v>-2.5069156061620883E-4</v>
      </c>
      <c r="F56" s="2">
        <f t="shared" si="8"/>
        <v>-6.2350666747853568E-5</v>
      </c>
      <c r="G56">
        <f t="shared" si="14"/>
        <v>854</v>
      </c>
      <c r="H56">
        <f t="shared" si="9"/>
        <v>1280</v>
      </c>
      <c r="I56">
        <f t="shared" si="10"/>
        <v>0</v>
      </c>
      <c r="J56">
        <f t="shared" si="11"/>
        <v>0</v>
      </c>
      <c r="K56">
        <f t="shared" si="12"/>
        <v>1280</v>
      </c>
      <c r="L56">
        <f t="shared" si="13"/>
        <v>1280</v>
      </c>
    </row>
    <row r="57" spans="1:12" x14ac:dyDescent="0.25">
      <c r="A57" t="str">
        <f t="shared" si="5"/>
        <v>Avengers Infinity War CZ dabing-5.1 1080pHD 2018..mkv</v>
      </c>
      <c r="B57">
        <f t="shared" si="5"/>
        <v>1920</v>
      </c>
      <c r="C57" s="2">
        <f>SUM(AC6:AM6)</f>
        <v>0</v>
      </c>
      <c r="D57" s="2">
        <f>SMALL(M6:V6,1)+SMALL(M6:V6,2)+SMALL(M6:V6,3)+SMALL(M6:V6,4)</f>
        <v>-4.6018251841928808E-4</v>
      </c>
      <c r="E57" s="2">
        <f>SMALL(N6:AM6,5)+SMALL(N6:AM6,6)+SMALL(N6:AM6,7)+SMALL(N6:AM6,8)</f>
        <v>-3.8035833891493531E-4</v>
      </c>
      <c r="F57" s="2">
        <f t="shared" si="8"/>
        <v>4.1834774401753463E-5</v>
      </c>
      <c r="G57">
        <f t="shared" si="14"/>
        <v>854</v>
      </c>
      <c r="H57">
        <f t="shared" si="9"/>
        <v>1280</v>
      </c>
      <c r="I57">
        <f t="shared" si="10"/>
        <v>1920</v>
      </c>
      <c r="J57">
        <f t="shared" si="11"/>
        <v>3840</v>
      </c>
      <c r="K57">
        <f t="shared" si="12"/>
        <v>3840</v>
      </c>
      <c r="L57">
        <f t="shared" si="13"/>
        <v>1920</v>
      </c>
    </row>
    <row r="58" spans="1:12" x14ac:dyDescent="0.25">
      <c r="A58" t="str">
        <f t="shared" si="5"/>
        <v>Black Panther 2018 Full HD CZ dabing.mkv</v>
      </c>
      <c r="B58">
        <f t="shared" si="5"/>
        <v>1920</v>
      </c>
      <c r="C58" s="2">
        <f t="shared" si="6"/>
        <v>-1.1449866041527089E-3</v>
      </c>
      <c r="D58" s="2">
        <f t="shared" si="7"/>
        <v>-5.1065807099798797E-4</v>
      </c>
      <c r="E58" s="2">
        <f>SMALL(T7:AM7,5)+SMALL(T7:AM7,6)+SMALL(T7:AM7,7)+SMALL(T7:AM7,8)</f>
        <v>-3.2606831882116532E-4</v>
      </c>
      <c r="F58" s="2">
        <f t="shared" si="8"/>
        <v>-5.7666230286792815E-5</v>
      </c>
      <c r="G58">
        <f t="shared" si="14"/>
        <v>854</v>
      </c>
      <c r="H58">
        <f t="shared" si="9"/>
        <v>1280</v>
      </c>
      <c r="I58">
        <f t="shared" si="10"/>
        <v>1920</v>
      </c>
      <c r="J58">
        <f t="shared" si="11"/>
        <v>0</v>
      </c>
      <c r="K58">
        <f t="shared" si="12"/>
        <v>1920</v>
      </c>
      <c r="L58">
        <f t="shared" si="13"/>
        <v>1920</v>
      </c>
    </row>
    <row r="59" spans="1:12" x14ac:dyDescent="0.25">
      <c r="A59" t="str">
        <f t="shared" si="5"/>
        <v>Cruella.mkv</v>
      </c>
      <c r="B59">
        <f t="shared" si="5"/>
        <v>1920</v>
      </c>
      <c r="C59" s="2">
        <f t="shared" si="6"/>
        <v>-1.7355843938379042E-3</v>
      </c>
      <c r="D59" s="2">
        <f t="shared" si="7"/>
        <v>-6.4794206296048002E-4</v>
      </c>
      <c r="E59" s="2">
        <f>SMALL(T8:AM8,5)+SMALL(T8:AM8,6)+SMALL(T8:AM8,7)+SMALL(T8:AM8,8)</f>
        <v>-3.877511721366362E-4</v>
      </c>
      <c r="F59" s="2">
        <f t="shared" si="8"/>
        <v>-9.8876575534311296E-5</v>
      </c>
      <c r="G59">
        <f t="shared" si="14"/>
        <v>854</v>
      </c>
      <c r="H59">
        <f t="shared" si="9"/>
        <v>1280</v>
      </c>
      <c r="I59">
        <f t="shared" si="10"/>
        <v>0</v>
      </c>
      <c r="J59">
        <f t="shared" si="11"/>
        <v>0</v>
      </c>
      <c r="K59">
        <f t="shared" si="12"/>
        <v>1280</v>
      </c>
      <c r="L59">
        <f t="shared" si="13"/>
        <v>1280</v>
      </c>
    </row>
    <row r="60" spans="1:12" x14ac:dyDescent="0.25">
      <c r="A60" t="str">
        <f t="shared" si="5"/>
        <v>Nobody.2021.1080p.WEBRip.x264.AAC5.1-[YTS.MX].mp4</v>
      </c>
      <c r="B60">
        <f t="shared" si="5"/>
        <v>1920</v>
      </c>
      <c r="C60" s="2">
        <f t="shared" si="6"/>
        <v>-1.5811771600803695E-3</v>
      </c>
      <c r="D60" s="2">
        <f t="shared" si="7"/>
        <v>-7.2152880107166498E-4</v>
      </c>
      <c r="E60" s="2">
        <f>SMALL(T9:AM9,5)+SMALL(T9:AM9,6)+SMALL(T9:AM9,7)+SMALL(T9:AM9,8)</f>
        <v>-3.3323509711989197E-4</v>
      </c>
      <c r="F60" s="2">
        <f t="shared" si="8"/>
        <v>-7.8149850818973136E-5</v>
      </c>
      <c r="G60">
        <f t="shared" si="14"/>
        <v>854</v>
      </c>
      <c r="H60">
        <f t="shared" si="9"/>
        <v>1280</v>
      </c>
      <c r="I60">
        <f t="shared" si="10"/>
        <v>0</v>
      </c>
      <c r="J60">
        <f t="shared" si="11"/>
        <v>0</v>
      </c>
      <c r="K60">
        <f t="shared" si="12"/>
        <v>1280</v>
      </c>
      <c r="L60">
        <f t="shared" si="13"/>
        <v>1280</v>
      </c>
    </row>
    <row r="61" spans="1:12" x14ac:dyDescent="0.25">
      <c r="A61" t="str">
        <f t="shared" si="5"/>
        <v>Dune1.mkv</v>
      </c>
      <c r="B61">
        <f t="shared" si="5"/>
        <v>3840</v>
      </c>
      <c r="C61" s="2">
        <f t="shared" si="6"/>
        <v>-1.2063261888814439E-3</v>
      </c>
      <c r="D61" s="2">
        <f t="shared" si="7"/>
        <v>-5.2751674480910698E-4</v>
      </c>
      <c r="E61" s="2">
        <f>SMALL(T10:AM10,5)+SMALL(T10:AM10,6)+SMALL(T10:AM10,7)+SMALL(T10:AM10,8)</f>
        <v>-2.5472036168787654E-4</v>
      </c>
      <c r="F61" s="2">
        <f t="shared" si="8"/>
        <v>-6.1709949461121542E-5</v>
      </c>
      <c r="G61">
        <f t="shared" si="14"/>
        <v>854</v>
      </c>
      <c r="H61">
        <f t="shared" si="9"/>
        <v>1280</v>
      </c>
      <c r="I61">
        <f t="shared" si="10"/>
        <v>0</v>
      </c>
      <c r="J61">
        <f t="shared" si="11"/>
        <v>0</v>
      </c>
      <c r="K61">
        <f t="shared" si="12"/>
        <v>1280</v>
      </c>
      <c r="L61">
        <f t="shared" si="13"/>
        <v>1280</v>
      </c>
    </row>
    <row r="62" spans="1:12" x14ac:dyDescent="0.25">
      <c r="A62" t="str">
        <f t="shared" si="5"/>
        <v>interstellar.2014.2160p.uhd.bluray.x265-terminal.mkv</v>
      </c>
      <c r="B62">
        <f t="shared" si="5"/>
        <v>3840</v>
      </c>
      <c r="C62" s="2">
        <f t="shared" si="6"/>
        <v>-2.1460750167448021E-3</v>
      </c>
      <c r="D62" s="2">
        <f t="shared" si="7"/>
        <v>-8.0919290020093509E-4</v>
      </c>
      <c r="E62" s="2">
        <f>SMALL(T11:AM11,5)+SMALL(T11:AM11,6)+SMALL(T11:AM11,7)+SMALL(T11:AM11,8)</f>
        <v>-5.4093268586737921E-4</v>
      </c>
      <c r="F62" s="2">
        <f t="shared" si="8"/>
        <v>-1.2153473786762427E-4</v>
      </c>
      <c r="G62">
        <f t="shared" si="14"/>
        <v>854</v>
      </c>
      <c r="H62">
        <f t="shared" si="9"/>
        <v>0</v>
      </c>
      <c r="I62">
        <f t="shared" si="10"/>
        <v>0</v>
      </c>
      <c r="J62">
        <f t="shared" si="11"/>
        <v>0</v>
      </c>
      <c r="K62">
        <f t="shared" si="12"/>
        <v>854</v>
      </c>
      <c r="L62">
        <f t="shared" si="13"/>
        <v>854</v>
      </c>
    </row>
    <row r="63" spans="1:12" x14ac:dyDescent="0.25">
      <c r="A63" t="str">
        <f t="shared" si="5"/>
        <v>Oppenheimer.2023.2160p.mkv</v>
      </c>
      <c r="B63">
        <f t="shared" si="5"/>
        <v>3840</v>
      </c>
      <c r="C63" s="2">
        <f t="shared" si="6"/>
        <v>-1.222523442732751E-3</v>
      </c>
      <c r="D63" s="2">
        <f>SMALL(N12:AB12,1)+SMALL(N12:AB12,2)+SMALL(N12:AB12,3)+SMALL(N12:AB12,4)</f>
        <v>-5.7944909578030697E-4</v>
      </c>
      <c r="E63" s="2">
        <f>SMALL(T12:AM12,5)+SMALL(T12:AM12,6)+SMALL(T12:AM12,7)+SMALL(T12:AM12,8)</f>
        <v>-2.2355994641661052E-4</v>
      </c>
      <c r="F63" s="2">
        <f t="shared" si="8"/>
        <v>-5.8461304268403999E-5</v>
      </c>
      <c r="G63">
        <f t="shared" si="14"/>
        <v>854</v>
      </c>
      <c r="H63">
        <f t="shared" si="9"/>
        <v>1280</v>
      </c>
      <c r="I63">
        <f t="shared" si="10"/>
        <v>1920</v>
      </c>
      <c r="J63">
        <f t="shared" si="11"/>
        <v>0</v>
      </c>
      <c r="K63">
        <f t="shared" si="12"/>
        <v>1920</v>
      </c>
      <c r="L63">
        <f>IF(K63&gt;B63,B63,K63)</f>
        <v>1920</v>
      </c>
    </row>
    <row r="64" spans="1:12" x14ac:dyDescent="0.25">
      <c r="C64" s="2"/>
      <c r="D64" s="2"/>
      <c r="E64" s="2"/>
      <c r="F64" s="2"/>
    </row>
    <row r="65" spans="2:6" x14ac:dyDescent="0.25">
      <c r="C65" s="2"/>
      <c r="D65" s="2"/>
      <c r="E65" s="2"/>
      <c r="F65" s="2"/>
    </row>
    <row r="66" spans="2:6" x14ac:dyDescent="0.25">
      <c r="F66" s="2"/>
    </row>
    <row r="67" spans="2:6" x14ac:dyDescent="0.25">
      <c r="B67" t="s">
        <v>74</v>
      </c>
      <c r="C67">
        <v>854</v>
      </c>
      <c r="D67">
        <v>1280</v>
      </c>
      <c r="E67">
        <v>1920</v>
      </c>
      <c r="F67">
        <v>3840</v>
      </c>
    </row>
    <row r="68" spans="2:6" x14ac:dyDescent="0.25">
      <c r="C68" s="2">
        <v>-10</v>
      </c>
      <c r="D68" s="2">
        <v>-1E-4</v>
      </c>
      <c r="E68" s="2">
        <v>-6.0000000000000002E-5</v>
      </c>
      <c r="F68" s="2">
        <v>-3.0000000000000001E-5</v>
      </c>
    </row>
  </sheetData>
  <mergeCells count="1">
    <mergeCell ref="C28:J28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4 7 d 9 d 0 - 7 2 c 0 - 4 4 4 5 - 9 0 1 c - 8 b 2 e 6 3 9 0 8 1 0 2 "   x m l n s = " h t t p : / / s c h e m a s . m i c r o s o f t . c o m / D a t a M a s h u p " > A A A A A H 4 E A A B Q S w M E F A A C A A g A c p A 9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H K Q P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k D 1 a d O P 1 3 H c B A A A y C g A A E w A c A E Z v c m 1 1 b G F z L 1 N l Y 3 R p b 2 4 x L m 0 g o h g A K K A U A A A A A A A A A A A A A A A A A A A A A A A A A A A A 7 d R d a 8 I w F A b g + 0 L / Q 4 g 3 C q W Y p L o P 6 c W o G + x m M P R u j l E 1 0 0 K b S H M 6 F P G / L 6 N s O t j 7 C 9 b e t H l P 8 / F Q e p x e U W E N m 7 V 3 M Q m D M H D b v N Z r V t r N m 2 1 o 1 x B L W a k p D J i / Z r a p V 9 o n m f u I p 3 b V V N p Q / 6 E o d Z x Z Q 3 7 g + j y 7 X f j 3 l r Y + L O 4 a s p m t d r V 2 z u + w O K 8 a 0 5 7 4 I H q Z 6 r K o C t J 1 y i c 8 Y p k t m 8 q 4 N B E R u z c r u y 7 M J h 2 P h k M / f m 4 s 6 R k d S p 2 e H + M n a / T r I G r P 1 + P Z N j c b f / 7 5 Y a e 5 P + g 8 X / q X 5 n V u 3 L u t q 3 b 9 r 6 L r t 5 j o e O R t K v z + 5 C u M 9 J 5 O E f v O p c 8 f D Y 2 T + G v e R U G B C Q n I R y A f g / w K 5 N c g v w G 5 G K I C I g u J C s g s E F o g t U B s g d w C w Q W S S y S X 8 G M j u U R y i e Q S y S W S S y S X S C 6 R X C G 5 Q n K F 5 A r J F Z I r J F d I r p B c I b l C 8 u R H v s 5 J U 1 F d / r L J b / 1 p E A a F + b N 3 X D b D H r 9 o h 3 0 5 4 F 1 P 7 H p i 1 x O 7 n v j f e u I n U E s B A i 0 A F A A C A A g A c p A 9 W j g 7 I N 2 l A A A A 9 g A A A B I A A A A A A A A A A A A A A A A A A A A A A E N v b m Z p Z y 9 Q Y W N r Y W d l L n h t b F B L A Q I t A B Q A A g A I A H K Q P V o P y u m r p A A A A O k A A A A T A A A A A A A A A A A A A A A A A P E A A A B b Q 2 9 u d G V u d F 9 U e X B l c 1 0 u e G 1 s U E s B A i 0 A F A A C A A g A c p A 9 W n T j 9 d x 3 A Q A A M g o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0 E A A A A A A A A 1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n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4 N j c 3 M D M 2 L T Z h Y T E t N G U 4 N C 1 h N z U 3 L W F k Z j E 3 Z W F l M G Z k M y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2 9 1 d H B 1 d C 9 B d X R v U m V t b 3 Z l Z E N v b H V t b n M x L n t D b 2 x 1 b W 4 x L D B 9 J n F 1 b 3 Q 7 L C Z x d W 9 0 O 1 N l Y 3 R p b 2 4 x L 2 x v Z 1 9 v d X R w d X Q v Q X V 0 b 1 J l b W 9 2 Z W R D b 2 x 1 b W 5 z M S 5 7 Q 2 9 s d W 1 u M i w x f S Z x d W 9 0 O y w m c X V v d D t T Z W N 0 a W 9 u M S 9 s b 2 d f b 3 V 0 c H V 0 L 0 F 1 d G 9 S Z W 1 v d m V k Q 2 9 s d W 1 u c z E u e 0 N v b H V t b j M s M n 0 m c X V v d D s s J n F 1 b 3 Q 7 U 2 V j d G l v b j E v b G 9 n X 2 9 1 d H B 1 d C 9 B d X R v U m V t b 3 Z l Z E N v b H V t b n M x L n t D b 2 x 1 b W 4 0 L D N 9 J n F 1 b 3 Q 7 L C Z x d W 9 0 O 1 N l Y 3 R p b 2 4 x L 2 x v Z 1 9 v d X R w d X Q v Q X V 0 b 1 J l b W 9 2 Z W R D b 2 x 1 b W 5 z M S 5 7 Q 2 9 s d W 1 u N S w 0 f S Z x d W 9 0 O y w m c X V v d D t T Z W N 0 a W 9 u M S 9 s b 2 d f b 3 V 0 c H V 0 L 0 F 1 d G 9 S Z W 1 v d m V k Q 2 9 s d W 1 u c z E u e 0 N v b H V t b j Y s N X 0 m c X V v d D s s J n F 1 b 3 Q 7 U 2 V j d G l v b j E v b G 9 n X 2 9 1 d H B 1 d C 9 B d X R v U m V t b 3 Z l Z E N v b H V t b n M x L n t D b 2 x 1 b W 4 3 L D Z 9 J n F 1 b 3 Q 7 L C Z x d W 9 0 O 1 N l Y 3 R p b 2 4 x L 2 x v Z 1 9 v d X R w d X Q v Q X V 0 b 1 J l b W 9 2 Z W R D b 2 x 1 b W 5 z M S 5 7 Q 2 9 s d W 1 u O C w 3 f S Z x d W 9 0 O y w m c X V v d D t T Z W N 0 a W 9 u M S 9 s b 2 d f b 3 V 0 c H V 0 L 0 F 1 d G 9 S Z W 1 v d m V k Q 2 9 s d W 1 u c z E u e 0 N v b H V t b j k s O H 0 m c X V v d D s s J n F 1 b 3 Q 7 U 2 V j d G l v b j E v b G 9 n X 2 9 1 d H B 1 d C 9 B d X R v U m V t b 3 Z l Z E N v b H V t b n M x L n t D b 2 x 1 b W 4 x M C w 5 f S Z x d W 9 0 O y w m c X V v d D t T Z W N 0 a W 9 u M S 9 s b 2 d f b 3 V 0 c H V 0 L 0 F 1 d G 9 S Z W 1 v d m V k Q 2 9 s d W 1 u c z E u e 0 N v b H V t b j E x L D E w f S Z x d W 9 0 O y w m c X V v d D t T Z W N 0 a W 9 u M S 9 s b 2 d f b 3 V 0 c H V 0 L 0 F 1 d G 9 S Z W 1 v d m V k Q 2 9 s d W 1 u c z E u e 0 N v b H V t b j E y L D E x f S Z x d W 9 0 O y w m c X V v d D t T Z W N 0 a W 9 u M S 9 s b 2 d f b 3 V 0 c H V 0 L 0 F 1 d G 9 S Z W 1 v d m V k Q 2 9 s d W 1 u c z E u e 0 N v b H V t b j E z L D E y f S Z x d W 9 0 O y w m c X V v d D t T Z W N 0 a W 9 u M S 9 s b 2 d f b 3 V 0 c H V 0 L 0 F 1 d G 9 S Z W 1 v d m V k Q 2 9 s d W 1 u c z E u e 0 N v b H V t b j E 0 L D E z f S Z x d W 9 0 O y w m c X V v d D t T Z W N 0 a W 9 u M S 9 s b 2 d f b 3 V 0 c H V 0 L 0 F 1 d G 9 S Z W 1 v d m V k Q 2 9 s d W 1 u c z E u e 0 N v b H V t b j E 1 L D E 0 f S Z x d W 9 0 O y w m c X V v d D t T Z W N 0 a W 9 u M S 9 s b 2 d f b 3 V 0 c H V 0 L 0 F 1 d G 9 S Z W 1 v d m V k Q 2 9 s d W 1 u c z E u e 0 N v b H V t b j E 2 L D E 1 f S Z x d W 9 0 O y w m c X V v d D t T Z W N 0 a W 9 u M S 9 s b 2 d f b 3 V 0 c H V 0 L 0 F 1 d G 9 S Z W 1 v d m V k Q 2 9 s d W 1 u c z E u e 0 N v b H V t b j E 3 L D E 2 f S Z x d W 9 0 O y w m c X V v d D t T Z W N 0 a W 9 u M S 9 s b 2 d f b 3 V 0 c H V 0 L 0 F 1 d G 9 S Z W 1 v d m V k Q 2 9 s d W 1 u c z E u e 0 N v b H V t b j E 4 L D E 3 f S Z x d W 9 0 O y w m c X V v d D t T Z W N 0 a W 9 u M S 9 s b 2 d f b 3 V 0 c H V 0 L 0 F 1 d G 9 S Z W 1 v d m V k Q 2 9 s d W 1 u c z E u e 0 N v b H V t b j E 5 L D E 4 f S Z x d W 9 0 O y w m c X V v d D t T Z W N 0 a W 9 u M S 9 s b 2 d f b 3 V 0 c H V 0 L 0 F 1 d G 9 S Z W 1 v d m V k Q 2 9 s d W 1 u c z E u e 0 N v b H V t b j I w L D E 5 f S Z x d W 9 0 O y w m c X V v d D t T Z W N 0 a W 9 u M S 9 s b 2 d f b 3 V 0 c H V 0 L 0 F 1 d G 9 S Z W 1 v d m V k Q 2 9 s d W 1 u c z E u e 0 N v b H V t b j I x L D I w f S Z x d W 9 0 O y w m c X V v d D t T Z W N 0 a W 9 u M S 9 s b 2 d f b 3 V 0 c H V 0 L 0 F 1 d G 9 S Z W 1 v d m V k Q 2 9 s d W 1 u c z E u e 0 N v b H V t b j I y L D I x f S Z x d W 9 0 O y w m c X V v d D t T Z W N 0 a W 9 u M S 9 s b 2 d f b 3 V 0 c H V 0 L 0 F 1 d G 9 S Z W 1 v d m V k Q 2 9 s d W 1 u c z E u e 0 N v b H V t b j I z L D I y f S Z x d W 9 0 O y w m c X V v d D t T Z W N 0 a W 9 u M S 9 s b 2 d f b 3 V 0 c H V 0 L 0 F 1 d G 9 S Z W 1 v d m V k Q 2 9 s d W 1 u c z E u e 0 N v b H V t b j I 0 L D I z f S Z x d W 9 0 O y w m c X V v d D t T Z W N 0 a W 9 u M S 9 s b 2 d f b 3 V 0 c H V 0 L 0 F 1 d G 9 S Z W 1 v d m V k Q 2 9 s d W 1 u c z E u e 0 N v b H V t b j I 1 L D I 0 f S Z x d W 9 0 O y w m c X V v d D t T Z W N 0 a W 9 u M S 9 s b 2 d f b 3 V 0 c H V 0 L 0 F 1 d G 9 S Z W 1 v d m V k Q 2 9 s d W 1 u c z E u e 0 N v b H V t b j I 2 L D I 1 f S Z x d W 9 0 O y w m c X V v d D t T Z W N 0 a W 9 u M S 9 s b 2 d f b 3 V 0 c H V 0 L 0 F 1 d G 9 S Z W 1 v d m V k Q 2 9 s d W 1 u c z E u e 0 N v b H V t b j I 3 L D I 2 f S Z x d W 9 0 O y w m c X V v d D t T Z W N 0 a W 9 u M S 9 s b 2 d f b 3 V 0 c H V 0 L 0 F 1 d G 9 S Z W 1 v d m V k Q 2 9 s d W 1 u c z E u e 0 N v b H V t b j I 4 L D I 3 f S Z x d W 9 0 O y w m c X V v d D t T Z W N 0 a W 9 u M S 9 s b 2 d f b 3 V 0 c H V 0 L 0 F 1 d G 9 S Z W 1 v d m V k Q 2 9 s d W 1 u c z E u e 0 N v b H V t b j I 5 L D I 4 f S Z x d W 9 0 O y w m c X V v d D t T Z W N 0 a W 9 u M S 9 s b 2 d f b 3 V 0 c H V 0 L 0 F 1 d G 9 S Z W 1 v d m V k Q 2 9 s d W 1 u c z E u e 0 N v b H V t b j M w L D I 5 f S Z x d W 9 0 O y w m c X V v d D t T Z W N 0 a W 9 u M S 9 s b 2 d f b 3 V 0 c H V 0 L 0 F 1 d G 9 S Z W 1 v d m V k Q 2 9 s d W 1 u c z E u e 0 N v b H V t b j M x L D M w f S Z x d W 9 0 O y w m c X V v d D t T Z W N 0 a W 9 u M S 9 s b 2 d f b 3 V 0 c H V 0 L 0 F 1 d G 9 S Z W 1 v d m V k Q 2 9 s d W 1 u c z E u e 0 N v b H V t b j M y L D M x f S Z x d W 9 0 O y w m c X V v d D t T Z W N 0 a W 9 u M S 9 s b 2 d f b 3 V 0 c H V 0 L 0 F 1 d G 9 S Z W 1 v d m V k Q 2 9 s d W 1 u c z E u e 0 N v b H V t b j M z L D M y f S Z x d W 9 0 O y w m c X V v d D t T Z W N 0 a W 9 u M S 9 s b 2 d f b 3 V 0 c H V 0 L 0 F 1 d G 9 S Z W 1 v d m V k Q 2 9 s d W 1 u c z E u e 0 N v b H V t b j M 0 L D M z f S Z x d W 9 0 O y w m c X V v d D t T Z W N 0 a W 9 u M S 9 s b 2 d f b 3 V 0 c H V 0 L 0 F 1 d G 9 S Z W 1 v d m V k Q 2 9 s d W 1 u c z E u e 0 N v b H V t b j M 1 L D M 0 f S Z x d W 9 0 O y w m c X V v d D t T Z W N 0 a W 9 u M S 9 s b 2 d f b 3 V 0 c H V 0 L 0 F 1 d G 9 S Z W 1 v d m V k Q 2 9 s d W 1 u c z E u e 0 N v b H V t b j M 2 L D M 1 f S Z x d W 9 0 O y w m c X V v d D t T Z W N 0 a W 9 u M S 9 s b 2 d f b 3 V 0 c H V 0 L 0 F 1 d G 9 S Z W 1 v d m V k Q 2 9 s d W 1 u c z E u e 0 N v b H V t b j M 3 L D M 2 f S Z x d W 9 0 O y w m c X V v d D t T Z W N 0 a W 9 u M S 9 s b 2 d f b 3 V 0 c H V 0 L 0 F 1 d G 9 S Z W 1 v d m V k Q 2 9 s d W 1 u c z E u e 0 N v b H V t b j M 4 L D M 3 f S Z x d W 9 0 O y w m c X V v d D t T Z W N 0 a W 9 u M S 9 s b 2 d f b 3 V 0 c H V 0 L 0 F 1 d G 9 S Z W 1 v d m V k Q 2 9 s d W 1 u c z E u e 0 N v b H V t b j M 5 L D M 4 f S Z x d W 9 0 O y w m c X V v d D t T Z W N 0 a W 9 u M S 9 s b 2 d f b 3 V 0 c H V 0 L 0 F 1 d G 9 S Z W 1 v d m V k Q 2 9 s d W 1 u c z E u e 0 N v b H V t b j Q w L D M 5 f S Z x d W 9 0 O y w m c X V v d D t T Z W N 0 a W 9 u M S 9 s b 2 d f b 3 V 0 c H V 0 L 0 F 1 d G 9 S Z W 1 v d m V k Q 2 9 s d W 1 u c z E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b G 9 n X 2 9 1 d H B 1 d C 9 B d X R v U m V t b 3 Z l Z E N v b H V t b n M x L n t D b 2 x 1 b W 4 x L D B 9 J n F 1 b 3 Q 7 L C Z x d W 9 0 O 1 N l Y 3 R p b 2 4 x L 2 x v Z 1 9 v d X R w d X Q v Q X V 0 b 1 J l b W 9 2 Z W R D b 2 x 1 b W 5 z M S 5 7 Q 2 9 s d W 1 u M i w x f S Z x d W 9 0 O y w m c X V v d D t T Z W N 0 a W 9 u M S 9 s b 2 d f b 3 V 0 c H V 0 L 0 F 1 d G 9 S Z W 1 v d m V k Q 2 9 s d W 1 u c z E u e 0 N v b H V t b j M s M n 0 m c X V v d D s s J n F 1 b 3 Q 7 U 2 V j d G l v b j E v b G 9 n X 2 9 1 d H B 1 d C 9 B d X R v U m V t b 3 Z l Z E N v b H V t b n M x L n t D b 2 x 1 b W 4 0 L D N 9 J n F 1 b 3 Q 7 L C Z x d W 9 0 O 1 N l Y 3 R p b 2 4 x L 2 x v Z 1 9 v d X R w d X Q v Q X V 0 b 1 J l b W 9 2 Z W R D b 2 x 1 b W 5 z M S 5 7 Q 2 9 s d W 1 u N S w 0 f S Z x d W 9 0 O y w m c X V v d D t T Z W N 0 a W 9 u M S 9 s b 2 d f b 3 V 0 c H V 0 L 0 F 1 d G 9 S Z W 1 v d m V k Q 2 9 s d W 1 u c z E u e 0 N v b H V t b j Y s N X 0 m c X V v d D s s J n F 1 b 3 Q 7 U 2 V j d G l v b j E v b G 9 n X 2 9 1 d H B 1 d C 9 B d X R v U m V t b 3 Z l Z E N v b H V t b n M x L n t D b 2 x 1 b W 4 3 L D Z 9 J n F 1 b 3 Q 7 L C Z x d W 9 0 O 1 N l Y 3 R p b 2 4 x L 2 x v Z 1 9 v d X R w d X Q v Q X V 0 b 1 J l b W 9 2 Z W R D b 2 x 1 b W 5 z M S 5 7 Q 2 9 s d W 1 u O C w 3 f S Z x d W 9 0 O y w m c X V v d D t T Z W N 0 a W 9 u M S 9 s b 2 d f b 3 V 0 c H V 0 L 0 F 1 d G 9 S Z W 1 v d m V k Q 2 9 s d W 1 u c z E u e 0 N v b H V t b j k s O H 0 m c X V v d D s s J n F 1 b 3 Q 7 U 2 V j d G l v b j E v b G 9 n X 2 9 1 d H B 1 d C 9 B d X R v U m V t b 3 Z l Z E N v b H V t b n M x L n t D b 2 x 1 b W 4 x M C w 5 f S Z x d W 9 0 O y w m c X V v d D t T Z W N 0 a W 9 u M S 9 s b 2 d f b 3 V 0 c H V 0 L 0 F 1 d G 9 S Z W 1 v d m V k Q 2 9 s d W 1 u c z E u e 0 N v b H V t b j E x L D E w f S Z x d W 9 0 O y w m c X V v d D t T Z W N 0 a W 9 u M S 9 s b 2 d f b 3 V 0 c H V 0 L 0 F 1 d G 9 S Z W 1 v d m V k Q 2 9 s d W 1 u c z E u e 0 N v b H V t b j E y L D E x f S Z x d W 9 0 O y w m c X V v d D t T Z W N 0 a W 9 u M S 9 s b 2 d f b 3 V 0 c H V 0 L 0 F 1 d G 9 S Z W 1 v d m V k Q 2 9 s d W 1 u c z E u e 0 N v b H V t b j E z L D E y f S Z x d W 9 0 O y w m c X V v d D t T Z W N 0 a W 9 u M S 9 s b 2 d f b 3 V 0 c H V 0 L 0 F 1 d G 9 S Z W 1 v d m V k Q 2 9 s d W 1 u c z E u e 0 N v b H V t b j E 0 L D E z f S Z x d W 9 0 O y w m c X V v d D t T Z W N 0 a W 9 u M S 9 s b 2 d f b 3 V 0 c H V 0 L 0 F 1 d G 9 S Z W 1 v d m V k Q 2 9 s d W 1 u c z E u e 0 N v b H V t b j E 1 L D E 0 f S Z x d W 9 0 O y w m c X V v d D t T Z W N 0 a W 9 u M S 9 s b 2 d f b 3 V 0 c H V 0 L 0 F 1 d G 9 S Z W 1 v d m V k Q 2 9 s d W 1 u c z E u e 0 N v b H V t b j E 2 L D E 1 f S Z x d W 9 0 O y w m c X V v d D t T Z W N 0 a W 9 u M S 9 s b 2 d f b 3 V 0 c H V 0 L 0 F 1 d G 9 S Z W 1 v d m V k Q 2 9 s d W 1 u c z E u e 0 N v b H V t b j E 3 L D E 2 f S Z x d W 9 0 O y w m c X V v d D t T Z W N 0 a W 9 u M S 9 s b 2 d f b 3 V 0 c H V 0 L 0 F 1 d G 9 S Z W 1 v d m V k Q 2 9 s d W 1 u c z E u e 0 N v b H V t b j E 4 L D E 3 f S Z x d W 9 0 O y w m c X V v d D t T Z W N 0 a W 9 u M S 9 s b 2 d f b 3 V 0 c H V 0 L 0 F 1 d G 9 S Z W 1 v d m V k Q 2 9 s d W 1 u c z E u e 0 N v b H V t b j E 5 L D E 4 f S Z x d W 9 0 O y w m c X V v d D t T Z W N 0 a W 9 u M S 9 s b 2 d f b 3 V 0 c H V 0 L 0 F 1 d G 9 S Z W 1 v d m V k Q 2 9 s d W 1 u c z E u e 0 N v b H V t b j I w L D E 5 f S Z x d W 9 0 O y w m c X V v d D t T Z W N 0 a W 9 u M S 9 s b 2 d f b 3 V 0 c H V 0 L 0 F 1 d G 9 S Z W 1 v d m V k Q 2 9 s d W 1 u c z E u e 0 N v b H V t b j I x L D I w f S Z x d W 9 0 O y w m c X V v d D t T Z W N 0 a W 9 u M S 9 s b 2 d f b 3 V 0 c H V 0 L 0 F 1 d G 9 S Z W 1 v d m V k Q 2 9 s d W 1 u c z E u e 0 N v b H V t b j I y L D I x f S Z x d W 9 0 O y w m c X V v d D t T Z W N 0 a W 9 u M S 9 s b 2 d f b 3 V 0 c H V 0 L 0 F 1 d G 9 S Z W 1 v d m V k Q 2 9 s d W 1 u c z E u e 0 N v b H V t b j I z L D I y f S Z x d W 9 0 O y w m c X V v d D t T Z W N 0 a W 9 u M S 9 s b 2 d f b 3 V 0 c H V 0 L 0 F 1 d G 9 S Z W 1 v d m V k Q 2 9 s d W 1 u c z E u e 0 N v b H V t b j I 0 L D I z f S Z x d W 9 0 O y w m c X V v d D t T Z W N 0 a W 9 u M S 9 s b 2 d f b 3 V 0 c H V 0 L 0 F 1 d G 9 S Z W 1 v d m V k Q 2 9 s d W 1 u c z E u e 0 N v b H V t b j I 1 L D I 0 f S Z x d W 9 0 O y w m c X V v d D t T Z W N 0 a W 9 u M S 9 s b 2 d f b 3 V 0 c H V 0 L 0 F 1 d G 9 S Z W 1 v d m V k Q 2 9 s d W 1 u c z E u e 0 N v b H V t b j I 2 L D I 1 f S Z x d W 9 0 O y w m c X V v d D t T Z W N 0 a W 9 u M S 9 s b 2 d f b 3 V 0 c H V 0 L 0 F 1 d G 9 S Z W 1 v d m V k Q 2 9 s d W 1 u c z E u e 0 N v b H V t b j I 3 L D I 2 f S Z x d W 9 0 O y w m c X V v d D t T Z W N 0 a W 9 u M S 9 s b 2 d f b 3 V 0 c H V 0 L 0 F 1 d G 9 S Z W 1 v d m V k Q 2 9 s d W 1 u c z E u e 0 N v b H V t b j I 4 L D I 3 f S Z x d W 9 0 O y w m c X V v d D t T Z W N 0 a W 9 u M S 9 s b 2 d f b 3 V 0 c H V 0 L 0 F 1 d G 9 S Z W 1 v d m V k Q 2 9 s d W 1 u c z E u e 0 N v b H V t b j I 5 L D I 4 f S Z x d W 9 0 O y w m c X V v d D t T Z W N 0 a W 9 u M S 9 s b 2 d f b 3 V 0 c H V 0 L 0 F 1 d G 9 S Z W 1 v d m V k Q 2 9 s d W 1 u c z E u e 0 N v b H V t b j M w L D I 5 f S Z x d W 9 0 O y w m c X V v d D t T Z W N 0 a W 9 u M S 9 s b 2 d f b 3 V 0 c H V 0 L 0 F 1 d G 9 S Z W 1 v d m V k Q 2 9 s d W 1 u c z E u e 0 N v b H V t b j M x L D M w f S Z x d W 9 0 O y w m c X V v d D t T Z W N 0 a W 9 u M S 9 s b 2 d f b 3 V 0 c H V 0 L 0 F 1 d G 9 S Z W 1 v d m V k Q 2 9 s d W 1 u c z E u e 0 N v b H V t b j M y L D M x f S Z x d W 9 0 O y w m c X V v d D t T Z W N 0 a W 9 u M S 9 s b 2 d f b 3 V 0 c H V 0 L 0 F 1 d G 9 S Z W 1 v d m V k Q 2 9 s d W 1 u c z E u e 0 N v b H V t b j M z L D M y f S Z x d W 9 0 O y w m c X V v d D t T Z W N 0 a W 9 u M S 9 s b 2 d f b 3 V 0 c H V 0 L 0 F 1 d G 9 S Z W 1 v d m V k Q 2 9 s d W 1 u c z E u e 0 N v b H V t b j M 0 L D M z f S Z x d W 9 0 O y w m c X V v d D t T Z W N 0 a W 9 u M S 9 s b 2 d f b 3 V 0 c H V 0 L 0 F 1 d G 9 S Z W 1 v d m V k Q 2 9 s d W 1 u c z E u e 0 N v b H V t b j M 1 L D M 0 f S Z x d W 9 0 O y w m c X V v d D t T Z W N 0 a W 9 u M S 9 s b 2 d f b 3 V 0 c H V 0 L 0 F 1 d G 9 S Z W 1 v d m V k Q 2 9 s d W 1 u c z E u e 0 N v b H V t b j M 2 L D M 1 f S Z x d W 9 0 O y w m c X V v d D t T Z W N 0 a W 9 u M S 9 s b 2 d f b 3 V 0 c H V 0 L 0 F 1 d G 9 S Z W 1 v d m V k Q 2 9 s d W 1 u c z E u e 0 N v b H V t b j M 3 L D M 2 f S Z x d W 9 0 O y w m c X V v d D t T Z W N 0 a W 9 u M S 9 s b 2 d f b 3 V 0 c H V 0 L 0 F 1 d G 9 S Z W 1 v d m V k Q 2 9 s d W 1 u c z E u e 0 N v b H V t b j M 4 L D M 3 f S Z x d W 9 0 O y w m c X V v d D t T Z W N 0 a W 9 u M S 9 s b 2 d f b 3 V 0 c H V 0 L 0 F 1 d G 9 S Z W 1 v d m V k Q 2 9 s d W 1 u c z E u e 0 N v b H V t b j M 5 L D M 4 f S Z x d W 9 0 O y w m c X V v d D t T Z W N 0 a W 9 u M S 9 s b 2 d f b 3 V 0 c H V 0 L 0 F 1 d G 9 S Z W 1 v d m V k Q 2 9 s d W 1 u c z E u e 0 N v b H V t b j Q w L D M 5 f S Z x d W 9 0 O y w m c X V v d D t T Z W N 0 a W 9 u M S 9 s b 2 d f b 3 V 0 c H V 0 L 0 F 1 d G 9 S Z W 1 v d m V k Q 2 9 s d W 1 u c z E u e 0 N v b H V t b j Q x L D Q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t d I i A v P j x F b n R y e S B U e X B l P S J G a W x s Q 2 9 s d W 1 u V H l w Z X M i I F Z h b H V l P S J z Q m d N R 0 J n W U d C Z 1 l H Q m d Z R 0 J n W U d C Z 1 l H Q m d Z R 0 J n W U d C Z 1 l H Q m d Z R 0 J n W U d C Z 1 l H Q m d Z R 0 J 3 W T 0 i I C 8 + P E V u d H J 5 I F R 5 c G U 9 I k Z p b G x M Y X N 0 V X B k Y X R l Z C I g V m F s d W U 9 I m Q y M D I 0 L T E y L T I y V D I y O j I y O j U 5 L j Q 0 N z k 1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x v Z 1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W N j Y z A 2 Z C 0 y N T Y 1 L T Q 3 Y j Q t O W V m Z C 1 m N j N l M D I x Y j V m N D Y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b 2 d f b 3 V 0 c H V 0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2 9 1 d H B 1 d C A o M i k v Q X V 0 b 1 J l b W 9 2 Z W R D b 2 x 1 b W 5 z M S 5 7 Q 2 9 s d W 1 u M S w w f S Z x d W 9 0 O y w m c X V v d D t T Z W N 0 a W 9 u M S 9 s b 2 d f b 3 V 0 c H V 0 I C g y K S 9 B d X R v U m V t b 3 Z l Z E N v b H V t b n M x L n t D b 2 x 1 b W 4 y L D F 9 J n F 1 b 3 Q 7 L C Z x d W 9 0 O 1 N l Y 3 R p b 2 4 x L 2 x v Z 1 9 v d X R w d X Q g K D I p L 0 F 1 d G 9 S Z W 1 v d m V k Q 2 9 s d W 1 u c z E u e 0 N v b H V t b j M s M n 0 m c X V v d D s s J n F 1 b 3 Q 7 U 2 V j d G l v b j E v b G 9 n X 2 9 1 d H B 1 d C A o M i k v Q X V 0 b 1 J l b W 9 2 Z W R D b 2 x 1 b W 5 z M S 5 7 Q 2 9 s d W 1 u N C w z f S Z x d W 9 0 O y w m c X V v d D t T Z W N 0 a W 9 u M S 9 s b 2 d f b 3 V 0 c H V 0 I C g y K S 9 B d X R v U m V t b 3 Z l Z E N v b H V t b n M x L n t D b 2 x 1 b W 4 1 L D R 9 J n F 1 b 3 Q 7 L C Z x d W 9 0 O 1 N l Y 3 R p b 2 4 x L 2 x v Z 1 9 v d X R w d X Q g K D I p L 0 F 1 d G 9 S Z W 1 v d m V k Q 2 9 s d W 1 u c z E u e 0 N v b H V t b j Y s N X 0 m c X V v d D s s J n F 1 b 3 Q 7 U 2 V j d G l v b j E v b G 9 n X 2 9 1 d H B 1 d C A o M i k v Q X V 0 b 1 J l b W 9 2 Z W R D b 2 x 1 b W 5 z M S 5 7 Q 2 9 s d W 1 u N y w 2 f S Z x d W 9 0 O y w m c X V v d D t T Z W N 0 a W 9 u M S 9 s b 2 d f b 3 V 0 c H V 0 I C g y K S 9 B d X R v U m V t b 3 Z l Z E N v b H V t b n M x L n t D b 2 x 1 b W 4 4 L D d 9 J n F 1 b 3 Q 7 L C Z x d W 9 0 O 1 N l Y 3 R p b 2 4 x L 2 x v Z 1 9 v d X R w d X Q g K D I p L 0 F 1 d G 9 S Z W 1 v d m V k Q 2 9 s d W 1 u c z E u e 0 N v b H V t b j k s O H 0 m c X V v d D s s J n F 1 b 3 Q 7 U 2 V j d G l v b j E v b G 9 n X 2 9 1 d H B 1 d C A o M i k v Q X V 0 b 1 J l b W 9 2 Z W R D b 2 x 1 b W 5 z M S 5 7 Q 2 9 s d W 1 u M T A s O X 0 m c X V v d D s s J n F 1 b 3 Q 7 U 2 V j d G l v b j E v b G 9 n X 2 9 1 d H B 1 d C A o M i k v Q X V 0 b 1 J l b W 9 2 Z W R D b 2 x 1 b W 5 z M S 5 7 Q 2 9 s d W 1 u M T E s M T B 9 J n F 1 b 3 Q 7 L C Z x d W 9 0 O 1 N l Y 3 R p b 2 4 x L 2 x v Z 1 9 v d X R w d X Q g K D I p L 0 F 1 d G 9 S Z W 1 v d m V k Q 2 9 s d W 1 u c z E u e 0 N v b H V t b j E y L D E x f S Z x d W 9 0 O y w m c X V v d D t T Z W N 0 a W 9 u M S 9 s b 2 d f b 3 V 0 c H V 0 I C g y K S 9 B d X R v U m V t b 3 Z l Z E N v b H V t b n M x L n t D b 2 x 1 b W 4 x M y w x M n 0 m c X V v d D s s J n F 1 b 3 Q 7 U 2 V j d G l v b j E v b G 9 n X 2 9 1 d H B 1 d C A o M i k v Q X V 0 b 1 J l b W 9 2 Z W R D b 2 x 1 b W 5 z M S 5 7 Q 2 9 s d W 1 u M T Q s M T N 9 J n F 1 b 3 Q 7 L C Z x d W 9 0 O 1 N l Y 3 R p b 2 4 x L 2 x v Z 1 9 v d X R w d X Q g K D I p L 0 F 1 d G 9 S Z W 1 v d m V k Q 2 9 s d W 1 u c z E u e 0 N v b H V t b j E 1 L D E 0 f S Z x d W 9 0 O y w m c X V v d D t T Z W N 0 a W 9 u M S 9 s b 2 d f b 3 V 0 c H V 0 I C g y K S 9 B d X R v U m V t b 3 Z l Z E N v b H V t b n M x L n t D b 2 x 1 b W 4 x N i w x N X 0 m c X V v d D s s J n F 1 b 3 Q 7 U 2 V j d G l v b j E v b G 9 n X 2 9 1 d H B 1 d C A o M i k v Q X V 0 b 1 J l b W 9 2 Z W R D b 2 x 1 b W 5 z M S 5 7 Q 2 9 s d W 1 u M T c s M T Z 9 J n F 1 b 3 Q 7 L C Z x d W 9 0 O 1 N l Y 3 R p b 2 4 x L 2 x v Z 1 9 v d X R w d X Q g K D I p L 0 F 1 d G 9 S Z W 1 v d m V k Q 2 9 s d W 1 u c z E u e 0 N v b H V t b j E 4 L D E 3 f S Z x d W 9 0 O y w m c X V v d D t T Z W N 0 a W 9 u M S 9 s b 2 d f b 3 V 0 c H V 0 I C g y K S 9 B d X R v U m V t b 3 Z l Z E N v b H V t b n M x L n t D b 2 x 1 b W 4 x O S w x O H 0 m c X V v d D s s J n F 1 b 3 Q 7 U 2 V j d G l v b j E v b G 9 n X 2 9 1 d H B 1 d C A o M i k v Q X V 0 b 1 J l b W 9 2 Z W R D b 2 x 1 b W 5 z M S 5 7 Q 2 9 s d W 1 u M j A s M T l 9 J n F 1 b 3 Q 7 L C Z x d W 9 0 O 1 N l Y 3 R p b 2 4 x L 2 x v Z 1 9 v d X R w d X Q g K D I p L 0 F 1 d G 9 S Z W 1 v d m V k Q 2 9 s d W 1 u c z E u e 0 N v b H V t b j I x L D I w f S Z x d W 9 0 O y w m c X V v d D t T Z W N 0 a W 9 u M S 9 s b 2 d f b 3 V 0 c H V 0 I C g y K S 9 B d X R v U m V t b 3 Z l Z E N v b H V t b n M x L n t D b 2 x 1 b W 4 y M i w y M X 0 m c X V v d D s s J n F 1 b 3 Q 7 U 2 V j d G l v b j E v b G 9 n X 2 9 1 d H B 1 d C A o M i k v Q X V 0 b 1 J l b W 9 2 Z W R D b 2 x 1 b W 5 z M S 5 7 Q 2 9 s d W 1 u M j M s M j J 9 J n F 1 b 3 Q 7 L C Z x d W 9 0 O 1 N l Y 3 R p b 2 4 x L 2 x v Z 1 9 v d X R w d X Q g K D I p L 0 F 1 d G 9 S Z W 1 v d m V k Q 2 9 s d W 1 u c z E u e 0 N v b H V t b j I 0 L D I z f S Z x d W 9 0 O y w m c X V v d D t T Z W N 0 a W 9 u M S 9 s b 2 d f b 3 V 0 c H V 0 I C g y K S 9 B d X R v U m V t b 3 Z l Z E N v b H V t b n M x L n t D b 2 x 1 b W 4 y N S w y N H 0 m c X V v d D s s J n F 1 b 3 Q 7 U 2 V j d G l v b j E v b G 9 n X 2 9 1 d H B 1 d C A o M i k v Q X V 0 b 1 J l b W 9 2 Z W R D b 2 x 1 b W 5 z M S 5 7 Q 2 9 s d W 1 u M j Y s M j V 9 J n F 1 b 3 Q 7 L C Z x d W 9 0 O 1 N l Y 3 R p b 2 4 x L 2 x v Z 1 9 v d X R w d X Q g K D I p L 0 F 1 d G 9 S Z W 1 v d m V k Q 2 9 s d W 1 u c z E u e 0 N v b H V t b j I 3 L D I 2 f S Z x d W 9 0 O y w m c X V v d D t T Z W N 0 a W 9 u M S 9 s b 2 d f b 3 V 0 c H V 0 I C g y K S 9 B d X R v U m V t b 3 Z l Z E N v b H V t b n M x L n t D b 2 x 1 b W 4 y O C w y N 3 0 m c X V v d D s s J n F 1 b 3 Q 7 U 2 V j d G l v b j E v b G 9 n X 2 9 1 d H B 1 d C A o M i k v Q X V 0 b 1 J l b W 9 2 Z W R D b 2 x 1 b W 5 z M S 5 7 Q 2 9 s d W 1 u M j k s M j h 9 J n F 1 b 3 Q 7 L C Z x d W 9 0 O 1 N l Y 3 R p b 2 4 x L 2 x v Z 1 9 v d X R w d X Q g K D I p L 0 F 1 d G 9 S Z W 1 v d m V k Q 2 9 s d W 1 u c z E u e 0 N v b H V t b j M w L D I 5 f S Z x d W 9 0 O y w m c X V v d D t T Z W N 0 a W 9 u M S 9 s b 2 d f b 3 V 0 c H V 0 I C g y K S 9 B d X R v U m V t b 3 Z l Z E N v b H V t b n M x L n t D b 2 x 1 b W 4 z M S w z M H 0 m c X V v d D s s J n F 1 b 3 Q 7 U 2 V j d G l v b j E v b G 9 n X 2 9 1 d H B 1 d C A o M i k v Q X V 0 b 1 J l b W 9 2 Z W R D b 2 x 1 b W 5 z M S 5 7 Q 2 9 s d W 1 u M z I s M z F 9 J n F 1 b 3 Q 7 L C Z x d W 9 0 O 1 N l Y 3 R p b 2 4 x L 2 x v Z 1 9 v d X R w d X Q g K D I p L 0 F 1 d G 9 S Z W 1 v d m V k Q 2 9 s d W 1 u c z E u e 0 N v b H V t b j M z L D M y f S Z x d W 9 0 O y w m c X V v d D t T Z W N 0 a W 9 u M S 9 s b 2 d f b 3 V 0 c H V 0 I C g y K S 9 B d X R v U m V t b 3 Z l Z E N v b H V t b n M x L n t D b 2 x 1 b W 4 z N C w z M 3 0 m c X V v d D s s J n F 1 b 3 Q 7 U 2 V j d G l v b j E v b G 9 n X 2 9 1 d H B 1 d C A o M i k v Q X V 0 b 1 J l b W 9 2 Z W R D b 2 x 1 b W 5 z M S 5 7 Q 2 9 s d W 1 u M z U s M z R 9 J n F 1 b 3 Q 7 L C Z x d W 9 0 O 1 N l Y 3 R p b 2 4 x L 2 x v Z 1 9 v d X R w d X Q g K D I p L 0 F 1 d G 9 S Z W 1 v d m V k Q 2 9 s d W 1 u c z E u e 0 N v b H V t b j M 2 L D M 1 f S Z x d W 9 0 O y w m c X V v d D t T Z W N 0 a W 9 u M S 9 s b 2 d f b 3 V 0 c H V 0 I C g y K S 9 B d X R v U m V t b 3 Z l Z E N v b H V t b n M x L n t D b 2 x 1 b W 4 z N y w z N n 0 m c X V v d D s s J n F 1 b 3 Q 7 U 2 V j d G l v b j E v b G 9 n X 2 9 1 d H B 1 d C A o M i k v Q X V 0 b 1 J l b W 9 2 Z W R D b 2 x 1 b W 5 z M S 5 7 Q 2 9 s d W 1 u M z g s M z d 9 J n F 1 b 3 Q 7 L C Z x d W 9 0 O 1 N l Y 3 R p b 2 4 x L 2 x v Z 1 9 v d X R w d X Q g K D I p L 0 F 1 d G 9 S Z W 1 v d m V k Q 2 9 s d W 1 u c z E u e 0 N v b H V t b j M 5 L D M 4 f S Z x d W 9 0 O y w m c X V v d D t T Z W N 0 a W 9 u M S 9 s b 2 d f b 3 V 0 c H V 0 I C g y K S 9 B d X R v U m V t b 3 Z l Z E N v b H V t b n M x L n t D b 2 x 1 b W 4 0 M C w z O X 0 m c X V v d D s s J n F 1 b 3 Q 7 U 2 V j d G l v b j E v b G 9 n X 2 9 1 d H B 1 d C A o M i k v Q X V 0 b 1 J l b W 9 2 Z W R D b 2 x 1 b W 5 z M S 5 7 Q 2 9 s d W 1 u N D E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s b 2 d f b 3 V 0 c H V 0 I C g y K S 9 B d X R v U m V t b 3 Z l Z E N v b H V t b n M x L n t D b 2 x 1 b W 4 x L D B 9 J n F 1 b 3 Q 7 L C Z x d W 9 0 O 1 N l Y 3 R p b 2 4 x L 2 x v Z 1 9 v d X R w d X Q g K D I p L 0 F 1 d G 9 S Z W 1 v d m V k Q 2 9 s d W 1 u c z E u e 0 N v b H V t b j I s M X 0 m c X V v d D s s J n F 1 b 3 Q 7 U 2 V j d G l v b j E v b G 9 n X 2 9 1 d H B 1 d C A o M i k v Q X V 0 b 1 J l b W 9 2 Z W R D b 2 x 1 b W 5 z M S 5 7 Q 2 9 s d W 1 u M y w y f S Z x d W 9 0 O y w m c X V v d D t T Z W N 0 a W 9 u M S 9 s b 2 d f b 3 V 0 c H V 0 I C g y K S 9 B d X R v U m V t b 3 Z l Z E N v b H V t b n M x L n t D b 2 x 1 b W 4 0 L D N 9 J n F 1 b 3 Q 7 L C Z x d W 9 0 O 1 N l Y 3 R p b 2 4 x L 2 x v Z 1 9 v d X R w d X Q g K D I p L 0 F 1 d G 9 S Z W 1 v d m V k Q 2 9 s d W 1 u c z E u e 0 N v b H V t b j U s N H 0 m c X V v d D s s J n F 1 b 3 Q 7 U 2 V j d G l v b j E v b G 9 n X 2 9 1 d H B 1 d C A o M i k v Q X V 0 b 1 J l b W 9 2 Z W R D b 2 x 1 b W 5 z M S 5 7 Q 2 9 s d W 1 u N i w 1 f S Z x d W 9 0 O y w m c X V v d D t T Z W N 0 a W 9 u M S 9 s b 2 d f b 3 V 0 c H V 0 I C g y K S 9 B d X R v U m V t b 3 Z l Z E N v b H V t b n M x L n t D b 2 x 1 b W 4 3 L D Z 9 J n F 1 b 3 Q 7 L C Z x d W 9 0 O 1 N l Y 3 R p b 2 4 x L 2 x v Z 1 9 v d X R w d X Q g K D I p L 0 F 1 d G 9 S Z W 1 v d m V k Q 2 9 s d W 1 u c z E u e 0 N v b H V t b j g s N 3 0 m c X V v d D s s J n F 1 b 3 Q 7 U 2 V j d G l v b j E v b G 9 n X 2 9 1 d H B 1 d C A o M i k v Q X V 0 b 1 J l b W 9 2 Z W R D b 2 x 1 b W 5 z M S 5 7 Q 2 9 s d W 1 u O S w 4 f S Z x d W 9 0 O y w m c X V v d D t T Z W N 0 a W 9 u M S 9 s b 2 d f b 3 V 0 c H V 0 I C g y K S 9 B d X R v U m V t b 3 Z l Z E N v b H V t b n M x L n t D b 2 x 1 b W 4 x M C w 5 f S Z x d W 9 0 O y w m c X V v d D t T Z W N 0 a W 9 u M S 9 s b 2 d f b 3 V 0 c H V 0 I C g y K S 9 B d X R v U m V t b 3 Z l Z E N v b H V t b n M x L n t D b 2 x 1 b W 4 x M S w x M H 0 m c X V v d D s s J n F 1 b 3 Q 7 U 2 V j d G l v b j E v b G 9 n X 2 9 1 d H B 1 d C A o M i k v Q X V 0 b 1 J l b W 9 2 Z W R D b 2 x 1 b W 5 z M S 5 7 Q 2 9 s d W 1 u M T I s M T F 9 J n F 1 b 3 Q 7 L C Z x d W 9 0 O 1 N l Y 3 R p b 2 4 x L 2 x v Z 1 9 v d X R w d X Q g K D I p L 0 F 1 d G 9 S Z W 1 v d m V k Q 2 9 s d W 1 u c z E u e 0 N v b H V t b j E z L D E y f S Z x d W 9 0 O y w m c X V v d D t T Z W N 0 a W 9 u M S 9 s b 2 d f b 3 V 0 c H V 0 I C g y K S 9 B d X R v U m V t b 3 Z l Z E N v b H V t b n M x L n t D b 2 x 1 b W 4 x N C w x M 3 0 m c X V v d D s s J n F 1 b 3 Q 7 U 2 V j d G l v b j E v b G 9 n X 2 9 1 d H B 1 d C A o M i k v Q X V 0 b 1 J l b W 9 2 Z W R D b 2 x 1 b W 5 z M S 5 7 Q 2 9 s d W 1 u M T U s M T R 9 J n F 1 b 3 Q 7 L C Z x d W 9 0 O 1 N l Y 3 R p b 2 4 x L 2 x v Z 1 9 v d X R w d X Q g K D I p L 0 F 1 d G 9 S Z W 1 v d m V k Q 2 9 s d W 1 u c z E u e 0 N v b H V t b j E 2 L D E 1 f S Z x d W 9 0 O y w m c X V v d D t T Z W N 0 a W 9 u M S 9 s b 2 d f b 3 V 0 c H V 0 I C g y K S 9 B d X R v U m V t b 3 Z l Z E N v b H V t b n M x L n t D b 2 x 1 b W 4 x N y w x N n 0 m c X V v d D s s J n F 1 b 3 Q 7 U 2 V j d G l v b j E v b G 9 n X 2 9 1 d H B 1 d C A o M i k v Q X V 0 b 1 J l b W 9 2 Z W R D b 2 x 1 b W 5 z M S 5 7 Q 2 9 s d W 1 u M T g s M T d 9 J n F 1 b 3 Q 7 L C Z x d W 9 0 O 1 N l Y 3 R p b 2 4 x L 2 x v Z 1 9 v d X R w d X Q g K D I p L 0 F 1 d G 9 S Z W 1 v d m V k Q 2 9 s d W 1 u c z E u e 0 N v b H V t b j E 5 L D E 4 f S Z x d W 9 0 O y w m c X V v d D t T Z W N 0 a W 9 u M S 9 s b 2 d f b 3 V 0 c H V 0 I C g y K S 9 B d X R v U m V t b 3 Z l Z E N v b H V t b n M x L n t D b 2 x 1 b W 4 y M C w x O X 0 m c X V v d D s s J n F 1 b 3 Q 7 U 2 V j d G l v b j E v b G 9 n X 2 9 1 d H B 1 d C A o M i k v Q X V 0 b 1 J l b W 9 2 Z W R D b 2 x 1 b W 5 z M S 5 7 Q 2 9 s d W 1 u M j E s M j B 9 J n F 1 b 3 Q 7 L C Z x d W 9 0 O 1 N l Y 3 R p b 2 4 x L 2 x v Z 1 9 v d X R w d X Q g K D I p L 0 F 1 d G 9 S Z W 1 v d m V k Q 2 9 s d W 1 u c z E u e 0 N v b H V t b j I y L D I x f S Z x d W 9 0 O y w m c X V v d D t T Z W N 0 a W 9 u M S 9 s b 2 d f b 3 V 0 c H V 0 I C g y K S 9 B d X R v U m V t b 3 Z l Z E N v b H V t b n M x L n t D b 2 x 1 b W 4 y M y w y M n 0 m c X V v d D s s J n F 1 b 3 Q 7 U 2 V j d G l v b j E v b G 9 n X 2 9 1 d H B 1 d C A o M i k v Q X V 0 b 1 J l b W 9 2 Z W R D b 2 x 1 b W 5 z M S 5 7 Q 2 9 s d W 1 u M j Q s M j N 9 J n F 1 b 3 Q 7 L C Z x d W 9 0 O 1 N l Y 3 R p b 2 4 x L 2 x v Z 1 9 v d X R w d X Q g K D I p L 0 F 1 d G 9 S Z W 1 v d m V k Q 2 9 s d W 1 u c z E u e 0 N v b H V t b j I 1 L D I 0 f S Z x d W 9 0 O y w m c X V v d D t T Z W N 0 a W 9 u M S 9 s b 2 d f b 3 V 0 c H V 0 I C g y K S 9 B d X R v U m V t b 3 Z l Z E N v b H V t b n M x L n t D b 2 x 1 b W 4 y N i w y N X 0 m c X V v d D s s J n F 1 b 3 Q 7 U 2 V j d G l v b j E v b G 9 n X 2 9 1 d H B 1 d C A o M i k v Q X V 0 b 1 J l b W 9 2 Z W R D b 2 x 1 b W 5 z M S 5 7 Q 2 9 s d W 1 u M j c s M j Z 9 J n F 1 b 3 Q 7 L C Z x d W 9 0 O 1 N l Y 3 R p b 2 4 x L 2 x v Z 1 9 v d X R w d X Q g K D I p L 0 F 1 d G 9 S Z W 1 v d m V k Q 2 9 s d W 1 u c z E u e 0 N v b H V t b j I 4 L D I 3 f S Z x d W 9 0 O y w m c X V v d D t T Z W N 0 a W 9 u M S 9 s b 2 d f b 3 V 0 c H V 0 I C g y K S 9 B d X R v U m V t b 3 Z l Z E N v b H V t b n M x L n t D b 2 x 1 b W 4 y O S w y O H 0 m c X V v d D s s J n F 1 b 3 Q 7 U 2 V j d G l v b j E v b G 9 n X 2 9 1 d H B 1 d C A o M i k v Q X V 0 b 1 J l b W 9 2 Z W R D b 2 x 1 b W 5 z M S 5 7 Q 2 9 s d W 1 u M z A s M j l 9 J n F 1 b 3 Q 7 L C Z x d W 9 0 O 1 N l Y 3 R p b 2 4 x L 2 x v Z 1 9 v d X R w d X Q g K D I p L 0 F 1 d G 9 S Z W 1 v d m V k Q 2 9 s d W 1 u c z E u e 0 N v b H V t b j M x L D M w f S Z x d W 9 0 O y w m c X V v d D t T Z W N 0 a W 9 u M S 9 s b 2 d f b 3 V 0 c H V 0 I C g y K S 9 B d X R v U m V t b 3 Z l Z E N v b H V t b n M x L n t D b 2 x 1 b W 4 z M i w z M X 0 m c X V v d D s s J n F 1 b 3 Q 7 U 2 V j d G l v b j E v b G 9 n X 2 9 1 d H B 1 d C A o M i k v Q X V 0 b 1 J l b W 9 2 Z W R D b 2 x 1 b W 5 z M S 5 7 Q 2 9 s d W 1 u M z M s M z J 9 J n F 1 b 3 Q 7 L C Z x d W 9 0 O 1 N l Y 3 R p b 2 4 x L 2 x v Z 1 9 v d X R w d X Q g K D I p L 0 F 1 d G 9 S Z W 1 v d m V k Q 2 9 s d W 1 u c z E u e 0 N v b H V t b j M 0 L D M z f S Z x d W 9 0 O y w m c X V v d D t T Z W N 0 a W 9 u M S 9 s b 2 d f b 3 V 0 c H V 0 I C g y K S 9 B d X R v U m V t b 3 Z l Z E N v b H V t b n M x L n t D b 2 x 1 b W 4 z N S w z N H 0 m c X V v d D s s J n F 1 b 3 Q 7 U 2 V j d G l v b j E v b G 9 n X 2 9 1 d H B 1 d C A o M i k v Q X V 0 b 1 J l b W 9 2 Z W R D b 2 x 1 b W 5 z M S 5 7 Q 2 9 s d W 1 u M z Y s M z V 9 J n F 1 b 3 Q 7 L C Z x d W 9 0 O 1 N l Y 3 R p b 2 4 x L 2 x v Z 1 9 v d X R w d X Q g K D I p L 0 F 1 d G 9 S Z W 1 v d m V k Q 2 9 s d W 1 u c z E u e 0 N v b H V t b j M 3 L D M 2 f S Z x d W 9 0 O y w m c X V v d D t T Z W N 0 a W 9 u M S 9 s b 2 d f b 3 V 0 c H V 0 I C g y K S 9 B d X R v U m V t b 3 Z l Z E N v b H V t b n M x L n t D b 2 x 1 b W 4 z O C w z N 3 0 m c X V v d D s s J n F 1 b 3 Q 7 U 2 V j d G l v b j E v b G 9 n X 2 9 1 d H B 1 d C A o M i k v Q X V 0 b 1 J l b W 9 2 Z W R D b 2 x 1 b W 5 z M S 5 7 Q 2 9 s d W 1 u M z k s M z h 9 J n F 1 b 3 Q 7 L C Z x d W 9 0 O 1 N l Y 3 R p b 2 4 x L 2 x v Z 1 9 v d X R w d X Q g K D I p L 0 F 1 d G 9 S Z W 1 v d m V k Q 2 9 s d W 1 u c z E u e 0 N v b H V t b j Q w L D M 5 f S Z x d W 9 0 O y w m c X V v d D t T Z W N 0 a W 9 u M S 9 s b 2 d f b 3 V 0 c H V 0 I C g y K S 9 B d X R v U m V t b 3 Z l Z E N v b H V t b n M x L n t D b 2 x 1 b W 4 0 M S w 0 M H 0 m c X V v d D t d L C Z x d W 9 0 O 1 J l b G F 0 a W 9 u c 2 h p c E l u Z m 8 m c X V v d D s 6 W 1 1 9 I i A v P j x F b n R y e S B U e X B l P S J G a W x s Q 2 9 1 b n Q i I F Z h b H V l P S J s M T Q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t d I i A v P j x F b n R y e S B U e X B l P S J G a W x s Q 2 9 s d W 1 u V H l w Z X M i I F Z h b H V l P S J z Q m d N R 0 J n W U d C Z 1 l H Q m d Z R 0 J n W U d C Z 1 l H Q m d Z R 0 J n W U d C Z 1 l H Q m d Z R 0 J n W U d C Z 1 l H Q m d Z R 0 J 3 W T 0 i I C 8 + P E V u d H J 5 I F R 5 c G U 9 I k Z p b G x M Y X N 0 V X B k Y X R l Z C I g V m F s d W U 9 I m Q y M D I 1 L T A x L T I 5 V D E 3 O j A z O j M 2 L j Y z O D U z M D B a I i A v P j x F b n R y e S B U e X B l P S J G a W x s R X J y b 3 J D b 3 V u d C I g V m F s d W U 9 I m w z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9 n X 2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b 3 V 0 c H V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h 3 7 o u b / o t A o 2 p Q e a A q F D c A A A A A A g A A A A A A E G Y A A A A B A A A g A A A A 9 9 e h N v n G 2 S i Y 0 a N 5 r 7 / g o R h m C 2 q U Q q Q l u 5 D a h b c m u I 4 A A A A A D o A A A A A C A A A g A A A A z D a j P E 8 5 E P 3 F 7 1 w 2 w M n q b U E L v 5 R Z f m Y N W j E 6 O v R s 2 Q d Q A A A A E k a 6 a N F + x a Q z x X s c E O U K m S Z 3 Q x r J e f C D 1 7 Q j d 7 9 8 i I F I b N h P T C 2 u d P / 9 9 H 7 G K o p x P r g Z I m y B j A B 4 y F i s l n V H G Z m I t w E n x 2 j m C J D 9 + S q I o O l A A A A A V c L y l f v Q M Q 4 w K Q V w 2 p q 4 7 g c r s P 4 Z y k p i K d M 2 f Z 6 9 0 4 7 j h u 7 e 5 S c H v 9 s X h D Y y v Z w 0 C Q D Q g 3 q 5 f m U s / r k l K M 2 h l g = = < / D a t a M a s h u p > 
</file>

<file path=customXml/itemProps1.xml><?xml version="1.0" encoding="utf-8"?>
<ds:datastoreItem xmlns:ds="http://schemas.openxmlformats.org/officeDocument/2006/customXml" ds:itemID="{832BA17E-F75C-4458-B534-D5BCA10120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h265slowhw</vt:lpstr>
      <vt:lpstr>AV1archive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 Jan Jiří (238513)</dc:creator>
  <cp:lastModifiedBy>Bauer Jan Jiří (238513)</cp:lastModifiedBy>
  <dcterms:created xsi:type="dcterms:W3CDTF">2024-12-22T21:38:02Z</dcterms:created>
  <dcterms:modified xsi:type="dcterms:W3CDTF">2025-01-29T23:24:59Z</dcterms:modified>
</cp:coreProperties>
</file>