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drawings/drawing1.xml" ContentType="application/vnd.openxmlformats-officedocument.drawing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ka\OneDrive\Počítač\Honza_bakalarka\Meassurment 2\"/>
    </mc:Choice>
  </mc:AlternateContent>
  <xr:revisionPtr revIDLastSave="0" documentId="13_ncr:1_{6655DEFF-4874-4606-952B-895E7AEFB145}" xr6:coauthVersionLast="47" xr6:coauthVersionMax="47" xr10:uidLastSave="{00000000-0000-0000-0000-000000000000}"/>
  <bookViews>
    <workbookView xWindow="-108" yWindow="-108" windowWidth="23256" windowHeight="12576" activeTab="1" xr2:uid="{7DEFF406-2665-4EA4-A0CD-E7F206DC71B5}"/>
  </bookViews>
  <sheets>
    <sheet name="List1" sheetId="1" r:id="rId1"/>
    <sheet name="List2" sheetId="21" r:id="rId2"/>
  </sheets>
  <definedNames>
    <definedName name="ExternalData_1" localSheetId="0" hidden="1">List1!$F$2:$J$7</definedName>
    <definedName name="ExternalData_10" localSheetId="0" hidden="1">List1!$F$74:$J$79</definedName>
    <definedName name="ExternalData_11" localSheetId="0" hidden="1">List1!$F$82:$J$87</definedName>
    <definedName name="ExternalData_12" localSheetId="0" hidden="1">List1!$F$90:$J$95</definedName>
    <definedName name="ExternalData_13" localSheetId="0" hidden="1">List1!$F$98:$J$103</definedName>
    <definedName name="ExternalData_14" localSheetId="0" hidden="1">List1!$F$106:$J$111</definedName>
    <definedName name="ExternalData_15" localSheetId="0" hidden="1">List1!$F$114:$J$119</definedName>
    <definedName name="ExternalData_16" localSheetId="0" hidden="1">List1!$F$122:$J$127</definedName>
    <definedName name="ExternalData_17" localSheetId="0" hidden="1">List1!$F$130:$J$135</definedName>
    <definedName name="ExternalData_18" localSheetId="0" hidden="1">List1!$F$138:$J$142</definedName>
    <definedName name="ExternalData_19" localSheetId="0" hidden="1">List1!$F$145:$J$149</definedName>
    <definedName name="ExternalData_2" localSheetId="0" hidden="1">List1!$F$10:$J$15</definedName>
    <definedName name="ExternalData_3" localSheetId="0" hidden="1">List1!$F$18:$J$23</definedName>
    <definedName name="ExternalData_4" localSheetId="0" hidden="1">List1!$F$26:$J$31</definedName>
    <definedName name="ExternalData_5" localSheetId="0" hidden="1">List1!$F$34:$J$39</definedName>
    <definedName name="ExternalData_6" localSheetId="0" hidden="1">List1!$F$42:$J$47</definedName>
    <definedName name="ExternalData_7" localSheetId="0" hidden="1">List1!$F$50:$J$55</definedName>
    <definedName name="ExternalData_8" localSheetId="0" hidden="1">List1!$F$58:$J$63</definedName>
    <definedName name="ExternalData_9" localSheetId="0" hidden="1">List1!$F$66:$J$71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6" i="21" l="1"/>
  <c r="T6" i="21"/>
  <c r="T5" i="21"/>
  <c r="U5" i="21"/>
  <c r="U4" i="21"/>
  <c r="T4" i="21"/>
  <c r="U3" i="21"/>
  <c r="T3" i="21"/>
  <c r="U2" i="21"/>
  <c r="T2" i="21"/>
  <c r="R6" i="21" a="1"/>
  <c r="R6" i="21"/>
  <c r="Q6" i="21"/>
  <c r="R5" i="21" a="1"/>
  <c r="R5" i="21"/>
  <c r="Q5" i="21"/>
  <c r="R4" i="21" a="1"/>
  <c r="R4" i="21"/>
  <c r="Q4" i="21"/>
  <c r="R3" i="21" a="1"/>
  <c r="R3" i="21"/>
  <c r="Q3" i="21"/>
  <c r="R2" i="21" a="1"/>
  <c r="R2" i="21"/>
  <c r="Q2" i="21"/>
  <c r="O2" i="21"/>
  <c r="O3" i="21"/>
  <c r="O4" i="21"/>
  <c r="O5" i="21"/>
  <c r="O6" i="21"/>
  <c r="O7" i="21"/>
  <c r="O8" i="21"/>
  <c r="O9" i="21"/>
  <c r="O10" i="21"/>
  <c r="O11" i="21"/>
  <c r="O12" i="21"/>
  <c r="O13" i="21"/>
  <c r="O14" i="21"/>
  <c r="O15" i="21"/>
  <c r="O16" i="21"/>
  <c r="O17" i="21"/>
  <c r="O18" i="21"/>
  <c r="O19" i="21"/>
  <c r="O20" i="21"/>
  <c r="O21" i="21"/>
  <c r="O22" i="21"/>
  <c r="O23" i="21"/>
  <c r="O24" i="21"/>
  <c r="O25" i="21"/>
  <c r="O26" i="21"/>
  <c r="O27" i="21"/>
  <c r="O28" i="21"/>
  <c r="O29" i="21"/>
  <c r="O30" i="21"/>
  <c r="O31" i="21"/>
  <c r="O32" i="21"/>
  <c r="O33" i="21"/>
  <c r="O34" i="21"/>
  <c r="O35" i="21"/>
  <c r="O36" i="21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M2" i="21"/>
  <c r="M3" i="21"/>
  <c r="M4" i="21"/>
  <c r="M5" i="21"/>
  <c r="M6" i="21"/>
  <c r="M7" i="21"/>
  <c r="M8" i="21"/>
  <c r="M9" i="21"/>
  <c r="M10" i="21"/>
  <c r="M11" i="21"/>
  <c r="M12" i="21"/>
  <c r="M13" i="21"/>
  <c r="M14" i="21"/>
  <c r="M15" i="21"/>
  <c r="M16" i="21"/>
  <c r="M17" i="21"/>
  <c r="M18" i="21"/>
  <c r="M19" i="21"/>
  <c r="M20" i="21"/>
  <c r="M21" i="21"/>
  <c r="M22" i="21"/>
  <c r="M23" i="21"/>
  <c r="M24" i="21"/>
  <c r="M25" i="21"/>
  <c r="M26" i="21"/>
  <c r="M27" i="21"/>
  <c r="M28" i="21"/>
  <c r="M29" i="21"/>
  <c r="M30" i="21"/>
  <c r="M31" i="21"/>
  <c r="M32" i="21"/>
  <c r="M33" i="21"/>
  <c r="M34" i="21"/>
  <c r="M35" i="21"/>
  <c r="M36" i="21"/>
  <c r="M37" i="21"/>
  <c r="M38" i="21"/>
  <c r="M39" i="21"/>
  <c r="M40" i="21"/>
  <c r="M41" i="21"/>
  <c r="M42" i="21"/>
  <c r="M43" i="21"/>
  <c r="M44" i="21"/>
  <c r="M45" i="21"/>
  <c r="M46" i="21"/>
  <c r="M47" i="21"/>
  <c r="M48" i="21"/>
  <c r="M49" i="21"/>
  <c r="M50" i="21"/>
  <c r="M51" i="21"/>
  <c r="M52" i="21"/>
  <c r="M53" i="21"/>
  <c r="M54" i="21"/>
  <c r="M55" i="21"/>
  <c r="M56" i="21"/>
  <c r="M57" i="21"/>
  <c r="M58" i="21"/>
  <c r="M59" i="21"/>
  <c r="M60" i="21"/>
  <c r="M61" i="21"/>
  <c r="M62" i="21"/>
  <c r="M63" i="21"/>
  <c r="M64" i="21"/>
  <c r="M65" i="21"/>
  <c r="M66" i="21"/>
  <c r="M67" i="21"/>
  <c r="M68" i="21"/>
  <c r="M69" i="21"/>
  <c r="M70" i="21"/>
  <c r="M71" i="21"/>
  <c r="M72" i="21"/>
  <c r="M73" i="21"/>
  <c r="M74" i="21"/>
  <c r="M75" i="21"/>
  <c r="M76" i="21"/>
  <c r="M77" i="21"/>
  <c r="M78" i="21"/>
  <c r="M79" i="21"/>
  <c r="M80" i="21"/>
  <c r="M81" i="21"/>
  <c r="M82" i="21"/>
  <c r="M83" i="21"/>
  <c r="M84" i="21"/>
  <c r="M85" i="21"/>
  <c r="M86" i="21"/>
  <c r="M87" i="21"/>
  <c r="M88" i="21"/>
  <c r="M89" i="21"/>
  <c r="M90" i="21"/>
  <c r="M91" i="21"/>
  <c r="M92" i="21"/>
  <c r="M93" i="21"/>
  <c r="M94" i="21"/>
  <c r="L2" i="21"/>
  <c r="L3" i="21"/>
  <c r="L4" i="21"/>
  <c r="L5" i="21"/>
  <c r="L6" i="21"/>
  <c r="L7" i="21"/>
  <c r="L8" i="21"/>
  <c r="L9" i="21"/>
  <c r="L10" i="21"/>
  <c r="L11" i="21"/>
  <c r="L12" i="21"/>
  <c r="L13" i="21"/>
  <c r="L14" i="21"/>
  <c r="L15" i="21"/>
  <c r="L16" i="21"/>
  <c r="L17" i="21"/>
  <c r="L18" i="21"/>
  <c r="L19" i="21"/>
  <c r="L20" i="21"/>
  <c r="L21" i="21"/>
  <c r="L22" i="21"/>
  <c r="L23" i="21"/>
  <c r="L24" i="21"/>
  <c r="L25" i="21"/>
  <c r="L26" i="21"/>
  <c r="L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K2" i="21"/>
  <c r="N2" i="21" s="1"/>
  <c r="K3" i="21"/>
  <c r="N3" i="21" s="1"/>
  <c r="K4" i="21"/>
  <c r="N4" i="21" s="1"/>
  <c r="K5" i="21"/>
  <c r="N5" i="21" s="1"/>
  <c r="K6" i="21"/>
  <c r="N6" i="21" s="1"/>
  <c r="K7" i="21"/>
  <c r="N7" i="21" s="1"/>
  <c r="K8" i="21"/>
  <c r="N8" i="21" s="1"/>
  <c r="K9" i="21"/>
  <c r="N9" i="21" s="1"/>
  <c r="K10" i="21"/>
  <c r="N10" i="21" s="1"/>
  <c r="K11" i="21"/>
  <c r="N11" i="21" s="1"/>
  <c r="K12" i="21"/>
  <c r="N12" i="21" s="1"/>
  <c r="K13" i="21"/>
  <c r="N13" i="21" s="1"/>
  <c r="K14" i="21"/>
  <c r="N14" i="21" s="1"/>
  <c r="K15" i="21"/>
  <c r="N15" i="21" s="1"/>
  <c r="K16" i="21"/>
  <c r="N16" i="21" s="1"/>
  <c r="K17" i="21"/>
  <c r="N17" i="21" s="1"/>
  <c r="K18" i="21"/>
  <c r="N18" i="21" s="1"/>
  <c r="K19" i="21"/>
  <c r="N19" i="21" s="1"/>
  <c r="K20" i="21"/>
  <c r="N20" i="21" s="1"/>
  <c r="K21" i="21"/>
  <c r="N21" i="21" s="1"/>
  <c r="K22" i="21"/>
  <c r="N22" i="21" s="1"/>
  <c r="K23" i="21"/>
  <c r="N23" i="21" s="1"/>
  <c r="K24" i="21"/>
  <c r="N24" i="21" s="1"/>
  <c r="K25" i="21"/>
  <c r="N25" i="21" s="1"/>
  <c r="K26" i="21"/>
  <c r="N26" i="21" s="1"/>
  <c r="K27" i="21"/>
  <c r="N27" i="21" s="1"/>
  <c r="K28" i="21"/>
  <c r="N28" i="21" s="1"/>
  <c r="K29" i="21"/>
  <c r="N29" i="21" s="1"/>
  <c r="K30" i="21"/>
  <c r="N30" i="21" s="1"/>
  <c r="K31" i="21"/>
  <c r="N31" i="21" s="1"/>
  <c r="K32" i="21"/>
  <c r="N32" i="21" s="1"/>
  <c r="K33" i="21"/>
  <c r="N33" i="21" s="1"/>
  <c r="K34" i="21"/>
  <c r="N34" i="21" s="1"/>
  <c r="K35" i="21"/>
  <c r="N35" i="21" s="1"/>
  <c r="K36" i="21"/>
  <c r="N36" i="21" s="1"/>
  <c r="K37" i="21"/>
  <c r="N37" i="21" s="1"/>
  <c r="K38" i="21"/>
  <c r="N38" i="21" s="1"/>
  <c r="K39" i="21"/>
  <c r="N39" i="21" s="1"/>
  <c r="K40" i="21"/>
  <c r="N40" i="21" s="1"/>
  <c r="K41" i="21"/>
  <c r="N41" i="21" s="1"/>
  <c r="K42" i="21"/>
  <c r="N42" i="21" s="1"/>
  <c r="K43" i="21"/>
  <c r="N43" i="21" s="1"/>
  <c r="K44" i="21"/>
  <c r="N44" i="21" s="1"/>
  <c r="K45" i="21"/>
  <c r="N45" i="21" s="1"/>
  <c r="K46" i="21"/>
  <c r="N46" i="21" s="1"/>
  <c r="K47" i="21"/>
  <c r="N47" i="21" s="1"/>
  <c r="K48" i="21"/>
  <c r="N48" i="21" s="1"/>
  <c r="K49" i="21"/>
  <c r="N49" i="21" s="1"/>
  <c r="K50" i="21"/>
  <c r="N50" i="21" s="1"/>
  <c r="K51" i="21"/>
  <c r="N51" i="21" s="1"/>
  <c r="K52" i="21"/>
  <c r="N52" i="21" s="1"/>
  <c r="K53" i="21"/>
  <c r="N53" i="21" s="1"/>
  <c r="K54" i="21"/>
  <c r="N54" i="21" s="1"/>
  <c r="K55" i="21"/>
  <c r="N55" i="21" s="1"/>
  <c r="K56" i="21"/>
  <c r="N56" i="21" s="1"/>
  <c r="K57" i="21"/>
  <c r="N57" i="21" s="1"/>
  <c r="K58" i="21"/>
  <c r="N58" i="21" s="1"/>
  <c r="K59" i="21"/>
  <c r="N59" i="21" s="1"/>
  <c r="K60" i="21"/>
  <c r="N60" i="21" s="1"/>
  <c r="K61" i="21"/>
  <c r="N61" i="21" s="1"/>
  <c r="K62" i="21"/>
  <c r="N62" i="21" s="1"/>
  <c r="K63" i="21"/>
  <c r="N63" i="21" s="1"/>
  <c r="K64" i="21"/>
  <c r="N64" i="21" s="1"/>
  <c r="K65" i="21"/>
  <c r="N65" i="21" s="1"/>
  <c r="K66" i="21"/>
  <c r="N66" i="21" s="1"/>
  <c r="K67" i="21"/>
  <c r="N67" i="21" s="1"/>
  <c r="K68" i="21"/>
  <c r="N68" i="21" s="1"/>
  <c r="K69" i="21"/>
  <c r="N69" i="21" s="1"/>
  <c r="K70" i="21"/>
  <c r="N70" i="21" s="1"/>
  <c r="K71" i="21"/>
  <c r="N71" i="21" s="1"/>
  <c r="K72" i="21"/>
  <c r="N72" i="21" s="1"/>
  <c r="K73" i="21"/>
  <c r="N73" i="21" s="1"/>
  <c r="K74" i="21"/>
  <c r="N74" i="21" s="1"/>
  <c r="K75" i="21"/>
  <c r="N75" i="21" s="1"/>
  <c r="K76" i="21"/>
  <c r="N76" i="21" s="1"/>
  <c r="K77" i="21"/>
  <c r="N77" i="21" s="1"/>
  <c r="K78" i="21"/>
  <c r="N78" i="21" s="1"/>
  <c r="K79" i="21"/>
  <c r="N79" i="21" s="1"/>
  <c r="K80" i="21"/>
  <c r="N80" i="21" s="1"/>
  <c r="K81" i="21"/>
  <c r="N81" i="21" s="1"/>
  <c r="K82" i="21"/>
  <c r="N82" i="21" s="1"/>
  <c r="K83" i="21"/>
  <c r="N83" i="21" s="1"/>
  <c r="K84" i="21"/>
  <c r="N84" i="21" s="1"/>
  <c r="K85" i="21"/>
  <c r="N85" i="21" s="1"/>
  <c r="K86" i="21"/>
  <c r="N86" i="21" s="1"/>
  <c r="K87" i="21"/>
  <c r="N87" i="21" s="1"/>
  <c r="K88" i="21"/>
  <c r="N88" i="21" s="1"/>
  <c r="K89" i="21"/>
  <c r="N89" i="21" s="1"/>
  <c r="K90" i="21"/>
  <c r="N90" i="21" s="1"/>
  <c r="K91" i="21"/>
  <c r="N91" i="21" s="1"/>
  <c r="K92" i="21"/>
  <c r="N92" i="21" s="1"/>
  <c r="K93" i="21"/>
  <c r="N93" i="21" s="1"/>
  <c r="K94" i="21"/>
  <c r="N94" i="21" s="1"/>
  <c r="E2" i="21" l="1"/>
  <c r="E3" i="21"/>
  <c r="E20" i="21"/>
  <c r="E39" i="21"/>
  <c r="E58" i="21"/>
  <c r="E77" i="21"/>
  <c r="E4" i="21"/>
  <c r="E21" i="21"/>
  <c r="E40" i="21"/>
  <c r="E59" i="21"/>
  <c r="E78" i="21"/>
  <c r="E5" i="21"/>
  <c r="E22" i="21"/>
  <c r="E41" i="21"/>
  <c r="E60" i="21"/>
  <c r="E79" i="21"/>
  <c r="E6" i="21"/>
  <c r="E23" i="21"/>
  <c r="E42" i="21"/>
  <c r="E61" i="21"/>
  <c r="E80" i="21"/>
  <c r="E7" i="21"/>
  <c r="E24" i="21"/>
  <c r="E43" i="21"/>
  <c r="E62" i="21"/>
  <c r="E81" i="21"/>
  <c r="E8" i="21"/>
  <c r="E25" i="21"/>
  <c r="E44" i="21"/>
  <c r="E63" i="21"/>
  <c r="E82" i="21"/>
  <c r="E9" i="21"/>
  <c r="E26" i="21"/>
  <c r="E45" i="21"/>
  <c r="E64" i="21"/>
  <c r="E83" i="21"/>
  <c r="E10" i="21"/>
  <c r="E27" i="21"/>
  <c r="E46" i="21"/>
  <c r="E65" i="21"/>
  <c r="E84" i="21"/>
  <c r="E11" i="21"/>
  <c r="E28" i="21"/>
  <c r="E47" i="21"/>
  <c r="E66" i="21"/>
  <c r="E85" i="21"/>
  <c r="E12" i="21"/>
  <c r="E29" i="21"/>
  <c r="E48" i="21"/>
  <c r="E67" i="21"/>
  <c r="E86" i="21"/>
  <c r="E13" i="21"/>
  <c r="E30" i="21"/>
  <c r="E49" i="21"/>
  <c r="E68" i="21"/>
  <c r="E87" i="21"/>
  <c r="E14" i="21"/>
  <c r="E31" i="21"/>
  <c r="E50" i="21"/>
  <c r="E69" i="21"/>
  <c r="E88" i="21"/>
  <c r="E15" i="21"/>
  <c r="E32" i="21"/>
  <c r="E51" i="21"/>
  <c r="E70" i="21"/>
  <c r="E89" i="21"/>
  <c r="E16" i="21"/>
  <c r="E33" i="21"/>
  <c r="E52" i="21"/>
  <c r="E71" i="21"/>
  <c r="E90" i="21"/>
  <c r="E17" i="21"/>
  <c r="E34" i="21"/>
  <c r="E53" i="21"/>
  <c r="E72" i="21"/>
  <c r="E91" i="21"/>
  <c r="E18" i="21"/>
  <c r="E35" i="21"/>
  <c r="E54" i="21"/>
  <c r="E73" i="21"/>
  <c r="E92" i="21"/>
  <c r="E36" i="21"/>
  <c r="E55" i="21"/>
  <c r="E74" i="21"/>
  <c r="E93" i="21"/>
  <c r="E37" i="21"/>
  <c r="E56" i="21"/>
  <c r="E75" i="21"/>
  <c r="E94" i="21"/>
  <c r="F3" i="21"/>
  <c r="F20" i="21"/>
  <c r="F39" i="21"/>
  <c r="F58" i="21"/>
  <c r="F77" i="21"/>
  <c r="F4" i="21"/>
  <c r="F21" i="21"/>
  <c r="F40" i="21"/>
  <c r="F59" i="21"/>
  <c r="F78" i="21"/>
  <c r="F5" i="21"/>
  <c r="F22" i="21"/>
  <c r="F41" i="21"/>
  <c r="F60" i="21"/>
  <c r="F79" i="21"/>
  <c r="F6" i="21"/>
  <c r="F23" i="21"/>
  <c r="F42" i="21"/>
  <c r="F61" i="21"/>
  <c r="F80" i="21"/>
  <c r="F7" i="21"/>
  <c r="F24" i="21"/>
  <c r="F43" i="21"/>
  <c r="F62" i="21"/>
  <c r="F81" i="21"/>
  <c r="F8" i="21"/>
  <c r="F25" i="21"/>
  <c r="F44" i="21"/>
  <c r="F63" i="21"/>
  <c r="F82" i="21"/>
  <c r="F9" i="21"/>
  <c r="F26" i="21"/>
  <c r="F45" i="21"/>
  <c r="F64" i="21"/>
  <c r="F83" i="21"/>
  <c r="F10" i="21"/>
  <c r="F27" i="21"/>
  <c r="F46" i="21"/>
  <c r="F65" i="21"/>
  <c r="F84" i="21"/>
  <c r="F11" i="21"/>
  <c r="F28" i="21"/>
  <c r="F47" i="21"/>
  <c r="F66" i="21"/>
  <c r="F85" i="21"/>
  <c r="F12" i="21"/>
  <c r="F29" i="21"/>
  <c r="F48" i="21"/>
  <c r="F67" i="21"/>
  <c r="F86" i="21"/>
  <c r="F13" i="21"/>
  <c r="F30" i="21"/>
  <c r="F49" i="21"/>
  <c r="F68" i="21"/>
  <c r="F87" i="21"/>
  <c r="F14" i="21"/>
  <c r="F31" i="21"/>
  <c r="F50" i="21"/>
  <c r="F69" i="21"/>
  <c r="F88" i="21"/>
  <c r="F15" i="21"/>
  <c r="F32" i="21"/>
  <c r="F51" i="21"/>
  <c r="F70" i="21"/>
  <c r="F89" i="21"/>
  <c r="F16" i="21"/>
  <c r="F33" i="21"/>
  <c r="F52" i="21"/>
  <c r="F71" i="21"/>
  <c r="F90" i="21"/>
  <c r="F17" i="21"/>
  <c r="F34" i="21"/>
  <c r="F53" i="21"/>
  <c r="F72" i="21"/>
  <c r="F91" i="21"/>
  <c r="F18" i="21"/>
  <c r="F35" i="21"/>
  <c r="F54" i="21"/>
  <c r="F73" i="21"/>
  <c r="F92" i="21"/>
  <c r="F36" i="21"/>
  <c r="F55" i="21"/>
  <c r="F74" i="21"/>
  <c r="F93" i="21"/>
  <c r="F37" i="21"/>
  <c r="F56" i="21"/>
  <c r="F75" i="21"/>
  <c r="F94" i="21"/>
  <c r="G3" i="21"/>
  <c r="G20" i="21"/>
  <c r="G39" i="21"/>
  <c r="G58" i="21"/>
  <c r="G77" i="21"/>
  <c r="G4" i="21"/>
  <c r="G21" i="21"/>
  <c r="G40" i="21"/>
  <c r="G59" i="21"/>
  <c r="G78" i="21"/>
  <c r="G5" i="21"/>
  <c r="G22" i="21"/>
  <c r="G41" i="21"/>
  <c r="G60" i="21"/>
  <c r="G79" i="21"/>
  <c r="G6" i="21"/>
  <c r="G23" i="21"/>
  <c r="G42" i="21"/>
  <c r="G61" i="21"/>
  <c r="G80" i="21"/>
  <c r="G7" i="21"/>
  <c r="G24" i="21"/>
  <c r="G43" i="21"/>
  <c r="G62" i="21"/>
  <c r="G81" i="21"/>
  <c r="G8" i="21"/>
  <c r="G25" i="21"/>
  <c r="G44" i="21"/>
  <c r="G63" i="21"/>
  <c r="G82" i="21"/>
  <c r="G9" i="21"/>
  <c r="G26" i="21"/>
  <c r="G45" i="21"/>
  <c r="G64" i="21"/>
  <c r="G83" i="21"/>
  <c r="G10" i="21"/>
  <c r="G27" i="21"/>
  <c r="G46" i="21"/>
  <c r="G65" i="21"/>
  <c r="G84" i="21"/>
  <c r="G11" i="21"/>
  <c r="G28" i="21"/>
  <c r="G47" i="21"/>
  <c r="G66" i="21"/>
  <c r="G85" i="21"/>
  <c r="G12" i="21"/>
  <c r="G29" i="21"/>
  <c r="G48" i="21"/>
  <c r="G67" i="21"/>
  <c r="G86" i="21"/>
  <c r="G13" i="21"/>
  <c r="G30" i="21"/>
  <c r="G49" i="21"/>
  <c r="G68" i="21"/>
  <c r="G87" i="21"/>
  <c r="G14" i="21"/>
  <c r="G31" i="21"/>
  <c r="G50" i="21"/>
  <c r="G69" i="21"/>
  <c r="G88" i="21"/>
  <c r="G15" i="21"/>
  <c r="G32" i="21"/>
  <c r="G51" i="21"/>
  <c r="G70" i="21"/>
  <c r="G89" i="21"/>
  <c r="G16" i="21"/>
  <c r="G33" i="21"/>
  <c r="G52" i="21"/>
  <c r="G71" i="21"/>
  <c r="G90" i="21"/>
  <c r="G17" i="21"/>
  <c r="G34" i="21"/>
  <c r="G53" i="21"/>
  <c r="G72" i="21"/>
  <c r="G91" i="21"/>
  <c r="G18" i="21"/>
  <c r="G35" i="21"/>
  <c r="G54" i="21"/>
  <c r="G73" i="21"/>
  <c r="G92" i="21"/>
  <c r="G36" i="21"/>
  <c r="G55" i="21"/>
  <c r="G74" i="21"/>
  <c r="G93" i="21"/>
  <c r="G37" i="21"/>
  <c r="G56" i="21"/>
  <c r="G75" i="21"/>
  <c r="G94" i="21"/>
  <c r="H3" i="21"/>
  <c r="H20" i="21"/>
  <c r="H39" i="21"/>
  <c r="H58" i="21"/>
  <c r="H77" i="21"/>
  <c r="H4" i="21"/>
  <c r="H21" i="21"/>
  <c r="H40" i="21"/>
  <c r="H59" i="21"/>
  <c r="H78" i="21"/>
  <c r="H5" i="21"/>
  <c r="H22" i="21"/>
  <c r="H41" i="21"/>
  <c r="H60" i="21"/>
  <c r="H79" i="21"/>
  <c r="H6" i="21"/>
  <c r="H23" i="21"/>
  <c r="H42" i="21"/>
  <c r="H61" i="21"/>
  <c r="H80" i="21"/>
  <c r="H7" i="21"/>
  <c r="H24" i="21"/>
  <c r="H43" i="21"/>
  <c r="H62" i="21"/>
  <c r="H81" i="21"/>
  <c r="H8" i="21"/>
  <c r="H25" i="21"/>
  <c r="H44" i="21"/>
  <c r="H63" i="21"/>
  <c r="H82" i="21"/>
  <c r="H9" i="21"/>
  <c r="H26" i="21"/>
  <c r="H45" i="21"/>
  <c r="H64" i="21"/>
  <c r="H83" i="21"/>
  <c r="H10" i="21"/>
  <c r="H27" i="21"/>
  <c r="H46" i="21"/>
  <c r="H65" i="21"/>
  <c r="H84" i="21"/>
  <c r="H11" i="21"/>
  <c r="H28" i="21"/>
  <c r="H47" i="21"/>
  <c r="H66" i="21"/>
  <c r="H85" i="21"/>
  <c r="H12" i="21"/>
  <c r="H29" i="21"/>
  <c r="H48" i="21"/>
  <c r="H67" i="21"/>
  <c r="H86" i="21"/>
  <c r="H13" i="21"/>
  <c r="H30" i="21"/>
  <c r="H49" i="21"/>
  <c r="H68" i="21"/>
  <c r="H87" i="21"/>
  <c r="H14" i="21"/>
  <c r="H31" i="21"/>
  <c r="H50" i="21"/>
  <c r="H69" i="21"/>
  <c r="H88" i="21"/>
  <c r="H15" i="21"/>
  <c r="H32" i="21"/>
  <c r="H51" i="21"/>
  <c r="H70" i="21"/>
  <c r="H89" i="21"/>
  <c r="H16" i="21"/>
  <c r="H33" i="21"/>
  <c r="H52" i="21"/>
  <c r="H71" i="21"/>
  <c r="H90" i="21"/>
  <c r="H17" i="21"/>
  <c r="H34" i="21"/>
  <c r="H53" i="21"/>
  <c r="H72" i="21"/>
  <c r="H91" i="21"/>
  <c r="H18" i="21"/>
  <c r="H35" i="21"/>
  <c r="H54" i="21"/>
  <c r="H73" i="21"/>
  <c r="H92" i="21"/>
  <c r="H36" i="21"/>
  <c r="H55" i="21"/>
  <c r="H74" i="21"/>
  <c r="H93" i="21"/>
  <c r="H37" i="21"/>
  <c r="H56" i="21"/>
  <c r="H75" i="21"/>
  <c r="H94" i="21"/>
  <c r="I3" i="21"/>
  <c r="I20" i="21"/>
  <c r="I39" i="21"/>
  <c r="I58" i="21"/>
  <c r="I77" i="21"/>
  <c r="I4" i="21"/>
  <c r="I21" i="21"/>
  <c r="I40" i="21"/>
  <c r="I59" i="21"/>
  <c r="I78" i="21"/>
  <c r="I5" i="21"/>
  <c r="I22" i="21"/>
  <c r="I41" i="21"/>
  <c r="I60" i="21"/>
  <c r="I79" i="21"/>
  <c r="I6" i="21"/>
  <c r="I23" i="21"/>
  <c r="I42" i="21"/>
  <c r="I61" i="21"/>
  <c r="I80" i="21"/>
  <c r="I7" i="21"/>
  <c r="I24" i="21"/>
  <c r="I43" i="21"/>
  <c r="I62" i="21"/>
  <c r="I81" i="21"/>
  <c r="I8" i="21"/>
  <c r="I25" i="21"/>
  <c r="I44" i="21"/>
  <c r="I63" i="21"/>
  <c r="I82" i="21"/>
  <c r="I9" i="21"/>
  <c r="I26" i="21"/>
  <c r="I45" i="21"/>
  <c r="I64" i="21"/>
  <c r="I83" i="21"/>
  <c r="I10" i="21"/>
  <c r="I27" i="21"/>
  <c r="I46" i="21"/>
  <c r="I65" i="21"/>
  <c r="I84" i="21"/>
  <c r="I11" i="21"/>
  <c r="I28" i="21"/>
  <c r="I47" i="21"/>
  <c r="I66" i="21"/>
  <c r="I85" i="21"/>
  <c r="I12" i="21"/>
  <c r="I29" i="21"/>
  <c r="I48" i="21"/>
  <c r="I67" i="21"/>
  <c r="I86" i="21"/>
  <c r="I13" i="21"/>
  <c r="I30" i="21"/>
  <c r="I49" i="21"/>
  <c r="I68" i="21"/>
  <c r="I87" i="21"/>
  <c r="I14" i="21"/>
  <c r="I31" i="21"/>
  <c r="I50" i="21"/>
  <c r="I69" i="21"/>
  <c r="I88" i="21"/>
  <c r="I15" i="21"/>
  <c r="I32" i="21"/>
  <c r="I51" i="21"/>
  <c r="I70" i="21"/>
  <c r="I89" i="21"/>
  <c r="I16" i="21"/>
  <c r="I33" i="21"/>
  <c r="I52" i="21"/>
  <c r="I71" i="21"/>
  <c r="I90" i="21"/>
  <c r="I17" i="21"/>
  <c r="I34" i="21"/>
  <c r="I53" i="21"/>
  <c r="I72" i="21"/>
  <c r="I91" i="21"/>
  <c r="I18" i="21"/>
  <c r="I35" i="21"/>
  <c r="I54" i="21"/>
  <c r="I73" i="21"/>
  <c r="I92" i="21"/>
  <c r="I36" i="21"/>
  <c r="I55" i="21"/>
  <c r="I74" i="21"/>
  <c r="I93" i="21"/>
  <c r="I37" i="21"/>
  <c r="I56" i="21"/>
  <c r="I75" i="21"/>
  <c r="I94" i="21"/>
  <c r="J3" i="21"/>
  <c r="J20" i="21"/>
  <c r="J39" i="21"/>
  <c r="J58" i="21"/>
  <c r="J77" i="21"/>
  <c r="J4" i="21"/>
  <c r="J21" i="21"/>
  <c r="J40" i="21"/>
  <c r="J59" i="21"/>
  <c r="J78" i="21"/>
  <c r="J5" i="21"/>
  <c r="J22" i="21"/>
  <c r="J41" i="21"/>
  <c r="J60" i="21"/>
  <c r="J79" i="21"/>
  <c r="J6" i="21"/>
  <c r="J23" i="21"/>
  <c r="J42" i="21"/>
  <c r="J61" i="21"/>
  <c r="J80" i="21"/>
  <c r="J7" i="21"/>
  <c r="J24" i="21"/>
  <c r="J43" i="21"/>
  <c r="J62" i="21"/>
  <c r="J81" i="21"/>
  <c r="J8" i="21"/>
  <c r="J25" i="21"/>
  <c r="J44" i="21"/>
  <c r="J63" i="21"/>
  <c r="J82" i="21"/>
  <c r="J9" i="21"/>
  <c r="J26" i="21"/>
  <c r="J45" i="21"/>
  <c r="J64" i="21"/>
  <c r="J83" i="21"/>
  <c r="J10" i="21"/>
  <c r="J27" i="21"/>
  <c r="J46" i="21"/>
  <c r="J65" i="21"/>
  <c r="J84" i="21"/>
  <c r="J11" i="21"/>
  <c r="J28" i="21"/>
  <c r="J47" i="21"/>
  <c r="J66" i="21"/>
  <c r="J85" i="21"/>
  <c r="J12" i="21"/>
  <c r="J29" i="21"/>
  <c r="J48" i="21"/>
  <c r="J67" i="21"/>
  <c r="J86" i="21"/>
  <c r="J13" i="21"/>
  <c r="J30" i="21"/>
  <c r="J49" i="21"/>
  <c r="J68" i="21"/>
  <c r="J87" i="21"/>
  <c r="J14" i="21"/>
  <c r="J31" i="21"/>
  <c r="J50" i="21"/>
  <c r="J69" i="21"/>
  <c r="J88" i="21"/>
  <c r="J15" i="21"/>
  <c r="J32" i="21"/>
  <c r="J51" i="21"/>
  <c r="J70" i="21"/>
  <c r="J89" i="21"/>
  <c r="J16" i="21"/>
  <c r="J33" i="21"/>
  <c r="J52" i="21"/>
  <c r="J71" i="21"/>
  <c r="J90" i="21"/>
  <c r="J17" i="21"/>
  <c r="J34" i="21"/>
  <c r="J53" i="21"/>
  <c r="J72" i="21"/>
  <c r="J91" i="21"/>
  <c r="J18" i="21"/>
  <c r="J35" i="21"/>
  <c r="J54" i="21"/>
  <c r="J73" i="21"/>
  <c r="J92" i="21"/>
  <c r="J36" i="21"/>
  <c r="J55" i="21"/>
  <c r="J74" i="21"/>
  <c r="J93" i="21"/>
  <c r="J37" i="21"/>
  <c r="J56" i="21"/>
  <c r="J75" i="21"/>
  <c r="J94" i="21"/>
  <c r="E19" i="21"/>
  <c r="F19" i="21"/>
  <c r="G19" i="21"/>
  <c r="H19" i="21"/>
  <c r="I19" i="21"/>
  <c r="J19" i="21"/>
  <c r="E38" i="21"/>
  <c r="F38" i="21"/>
  <c r="G38" i="21"/>
  <c r="H38" i="21"/>
  <c r="I38" i="21"/>
  <c r="J38" i="21"/>
  <c r="E57" i="21"/>
  <c r="F57" i="21"/>
  <c r="G57" i="21"/>
  <c r="H57" i="21"/>
  <c r="I57" i="21"/>
  <c r="J57" i="21"/>
  <c r="E76" i="21"/>
  <c r="F76" i="21"/>
  <c r="G76" i="21"/>
  <c r="H76" i="21"/>
  <c r="I76" i="21"/>
  <c r="J76" i="21"/>
  <c r="F2" i="21"/>
  <c r="G2" i="21"/>
  <c r="H2" i="21"/>
  <c r="I2" i="21"/>
  <c r="J2" i="2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3B9316-5350-4FCB-99EB-2F7ADF727A5D}" keepAlive="1" name="Dotaz – averages" description="Připojení k dotazu produktu averages v sešitě" type="5" refreshedVersion="8" background="1" saveData="1">
    <dbPr connection="Provider=Microsoft.Mashup.OleDb.1;Data Source=$Workbook$;Location=averages;Extended Properties=&quot;&quot;" command="SELECT * FROM [averages]"/>
  </connection>
  <connection id="2" xr16:uid="{B69CBFAF-C9CF-4D85-80CC-3DDCBDCC0E5D}" keepAlive="1" name="Dotaz – averages (10)" description="Připojení k dotazu produktu averages (10) v sešitě" type="5" refreshedVersion="8" background="1" saveData="1">
    <dbPr connection="Provider=Microsoft.Mashup.OleDb.1;Data Source=$Workbook$;Location=&quot;averages (10)&quot;;Extended Properties=&quot;&quot;" command="SELECT * FROM [averages (10)]"/>
  </connection>
  <connection id="3" xr16:uid="{E2E84703-4D0C-4AA8-84C7-5E1123253B56}" keepAlive="1" name="Dotaz – averages (11)" description="Připojení k dotazu produktu averages (11) v sešitě" type="5" refreshedVersion="8" background="1" saveData="1">
    <dbPr connection="Provider=Microsoft.Mashup.OleDb.1;Data Source=$Workbook$;Location=&quot;averages (11)&quot;;Extended Properties=&quot;&quot;" command="SELECT * FROM [averages (11)]"/>
  </connection>
  <connection id="4" xr16:uid="{2E11DD7B-283F-4234-A95B-8512521EE436}" keepAlive="1" name="Dotaz – averages (12)" description="Připojení k dotazu produktu averages (12) v sešitě" type="5" refreshedVersion="8" background="1" saveData="1">
    <dbPr connection="Provider=Microsoft.Mashup.OleDb.1;Data Source=$Workbook$;Location=&quot;averages (12)&quot;;Extended Properties=&quot;&quot;" command="SELECT * FROM [averages (12)]"/>
  </connection>
  <connection id="5" xr16:uid="{4DBAF30D-7824-4B48-98CC-31C51AA3F6ED}" keepAlive="1" name="Dotaz – averages (13)" description="Připojení k dotazu produktu averages (13) v sešitě" type="5" refreshedVersion="8" background="1" saveData="1">
    <dbPr connection="Provider=Microsoft.Mashup.OleDb.1;Data Source=$Workbook$;Location=&quot;averages (13)&quot;;Extended Properties=&quot;&quot;" command="SELECT * FROM [averages (13)]"/>
  </connection>
  <connection id="6" xr16:uid="{7D1FAE3F-AD49-4909-A404-89226FA72B05}" keepAlive="1" name="Dotaz – averages (14)" description="Připojení k dotazu produktu averages (14) v sešitě" type="5" refreshedVersion="8" background="1" saveData="1">
    <dbPr connection="Provider=Microsoft.Mashup.OleDb.1;Data Source=$Workbook$;Location=&quot;averages (14)&quot;;Extended Properties=&quot;&quot;" command="SELECT * FROM [averages (14)]"/>
  </connection>
  <connection id="7" xr16:uid="{37BC7926-C035-4116-AEC6-F096D626937D}" keepAlive="1" name="Dotaz – averages (15)" description="Připojení k dotazu produktu averages (15) v sešitě" type="5" refreshedVersion="8" background="1" saveData="1">
    <dbPr connection="Provider=Microsoft.Mashup.OleDb.1;Data Source=$Workbook$;Location=&quot;averages (15)&quot;;Extended Properties=&quot;&quot;" command="SELECT * FROM [averages (15)]"/>
  </connection>
  <connection id="8" xr16:uid="{FB304987-FF98-4FA7-B233-F4332083A6F4}" keepAlive="1" name="Dotaz – averages (16)" description="Připojení k dotazu produktu averages (16) v sešitě" type="5" refreshedVersion="8" background="1" saveData="1">
    <dbPr connection="Provider=Microsoft.Mashup.OleDb.1;Data Source=$Workbook$;Location=&quot;averages (16)&quot;;Extended Properties=&quot;&quot;" command="SELECT * FROM [averages (16)]"/>
  </connection>
  <connection id="9" xr16:uid="{CA66CC50-F54B-4A0D-A9F5-07DE7866E748}" keepAlive="1" name="Dotaz – averages (17)" description="Připojení k dotazu produktu averages (17) v sešitě" type="5" refreshedVersion="8" background="1" saveData="1">
    <dbPr connection="Provider=Microsoft.Mashup.OleDb.1;Data Source=$Workbook$;Location=&quot;averages (17)&quot;;Extended Properties=&quot;&quot;" command="SELECT * FROM [averages (17)]"/>
  </connection>
  <connection id="10" xr16:uid="{43574E25-C70B-4E79-BBCE-FE744AAD27F1}" keepAlive="1" name="Dotaz – averages (18)" description="Připojení k dotazu produktu averages (18) v sešitě" type="5" refreshedVersion="8" background="1" saveData="1">
    <dbPr connection="Provider=Microsoft.Mashup.OleDb.1;Data Source=$Workbook$;Location=&quot;averages (18)&quot;;Extended Properties=&quot;&quot;" command="SELECT * FROM [averages (18)]"/>
  </connection>
  <connection id="11" xr16:uid="{BAC1E596-228B-42ED-A234-AB32656B8830}" keepAlive="1" name="Dotaz – averages (19)" description="Připojení k dotazu produktu averages (19) v sešitě" type="5" refreshedVersion="8" background="1" saveData="1">
    <dbPr connection="Provider=Microsoft.Mashup.OleDb.1;Data Source=$Workbook$;Location=&quot;averages (19)&quot;;Extended Properties=&quot;&quot;" command="SELECT * FROM [averages (19)]"/>
  </connection>
  <connection id="12" xr16:uid="{14461553-B244-452A-8C0D-484243800F93}" keepAlive="1" name="Dotaz – averages (2)" description="Připojení k dotazu produktu averages (2) v sešitě" type="5" refreshedVersion="8" background="1" saveData="1">
    <dbPr connection="Provider=Microsoft.Mashup.OleDb.1;Data Source=$Workbook$;Location=&quot;averages (2)&quot;;Extended Properties=&quot;&quot;" command="SELECT * FROM [averages (2)]"/>
  </connection>
  <connection id="13" xr16:uid="{CD27690B-2E34-4DBC-8748-0F7AD02E9A85}" keepAlive="1" name="Dotaz – averages (3)" description="Připojení k dotazu produktu averages (3) v sešitě" type="5" refreshedVersion="8" background="1" saveData="1">
    <dbPr connection="Provider=Microsoft.Mashup.OleDb.1;Data Source=$Workbook$;Location=&quot;averages (3)&quot;;Extended Properties=&quot;&quot;" command="SELECT * FROM [averages (3)]"/>
  </connection>
  <connection id="14" xr16:uid="{7BDCBE2F-74C5-4F54-AC47-12E536AD9296}" keepAlive="1" name="Dotaz – averages (4)" description="Připojení k dotazu produktu averages (4) v sešitě" type="5" refreshedVersion="8" background="1" saveData="1">
    <dbPr connection="Provider=Microsoft.Mashup.OleDb.1;Data Source=$Workbook$;Location=&quot;averages (4)&quot;;Extended Properties=&quot;&quot;" command="SELECT * FROM [averages (4)]"/>
  </connection>
  <connection id="15" xr16:uid="{04FC08AF-B96A-47F6-B8B8-1B9F2DE5F473}" keepAlive="1" name="Dotaz – averages (5)" description="Připojení k dotazu produktu averages (5) v sešitě" type="5" refreshedVersion="8" background="1" saveData="1">
    <dbPr connection="Provider=Microsoft.Mashup.OleDb.1;Data Source=$Workbook$;Location=&quot;averages (5)&quot;;Extended Properties=&quot;&quot;" command="SELECT * FROM [averages (5)]"/>
  </connection>
  <connection id="16" xr16:uid="{479AC174-B6C9-4A18-B3A9-CECCD1F4E5C2}" keepAlive="1" name="Dotaz – averages (6)" description="Připojení k dotazu produktu averages (6) v sešitě" type="5" refreshedVersion="8" background="1" saveData="1">
    <dbPr connection="Provider=Microsoft.Mashup.OleDb.1;Data Source=$Workbook$;Location=&quot;averages (6)&quot;;Extended Properties=&quot;&quot;" command="SELECT * FROM [averages (6)]"/>
  </connection>
  <connection id="17" xr16:uid="{6F0E52FA-13E1-494D-8FFA-6FF0F3980FDD}" keepAlive="1" name="Dotaz – averages (7)" description="Připojení k dotazu produktu averages (7) v sešitě" type="5" refreshedVersion="8" background="1" saveData="1">
    <dbPr connection="Provider=Microsoft.Mashup.OleDb.1;Data Source=$Workbook$;Location=&quot;averages (7)&quot;;Extended Properties=&quot;&quot;" command="SELECT * FROM [averages (7)]"/>
  </connection>
  <connection id="18" xr16:uid="{E8A7D561-DB4E-48C4-92F5-7979AA68CA72}" keepAlive="1" name="Dotaz – averages (8)" description="Připojení k dotazu produktu averages (8) v sešitě" type="5" refreshedVersion="8" background="1" saveData="1">
    <dbPr connection="Provider=Microsoft.Mashup.OleDb.1;Data Source=$Workbook$;Location=&quot;averages (8)&quot;;Extended Properties=&quot;&quot;" command="SELECT * FROM [averages (8)]"/>
  </connection>
  <connection id="19" xr16:uid="{060E334F-44E3-4E24-BD01-44BBF5353EC2}" keepAlive="1" name="Dotaz – averages (9)" description="Připojení k dotazu produktu averages (9) v sešitě" type="5" refreshedVersion="8" background="1" saveData="1">
    <dbPr connection="Provider=Microsoft.Mashup.OleDb.1;Data Source=$Workbook$;Location=&quot;averages (9)&quot;;Extended Properties=&quot;&quot;" command="SELECT * FROM [averages (9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<sst xmlns="http://schemas.openxmlformats.org/spreadsheetml/2006/main" count="244" uniqueCount="40">
  <si>
    <t>1m</t>
  </si>
  <si>
    <t>Name</t>
  </si>
  <si>
    <t>TOF</t>
  </si>
  <si>
    <t>RX</t>
  </si>
  <si>
    <t>FP</t>
  </si>
  <si>
    <t>dist</t>
  </si>
  <si>
    <t>11a1</t>
  </si>
  <si>
    <t>12a2</t>
  </si>
  <si>
    <t>13a3</t>
  </si>
  <si>
    <t>14a4</t>
  </si>
  <si>
    <t>15a5</t>
  </si>
  <si>
    <t>2m</t>
  </si>
  <si>
    <t>3m</t>
  </si>
  <si>
    <t>4m</t>
  </si>
  <si>
    <t>5m</t>
  </si>
  <si>
    <t>6m</t>
  </si>
  <si>
    <t>8m</t>
  </si>
  <si>
    <t>10m</t>
  </si>
  <si>
    <t>15m</t>
  </si>
  <si>
    <t>20m</t>
  </si>
  <si>
    <t>25m</t>
  </si>
  <si>
    <t>30m</t>
  </si>
  <si>
    <t>35m</t>
  </si>
  <si>
    <t>40m</t>
  </si>
  <si>
    <t>45m</t>
  </si>
  <si>
    <t>50m</t>
  </si>
  <si>
    <t>60m</t>
  </si>
  <si>
    <t>70m</t>
  </si>
  <si>
    <t>80m</t>
  </si>
  <si>
    <t>meass</t>
  </si>
  <si>
    <t>Meass</t>
  </si>
  <si>
    <t>Distance</t>
  </si>
  <si>
    <t>Deviation</t>
  </si>
  <si>
    <t>Speed of light</t>
  </si>
  <si>
    <t>m/s</t>
  </si>
  <si>
    <t>timestep</t>
  </si>
  <si>
    <t>s</t>
  </si>
  <si>
    <t>dist_a_ns</t>
  </si>
  <si>
    <t>dist_ns</t>
  </si>
  <si>
    <t>delta_ns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</si>
</sst>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1" fontId="0" fillId="0" borderId="0" xfId="0" applyNumberFormat="1"/>
    <xf numFmtId="2" fontId="1" fillId="2" borderId="2" xfId="0" applyNumberFormat="1" applyFont="1" applyFill="1" applyBorder="1"/>
    <xf numFmtId="2" fontId="0" fillId="0" borderId="0" xfId="0" applyNumberFormat="1"/>
  </cellXfs>
  <cellStyles count="1">
    <cellStyle name="Normální" xfId="0" builtinId="0"/>
  </cellStyles>
  <dxfs count="28"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border outline="0"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238"/>
        <scheme val="minor"/>
      </font>
      <fill>
        <patternFill patternType="solid">
          <fgColor theme="9"/>
          <bgColor theme="9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4E90C"/>
      <color rgb="FF6AC408"/>
      <color rgb="FF49920C"/>
      <color rgb="FF62C610"/>
      <color rgb="FF76EC14"/>
      <color rgb="FFFCA146"/>
      <color rgb="FFF89F56"/>
      <color rgb="FFF3BE69"/>
      <color rgb="FFE81827"/>
      <color rgb="FFEB4B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Delta_ns</a:t>
            </a:r>
            <a:r>
              <a:rPr lang="sk-SK" baseline="0"/>
              <a:t> A2</a:t>
            </a:r>
            <a:endParaRPr lang="sk-S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backward val="4"/>
            <c:dispRSqr val="0"/>
            <c:dispEq val="0"/>
          </c:trendline>
          <c:xVal>
            <c:numRef>
              <c:f>List2!$F$19:$F$37</c:f>
              <c:numCache>
                <c:formatCode>General</c:formatCode>
                <c:ptCount val="19"/>
                <c:pt idx="0">
                  <c:v>-81.93</c:v>
                </c:pt>
                <c:pt idx="1">
                  <c:v>-82.37</c:v>
                </c:pt>
                <c:pt idx="2">
                  <c:v>-83.93</c:v>
                </c:pt>
                <c:pt idx="3">
                  <c:v>-83.66</c:v>
                </c:pt>
                <c:pt idx="4">
                  <c:v>-83.16</c:v>
                </c:pt>
                <c:pt idx="5">
                  <c:v>-82.24</c:v>
                </c:pt>
                <c:pt idx="6">
                  <c:v>-84.88</c:v>
                </c:pt>
                <c:pt idx="7">
                  <c:v>-85.84</c:v>
                </c:pt>
                <c:pt idx="8">
                  <c:v>-86.68</c:v>
                </c:pt>
                <c:pt idx="9">
                  <c:v>-86.64</c:v>
                </c:pt>
                <c:pt idx="10">
                  <c:v>-88.38</c:v>
                </c:pt>
                <c:pt idx="11">
                  <c:v>-88.04</c:v>
                </c:pt>
                <c:pt idx="12">
                  <c:v>-88.22</c:v>
                </c:pt>
                <c:pt idx="13">
                  <c:v>-88.55</c:v>
                </c:pt>
                <c:pt idx="14">
                  <c:v>-89.46</c:v>
                </c:pt>
                <c:pt idx="15">
                  <c:v>-93.78</c:v>
                </c:pt>
                <c:pt idx="16">
                  <c:v>-92.73</c:v>
                </c:pt>
                <c:pt idx="17">
                  <c:v>-94.51</c:v>
                </c:pt>
                <c:pt idx="18">
                  <c:v>-94.8</c:v>
                </c:pt>
              </c:numCache>
            </c:numRef>
          </c:xVal>
          <c:yVal>
            <c:numRef>
              <c:f>List2!$O$19:$O$37</c:f>
              <c:numCache>
                <c:formatCode>0.00</c:formatCode>
                <c:ptCount val="19"/>
                <c:pt idx="0">
                  <c:v>513.81574783732469</c:v>
                </c:pt>
                <c:pt idx="1">
                  <c:v>513.95940798015999</c:v>
                </c:pt>
                <c:pt idx="2">
                  <c:v>514.24343261364754</c:v>
                </c:pt>
                <c:pt idx="3">
                  <c:v>514.36946912554333</c:v>
                </c:pt>
                <c:pt idx="4">
                  <c:v>514.39112077869333</c:v>
                </c:pt>
                <c:pt idx="5">
                  <c:v>514.46274122560726</c:v>
                </c:pt>
                <c:pt idx="6">
                  <c:v>514.9003001369133</c:v>
                </c:pt>
                <c:pt idx="7">
                  <c:v>514.83961423245864</c:v>
                </c:pt>
                <c:pt idx="8">
                  <c:v>514.61078403387125</c:v>
                </c:pt>
                <c:pt idx="9">
                  <c:v>514.73689776791002</c:v>
                </c:pt>
                <c:pt idx="10">
                  <c:v>514.904303187501</c:v>
                </c:pt>
                <c:pt idx="11">
                  <c:v>515.02495260012029</c:v>
                </c:pt>
                <c:pt idx="12">
                  <c:v>515.36116657947764</c:v>
                </c:pt>
                <c:pt idx="13">
                  <c:v>515.52119113040351</c:v>
                </c:pt>
                <c:pt idx="14">
                  <c:v>515.6947117230975</c:v>
                </c:pt>
                <c:pt idx="15">
                  <c:v>515.77718403942663</c:v>
                </c:pt>
                <c:pt idx="16">
                  <c:v>515.86432193532505</c:v>
                </c:pt>
                <c:pt idx="17">
                  <c:v>516.07032191478447</c:v>
                </c:pt>
                <c:pt idx="18">
                  <c:v>516.25234359080207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5B-45B6-BD63-BC9FFF90F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725551"/>
        <c:axId val="191725071"/>
      </c:scatterChart>
      <c:valAx>
        <c:axId val="191725551"/>
        <c:scaling>
          <c:orientation val="minMax"/>
          <c:max val="-80"/>
          <c:min val="-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</a:t>
                </a:r>
                <a:r>
                  <a:rPr lang="sk-SK"/>
                  <a:t>X power [dB]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91725071"/>
        <c:crosses val="autoZero"/>
        <c:crossBetween val="midCat"/>
      </c:valAx>
      <c:valAx>
        <c:axId val="19172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Delay [ns]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0.00" sourceLinked="1"/>
        <c:majorTickMark val="out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91725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List2!$Q$2</c:f>
              <c:strCache>
                <c:ptCount val="1"/>
                <c:pt idx="0">
                  <c:v>11a1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List2!$T$1:$U$1</c:f>
              <c:numCache>
                <c:formatCode>General</c:formatCode>
                <c:ptCount val="2"/>
                <c:pt idx="0">
                  <c:v>-80</c:v>
                </c:pt>
                <c:pt idx="1">
                  <c:v>-100</c:v>
                </c:pt>
              </c:numCache>
            </c:numRef>
          </c:xVal>
          <c:yVal>
            <c:numRef>
              <c:f>List2!$T$2:$U$2</c:f>
              <c:numCache>
                <c:formatCode>General</c:formatCode>
                <c:ptCount val="2"/>
                <c:pt idx="0">
                  <c:v>513.90795078077724</c:v>
                </c:pt>
                <c:pt idx="1">
                  <c:v>515.98745204936904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CCB-4216-8836-B6ADB4A5468E}"/>
            </c:ext>
          </c:extLst>
        </c:ser>
        <c:ser>
          <c:idx val="1"/>
          <c:order val="1"/>
          <c:tx>
            <c:strRef>
              <c:f>List2!$Q$3</c:f>
              <c:strCache>
                <c:ptCount val="1"/>
                <c:pt idx="0">
                  <c:v>12a2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List2!$T$1:$U$1</c:f>
              <c:numCache>
                <c:formatCode>General</c:formatCode>
                <c:ptCount val="2"/>
                <c:pt idx="0">
                  <c:v>-80</c:v>
                </c:pt>
                <c:pt idx="1">
                  <c:v>-100</c:v>
                </c:pt>
              </c:numCache>
            </c:numRef>
          </c:xVal>
          <c:yVal>
            <c:numRef>
              <c:f>List2!$T$3:$U$3</c:f>
              <c:numCache>
                <c:formatCode>General</c:formatCode>
                <c:ptCount val="2"/>
                <c:pt idx="0">
                  <c:v>513.79191001415234</c:v>
                </c:pt>
                <c:pt idx="1">
                  <c:v>517.04709201188803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CCB-4216-8836-B6ADB4A5468E}"/>
            </c:ext>
          </c:extLst>
        </c:ser>
        <c:ser>
          <c:idx val="2"/>
          <c:order val="2"/>
          <c:tx>
            <c:strRef>
              <c:f>List2!$Q$4</c:f>
              <c:strCache>
                <c:ptCount val="1"/>
                <c:pt idx="0">
                  <c:v>13a3</c:v>
                </c:pt>
              </c:strCache>
            </c:strRef>
          </c:tx>
          <c:spPr>
            <a:ln w="19050" cap="rnd">
              <a:solidFill>
                <a:srgbClr val="F4E90C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List2!$T$1:$U$1</c:f>
              <c:numCache>
                <c:formatCode>General</c:formatCode>
                <c:ptCount val="2"/>
                <c:pt idx="0">
                  <c:v>-80</c:v>
                </c:pt>
                <c:pt idx="1">
                  <c:v>-100</c:v>
                </c:pt>
              </c:numCache>
            </c:numRef>
          </c:xVal>
          <c:yVal>
            <c:numRef>
              <c:f>List2!$T$4:$U$4</c:f>
              <c:numCache>
                <c:formatCode>General</c:formatCode>
                <c:ptCount val="2"/>
                <c:pt idx="0">
                  <c:v>514.97454676257325</c:v>
                </c:pt>
                <c:pt idx="1">
                  <c:v>517.9854528278064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CCB-4216-8836-B6ADB4A5468E}"/>
            </c:ext>
          </c:extLst>
        </c:ser>
        <c:ser>
          <c:idx val="3"/>
          <c:order val="3"/>
          <c:tx>
            <c:strRef>
              <c:f>List2!$Q$5</c:f>
              <c:strCache>
                <c:ptCount val="1"/>
                <c:pt idx="0">
                  <c:v>14a4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List2!$T$1:$U$1</c:f>
              <c:numCache>
                <c:formatCode>General</c:formatCode>
                <c:ptCount val="2"/>
                <c:pt idx="0">
                  <c:v>-80</c:v>
                </c:pt>
                <c:pt idx="1">
                  <c:v>-100</c:v>
                </c:pt>
              </c:numCache>
            </c:numRef>
          </c:xVal>
          <c:yVal>
            <c:numRef>
              <c:f>List2!$T$5:$U$5</c:f>
              <c:numCache>
                <c:formatCode>General</c:formatCode>
                <c:ptCount val="2"/>
                <c:pt idx="0">
                  <c:v>514.14963033160996</c:v>
                </c:pt>
                <c:pt idx="1">
                  <c:v>516.97240662132572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CCB-4216-8836-B6ADB4A5468E}"/>
            </c:ext>
          </c:extLst>
        </c:ser>
        <c:ser>
          <c:idx val="4"/>
          <c:order val="4"/>
          <c:tx>
            <c:strRef>
              <c:f>List2!$Q$6</c:f>
              <c:strCache>
                <c:ptCount val="1"/>
                <c:pt idx="0">
                  <c:v>15a5</c:v>
                </c:pt>
              </c:strCache>
            </c:strRef>
          </c:tx>
          <c:spPr>
            <a:ln w="19050" cap="rnd">
              <a:solidFill>
                <a:srgbClr val="62C610"/>
              </a:solidFill>
              <a:prstDash val="sysDash"/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6AC408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5CCB-4216-8836-B6ADB4A5468E}"/>
              </c:ext>
            </c:extLst>
          </c:dPt>
          <c:xVal>
            <c:numRef>
              <c:f>List2!$T$1:$U$1</c:f>
              <c:numCache>
                <c:formatCode>General</c:formatCode>
                <c:ptCount val="2"/>
                <c:pt idx="0">
                  <c:v>-80</c:v>
                </c:pt>
                <c:pt idx="1">
                  <c:v>-100</c:v>
                </c:pt>
              </c:numCache>
            </c:numRef>
          </c:xVal>
          <c:yVal>
            <c:numRef>
              <c:f>List2!$T$6:$U$6</c:f>
              <c:numCache>
                <c:formatCode>General</c:formatCode>
                <c:ptCount val="2"/>
                <c:pt idx="0">
                  <c:v>514.24818665516329</c:v>
                </c:pt>
                <c:pt idx="1">
                  <c:v>516.78787185108877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CCB-4216-8836-B6ADB4A546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735151"/>
        <c:axId val="191736111"/>
      </c:scatterChart>
      <c:valAx>
        <c:axId val="191735151"/>
        <c:scaling>
          <c:orientation val="minMax"/>
          <c:max val="-80"/>
          <c:min val="-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RX</a:t>
                </a:r>
                <a:r>
                  <a:rPr lang="sk-SK" baseline="0"/>
                  <a:t> power [dB]</a:t>
                </a:r>
                <a:endParaRPr lang="sk-S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91736111"/>
        <c:crosses val="autoZero"/>
        <c:crossBetween val="midCat"/>
      </c:valAx>
      <c:valAx>
        <c:axId val="19173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Delayy [ns]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917351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205740</xdr:colOff>
      <xdr:row>7</xdr:row>
      <xdr:rowOff>3810</xdr:rowOff>
    </xdr:from>
    <xdr:to>
      <xdr:col>21</xdr:col>
      <xdr:colOff>304800</xdr:colOff>
      <xdr:row>20</xdr:row>
      <xdr:rowOff>83820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9063B2D7-CBA8-83F7-DC2C-65D357B89F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594360</xdr:colOff>
      <xdr:row>6</xdr:row>
      <xdr:rowOff>171450</xdr:rowOff>
    </xdr:from>
    <xdr:to>
      <xdr:col>28</xdr:col>
      <xdr:colOff>518160</xdr:colOff>
      <xdr:row>20</xdr:row>
      <xdr:rowOff>60960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9D770F54-72A1-9463-7513-E4215C579F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861C37-DE61-4B1B-AF73-A2E8D40E91D8}" autoFormatId="16" applyNumberFormats="0" applyBorderFormats="0" applyFontFormats="0" applyPatternFormats="0" applyAlignmentFormats="0" applyWidthHeightFormats="0">
  <queryTableRefresh nextId="9" unboundColumnsRight="1">
    <queryTableFields count="6">
      <queryTableField id="1" name="Name" tableColumnId="1"/>
      <queryTableField id="3" name="RX" tableColumnId="3"/>
      <queryTableField id="4" name="FP" tableColumnId="4"/>
      <queryTableField id="2" name="TOF" tableColumnId="2"/>
      <queryTableField id="5" name="dist" tableColumnId="5"/>
      <queryTableField id="8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46CFC467-6BFF-4B3D-A949-952B7D6960F6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Name" tableColumnId="1"/>
      <queryTableField id="2" name="RX" tableColumnId="2"/>
      <queryTableField id="3" name="FP" tableColumnId="3"/>
      <queryTableField id="4" name="TOF" tableColumnId="4"/>
      <queryTableField id="5" name="dist" tableColumnId="5"/>
      <queryTableField id="6" dataBound="0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3" xr16:uid="{51F5B5A4-597D-4ECC-A53D-DFE32734298E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Name" tableColumnId="1"/>
      <queryTableField id="2" name="RX" tableColumnId="2"/>
      <queryTableField id="3" name="FP" tableColumnId="3"/>
      <queryTableField id="4" name="TOF" tableColumnId="4"/>
      <queryTableField id="5" name="dist" tableColumnId="5"/>
      <queryTableField id="6" dataBound="0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4" xr16:uid="{BBCFE7F6-2679-47B6-A9E1-52CD97CFEC65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Name" tableColumnId="1"/>
      <queryTableField id="2" name="RX" tableColumnId="2"/>
      <queryTableField id="3" name="FP" tableColumnId="3"/>
      <queryTableField id="4" name="TOF" tableColumnId="4"/>
      <queryTableField id="5" name="dist" tableColumnId="5"/>
      <queryTableField id="6" dataBound="0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5" xr16:uid="{CABC7420-9012-4E3C-BDF5-E0F1AB4971F6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Name" tableColumnId="1"/>
      <queryTableField id="2" name="RX" tableColumnId="2"/>
      <queryTableField id="3" name="FP" tableColumnId="3"/>
      <queryTableField id="4" name="TOF" tableColumnId="4"/>
      <queryTableField id="5" name="dist" tableColumnId="5"/>
      <queryTableField id="6" dataBound="0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6" xr16:uid="{4D48A1DC-3F76-4F68-852C-366F884C5B2C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Name" tableColumnId="1"/>
      <queryTableField id="2" name="RX" tableColumnId="2"/>
      <queryTableField id="3" name="FP" tableColumnId="3"/>
      <queryTableField id="4" name="TOF" tableColumnId="4"/>
      <queryTableField id="5" name="dist" tableColumnId="5"/>
      <queryTableField id="6" dataBound="0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7" xr16:uid="{856500E4-F623-45B2-A477-86F378ACB2D8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Name" tableColumnId="1"/>
      <queryTableField id="2" name="RX" tableColumnId="2"/>
      <queryTableField id="3" name="FP" tableColumnId="3"/>
      <queryTableField id="4" name="TOF" tableColumnId="4"/>
      <queryTableField id="5" name="dist" tableColumnId="5"/>
      <queryTableField id="6" dataBound="0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8" xr16:uid="{0D473C2B-4F5C-4C66-B44E-7710FC56B3C0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Name" tableColumnId="1"/>
      <queryTableField id="2" name="RX" tableColumnId="2"/>
      <queryTableField id="3" name="FP" tableColumnId="3"/>
      <queryTableField id="4" name="TOF" tableColumnId="4"/>
      <queryTableField id="5" name="dist" tableColumnId="5"/>
      <queryTableField id="6" dataBound="0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9" xr16:uid="{D8D6CCBF-2769-42EC-9BBF-3176539F9EB7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Name" tableColumnId="1"/>
      <queryTableField id="2" name="RX" tableColumnId="2"/>
      <queryTableField id="3" name="FP" tableColumnId="3"/>
      <queryTableField id="4" name="TOF" tableColumnId="4"/>
      <queryTableField id="5" name="dist" tableColumnId="5"/>
      <queryTableField id="6" dataBound="0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" xr16:uid="{A00D0DFB-D331-4D5B-AC08-29C77CFA2A3A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Name" tableColumnId="1"/>
      <queryTableField id="2" name="RX" tableColumnId="2"/>
      <queryTableField id="3" name="FP" tableColumnId="3"/>
      <queryTableField id="4" name="TOF" tableColumnId="4"/>
      <queryTableField id="5" name="dist" tableColumnId="5"/>
      <queryTableField id="6" dataBound="0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" xr16:uid="{5FB74ACC-585A-499F-AC78-7FD9D9874822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Name" tableColumnId="1"/>
      <queryTableField id="2" name="RX" tableColumnId="2"/>
      <queryTableField id="3" name="FP" tableColumnId="3"/>
      <queryTableField id="4" name="TOF" tableColumnId="4"/>
      <queryTableField id="5" name="dist" tableColumnId="5"/>
      <queryTableField id="6" dataBound="0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4" xr16:uid="{F5B4A0EB-BF8A-4AA4-B6B6-BDD251E2FD7E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Name" tableColumnId="1"/>
      <queryTableField id="2" name="RX" tableColumnId="2"/>
      <queryTableField id="3" name="FP" tableColumnId="3"/>
      <queryTableField id="4" name="TOF" tableColumnId="4"/>
      <queryTableField id="5" name="dist" tableColumnId="5"/>
      <queryTableField id="6" dataBound="0" tableColumnId="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5" xr16:uid="{CC04C614-B90D-4F80-8B67-09B49B3D94C4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Name" tableColumnId="1"/>
      <queryTableField id="2" name="RX" tableColumnId="2"/>
      <queryTableField id="3" name="FP" tableColumnId="3"/>
      <queryTableField id="4" name="TOF" tableColumnId="4"/>
      <queryTableField id="5" name="dist" tableColumnId="5"/>
      <queryTableField id="6" dataBound="0" tableColumnId="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6" xr16:uid="{66C2449F-07C3-4D29-A775-E5F447EC61EC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Name" tableColumnId="1"/>
      <queryTableField id="2" name="RX" tableColumnId="2"/>
      <queryTableField id="3" name="FP" tableColumnId="3"/>
      <queryTableField id="4" name="TOF" tableColumnId="4"/>
      <queryTableField id="5" name="dist" tableColumnId="5"/>
      <queryTableField id="6" dataBound="0" tableColumnId="6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7" xr16:uid="{D9C2BA3F-78D6-44AF-99A2-21B63C45FD61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Name" tableColumnId="1"/>
      <queryTableField id="2" name="RX" tableColumnId="2"/>
      <queryTableField id="3" name="FP" tableColumnId="3"/>
      <queryTableField id="4" name="TOF" tableColumnId="4"/>
      <queryTableField id="5" name="dist" tableColumnId="5"/>
      <queryTableField id="6" dataBound="0" tableColumnId="6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8" xr16:uid="{6B2E6706-C301-4856-88FC-3C66BE10BC72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Name" tableColumnId="1"/>
      <queryTableField id="2" name="RX" tableColumnId="2"/>
      <queryTableField id="3" name="FP" tableColumnId="3"/>
      <queryTableField id="4" name="TOF" tableColumnId="4"/>
      <queryTableField id="5" name="dist" tableColumnId="5"/>
      <queryTableField id="6" dataBound="0" tableColumnId="6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9" xr16:uid="{B22A922A-6A99-4C1B-8C0D-322171B6C434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Name" tableColumnId="1"/>
      <queryTableField id="2" name="RX" tableColumnId="2"/>
      <queryTableField id="3" name="FP" tableColumnId="3"/>
      <queryTableField id="4" name="TOF" tableColumnId="4"/>
      <queryTableField id="5" name="dist" tableColumnId="5"/>
      <queryTableField id="6" dataBound="0" tableColumnId="6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0" xr16:uid="{FDB59B8A-CC16-48C2-B786-6AEB9B3D1D3D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Name" tableColumnId="1"/>
      <queryTableField id="2" name="RX" tableColumnId="2"/>
      <queryTableField id="3" name="FP" tableColumnId="3"/>
      <queryTableField id="4" name="TOF" tableColumnId="4"/>
      <queryTableField id="5" name="dist" tableColumnId="5"/>
      <queryTableField id="6" dataBound="0" tableColumnId="6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1" xr16:uid="{694168DD-0334-4145-80D7-C54ECAA93BAF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Name" tableColumnId="1"/>
      <queryTableField id="2" name="RX" tableColumnId="2"/>
      <queryTableField id="3" name="FP" tableColumnId="3"/>
      <queryTableField id="4" name="TOF" tableColumnId="4"/>
      <queryTableField id="5" name="dist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42200C-33C3-47E8-89ED-F993871F5ADE}" name="averages" displayName="averages" ref="F2:K7" tableType="queryTable" totalsRowShown="0">
  <autoFilter ref="F2:K7" xr:uid="{E042200C-33C3-47E8-89ED-F993871F5ADE}"/>
  <tableColumns count="6">
    <tableColumn id="1" xr3:uid="{523C86B6-EDB7-4221-8E9F-D2782401A2F3}" uniqueName="1" name="Name" queryTableFieldId="1" dataDxfId="27"/>
    <tableColumn id="3" xr3:uid="{CBED9C73-138A-4BEF-BCF7-A21418C4DC9C}" uniqueName="3" name="RX" queryTableFieldId="3"/>
    <tableColumn id="4" xr3:uid="{050CCC2B-D445-4D6F-8ACF-134A9D5EFE9F}" uniqueName="4" name="FP" queryTableFieldId="4"/>
    <tableColumn id="2" xr3:uid="{AED84B00-074C-4659-97F8-4D7B9DEADAFB}" uniqueName="2" name="TOF" queryTableFieldId="2"/>
    <tableColumn id="5" xr3:uid="{1FBDCE00-84EF-4CE8-9D02-986EDA41CD9E}" uniqueName="5" name="dist" queryTableFieldId="5"/>
    <tableColumn id="6" xr3:uid="{C9544414-F141-4F65-B25A-50140438335D}" uniqueName="6" name="meass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970624C-FB36-4737-990A-9A4D3C39EC0B}" name="averages__2" displayName="averages__2" ref="F10:K15" tableType="queryTable" totalsRowShown="0">
  <autoFilter ref="F10:K15" xr:uid="{3970624C-FB36-4737-990A-9A4D3C39EC0B}"/>
  <tableColumns count="6">
    <tableColumn id="1" xr3:uid="{97F7896C-DC39-4A97-869E-2F89074DBE63}" uniqueName="1" name="Name" queryTableFieldId="1" dataDxfId="26"/>
    <tableColumn id="2" xr3:uid="{B7394A44-EB7F-4809-83EF-360AB1127EEF}" uniqueName="2" name="RX" queryTableFieldId="2"/>
    <tableColumn id="3" xr3:uid="{8259AF4F-8874-473C-B88D-1E5ABAB40DD2}" uniqueName="3" name="FP" queryTableFieldId="3"/>
    <tableColumn id="4" xr3:uid="{1605D0E3-FF78-4643-A0C8-169E31266D80}" uniqueName="4" name="TOF" queryTableFieldId="4"/>
    <tableColumn id="5" xr3:uid="{AF83DD02-FB4B-48C0-B1E2-E9A1FDE13945}" uniqueName="5" name="dist" queryTableFieldId="5"/>
    <tableColumn id="6" xr3:uid="{57F195A1-B7E3-47DF-97D9-1322B89C22DE}" uniqueName="6" name="meass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04C95C7-EB16-4805-BBEA-D283301DEFF4}" name="averages__3" displayName="averages__3" ref="F18:K23" tableType="queryTable" totalsRowShown="0">
  <autoFilter ref="F18:K23" xr:uid="{204C95C7-EB16-4805-BBEA-D283301DEFF4}"/>
  <tableColumns count="6">
    <tableColumn id="1" xr3:uid="{04EF414F-D279-4E9C-8F07-74A64614B02B}" uniqueName="1" name="Name" queryTableFieldId="1" dataDxfId="25"/>
    <tableColumn id="2" xr3:uid="{6DEB7D60-E4EF-4A50-9496-4CB39299F64C}" uniqueName="2" name="RX" queryTableFieldId="2"/>
    <tableColumn id="3" xr3:uid="{58849447-D519-4D9E-BEE4-809A34E490B7}" uniqueName="3" name="FP" queryTableFieldId="3"/>
    <tableColumn id="4" xr3:uid="{A86E6A05-D187-4B9A-862E-F29AB1C5ACD6}" uniqueName="4" name="TOF" queryTableFieldId="4"/>
    <tableColumn id="5" xr3:uid="{DAB933D6-0C90-48C3-84C9-F5AF6B55355D}" uniqueName="5" name="dist" queryTableFieldId="5"/>
    <tableColumn id="6" xr3:uid="{25157EC4-B589-4D5A-9280-3670FD236FC5}" uniqueName="6" name="meass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03BC29E-3BB5-4ED2-88E1-256BD2C43D29}" name="averages__4" displayName="averages__4" ref="F26:K31" tableType="queryTable" totalsRowShown="0">
  <autoFilter ref="F26:K31" xr:uid="{D03BC29E-3BB5-4ED2-88E1-256BD2C43D29}"/>
  <tableColumns count="6">
    <tableColumn id="1" xr3:uid="{36CB25BC-F8AE-4670-BE35-518059AF6FA7}" uniqueName="1" name="Name" queryTableFieldId="1" dataDxfId="24"/>
    <tableColumn id="2" xr3:uid="{3D2098D8-AD4C-4B09-A0D1-1A9E34FB578F}" uniqueName="2" name="RX" queryTableFieldId="2"/>
    <tableColumn id="3" xr3:uid="{0F589D29-5A3E-42D4-91B2-9B728E6DB757}" uniqueName="3" name="FP" queryTableFieldId="3"/>
    <tableColumn id="4" xr3:uid="{E0B78941-B4B2-4768-8842-D0C5A13511BF}" uniqueName="4" name="TOF" queryTableFieldId="4"/>
    <tableColumn id="5" xr3:uid="{8D46C45D-8482-4C7B-869F-F99A37DF738B}" uniqueName="5" name="dist" queryTableFieldId="5"/>
    <tableColumn id="6" xr3:uid="{3C15957E-9E4E-4C52-9152-EA75BB0CC071}" uniqueName="6" name="meass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EEFC5AF-D5DC-4CEE-B3F6-9358D3326BBA}" name="averages__5" displayName="averages__5" ref="F34:K39" tableType="queryTable" totalsRowShown="0">
  <autoFilter ref="F34:K39" xr:uid="{9EEFC5AF-D5DC-4CEE-B3F6-9358D3326BBA}"/>
  <tableColumns count="6">
    <tableColumn id="1" xr3:uid="{4EA16440-6985-4958-85A5-5473FC413A10}" uniqueName="1" name="Name" queryTableFieldId="1" dataDxfId="23"/>
    <tableColumn id="2" xr3:uid="{788FBDB0-FAD4-4394-ACFB-864BDE31C175}" uniqueName="2" name="RX" queryTableFieldId="2"/>
    <tableColumn id="3" xr3:uid="{B614AD02-8223-45E5-9EFE-90DA44C9DC24}" uniqueName="3" name="FP" queryTableFieldId="3"/>
    <tableColumn id="4" xr3:uid="{B966C223-34DE-4D45-AB63-BD517D8F3B11}" uniqueName="4" name="TOF" queryTableFieldId="4"/>
    <tableColumn id="5" xr3:uid="{8DA4256B-0E42-464A-9260-CAD0E6C100F9}" uniqueName="5" name="dist" queryTableFieldId="5"/>
    <tableColumn id="6" xr3:uid="{9B399BCD-8B48-401A-AAE3-3341A640035C}" uniqueName="6" name="meass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3C44AB28-13EB-48CB-901F-8740C965F8A0}" name="averages__6" displayName="averages__6" ref="F42:K47" tableType="queryTable" totalsRowShown="0">
  <autoFilter ref="F42:K47" xr:uid="{3C44AB28-13EB-48CB-901F-8740C965F8A0}"/>
  <tableColumns count="6">
    <tableColumn id="1" xr3:uid="{03A831CE-673C-419E-955C-DAC04755DBDE}" uniqueName="1" name="Name" queryTableFieldId="1" dataDxfId="22"/>
    <tableColumn id="2" xr3:uid="{9658BCFE-343B-4F27-83B8-852A9246405F}" uniqueName="2" name="RX" queryTableFieldId="2"/>
    <tableColumn id="3" xr3:uid="{4C7A84C7-0A9A-46C5-9C4D-4CF2F2F67907}" uniqueName="3" name="FP" queryTableFieldId="3"/>
    <tableColumn id="4" xr3:uid="{D60AD446-C054-4869-BAE8-607575C9BF02}" uniqueName="4" name="TOF" queryTableFieldId="4"/>
    <tableColumn id="5" xr3:uid="{F8CB3D4B-A90E-42F6-A7DC-D534EDADE8B9}" uniqueName="5" name="dist" queryTableFieldId="5"/>
    <tableColumn id="6" xr3:uid="{64EBD21C-A353-4FA1-B847-9A544D0BAC82}" uniqueName="6" name="meass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9DB298E-767C-4AD4-8947-C0953572842A}" name="averages__7" displayName="averages__7" ref="F50:K55" tableType="queryTable" totalsRowShown="0">
  <autoFilter ref="F50:K55" xr:uid="{A9DB298E-767C-4AD4-8947-C0953572842A}"/>
  <tableColumns count="6">
    <tableColumn id="1" xr3:uid="{E73C4CB1-CC71-4409-8C32-19DAF98FACE3}" uniqueName="1" name="Name" queryTableFieldId="1" dataDxfId="21"/>
    <tableColumn id="2" xr3:uid="{FFF1214B-6739-4A2D-AA39-9B06B5CFC796}" uniqueName="2" name="RX" queryTableFieldId="2"/>
    <tableColumn id="3" xr3:uid="{1F259EBF-F597-497E-B566-4E93416C739C}" uniqueName="3" name="FP" queryTableFieldId="3"/>
    <tableColumn id="4" xr3:uid="{2156113C-7F22-4C2D-AE75-96563E5E6384}" uniqueName="4" name="TOF" queryTableFieldId="4"/>
    <tableColumn id="5" xr3:uid="{BB847E5A-4D4E-4D5C-989E-A26377CC776D}" uniqueName="5" name="dist" queryTableFieldId="5"/>
    <tableColumn id="6" xr3:uid="{1048ACA2-20F1-4B15-8EF5-B9313C1EA6CB}" uniqueName="6" name="meass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3EB2C3AA-87A6-42E3-ACA3-BFC9FA464927}" name="averages__8" displayName="averages__8" ref="F58:K63" tableType="queryTable" totalsRowShown="0">
  <autoFilter ref="F58:K63" xr:uid="{3EB2C3AA-87A6-42E3-ACA3-BFC9FA464927}"/>
  <tableColumns count="6">
    <tableColumn id="1" xr3:uid="{311C81B5-FA69-45EF-B172-79194B58ABEB}" uniqueName="1" name="Name" queryTableFieldId="1" dataDxfId="20"/>
    <tableColumn id="2" xr3:uid="{0E91DE67-7357-40ED-870C-D7488B14A255}" uniqueName="2" name="RX" queryTableFieldId="2"/>
    <tableColumn id="3" xr3:uid="{F2D46E7E-9707-4542-8CE9-33D2C14E5610}" uniqueName="3" name="FP" queryTableFieldId="3"/>
    <tableColumn id="4" xr3:uid="{A8E7C44B-2471-4FFB-B1D0-10E4C020499D}" uniqueName="4" name="TOF" queryTableFieldId="4"/>
    <tableColumn id="5" xr3:uid="{078E6836-69F4-4149-8D3F-D575269D47E0}" uniqueName="5" name="dist" queryTableFieldId="5"/>
    <tableColumn id="6" xr3:uid="{9C00FDBD-72FC-4541-9685-84B258F2FDA2}" uniqueName="6" name="meass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C5818464-4807-4E96-B95E-018399C92EC1}" name="averages__9" displayName="averages__9" ref="F66:K71" tableType="queryTable" totalsRowShown="0">
  <autoFilter ref="F66:K71" xr:uid="{C5818464-4807-4E96-B95E-018399C92EC1}"/>
  <tableColumns count="6">
    <tableColumn id="1" xr3:uid="{F83163C4-E00A-4CEA-B073-2F599287FA2F}" uniqueName="1" name="Name" queryTableFieldId="1" dataDxfId="19"/>
    <tableColumn id="2" xr3:uid="{0DAB771B-463E-4F50-8612-C52F933D3AD2}" uniqueName="2" name="RX" queryTableFieldId="2"/>
    <tableColumn id="3" xr3:uid="{690A1737-90BE-4A88-A2E9-36E8EAF2DF2C}" uniqueName="3" name="FP" queryTableFieldId="3"/>
    <tableColumn id="4" xr3:uid="{6C8D9783-276A-49F0-90E0-B2CA36D1A3A0}" uniqueName="4" name="TOF" queryTableFieldId="4"/>
    <tableColumn id="5" xr3:uid="{F1CB2ED3-FAD8-448A-9D3E-C1BE95B8AF28}" uniqueName="5" name="dist" queryTableFieldId="5"/>
    <tableColumn id="6" xr3:uid="{97DCA0AF-840B-433D-A552-D1504AFF8EAF}" uniqueName="6" name="meass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D237D490-9092-4875-805A-04094B9BEBB1}" name="averages__10" displayName="averages__10" ref="F74:K79" tableType="queryTable" totalsRowShown="0">
  <autoFilter ref="F74:K79" xr:uid="{D237D490-9092-4875-805A-04094B9BEBB1}"/>
  <tableColumns count="6">
    <tableColumn id="1" xr3:uid="{4DE12ED2-7293-47F8-8913-0C34AB3DEE82}" uniqueName="1" name="Name" queryTableFieldId="1" dataDxfId="18"/>
    <tableColumn id="2" xr3:uid="{566C4769-2138-4EE6-B11E-7B01229D02BB}" uniqueName="2" name="RX" queryTableFieldId="2"/>
    <tableColumn id="3" xr3:uid="{8D30C4BF-FE36-4205-BE0E-66A56D3CD2A2}" uniqueName="3" name="FP" queryTableFieldId="3"/>
    <tableColumn id="4" xr3:uid="{8101A23C-E5BB-4C77-9CE3-96E8C36BEAD3}" uniqueName="4" name="TOF" queryTableFieldId="4"/>
    <tableColumn id="5" xr3:uid="{66443ED8-417F-421D-8BF0-7DFD2425948B}" uniqueName="5" name="dist" queryTableFieldId="5"/>
    <tableColumn id="6" xr3:uid="{D9C807DD-7F73-4A97-B5FF-BBDD8BDBC461}" uniqueName="6" name="meass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F159CBD7-5229-434E-81C9-2B1CBDAB7EF1}" name="averages__11" displayName="averages__11" ref="F82:K87" tableType="queryTable" totalsRowShown="0">
  <autoFilter ref="F82:K87" xr:uid="{F159CBD7-5229-434E-81C9-2B1CBDAB7EF1}"/>
  <tableColumns count="6">
    <tableColumn id="1" xr3:uid="{E7F436EE-5DE2-4ACA-B277-2BB66132EC4E}" uniqueName="1" name="Name" queryTableFieldId="1" dataDxfId="17"/>
    <tableColumn id="2" xr3:uid="{E4F4B471-85D8-4651-81BE-A06C02935C8B}" uniqueName="2" name="RX" queryTableFieldId="2"/>
    <tableColumn id="3" xr3:uid="{24B78FAA-1BC4-46C3-B614-93BCC9002460}" uniqueName="3" name="FP" queryTableFieldId="3"/>
    <tableColumn id="4" xr3:uid="{01D9CB36-F464-40E3-B33A-3CE8F15D1236}" uniqueName="4" name="TOF" queryTableFieldId="4"/>
    <tableColumn id="5" xr3:uid="{DD4CDEB1-72CC-4CB7-B108-6F496257519E}" uniqueName="5" name="dist" queryTableFieldId="5"/>
    <tableColumn id="6" xr3:uid="{84218D3E-B4D9-439A-A58D-DCC56EDDFE8F}" uniqueName="6" name="meass" queryTableField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991CCF91-815D-447A-BCAF-0A446568CA4A}" name="averages__12" displayName="averages__12" ref="F90:K95" tableType="queryTable" totalsRowShown="0">
  <autoFilter ref="F90:K95" xr:uid="{991CCF91-815D-447A-BCAF-0A446568CA4A}"/>
  <tableColumns count="6">
    <tableColumn id="1" xr3:uid="{C56FE706-9A40-4D81-A06A-74CDDA004E2A}" uniqueName="1" name="Name" queryTableFieldId="1" dataDxfId="16"/>
    <tableColumn id="2" xr3:uid="{23A68ECB-F4D9-4A6D-B35A-4D3FD63EE1EC}" uniqueName="2" name="RX" queryTableFieldId="2"/>
    <tableColumn id="3" xr3:uid="{93EE1FB7-3E65-4667-B5BA-5CEF7FEBE6B9}" uniqueName="3" name="FP" queryTableFieldId="3"/>
    <tableColumn id="4" xr3:uid="{79CA4BFD-23C2-4280-94A0-6F5C7FD97912}" uniqueName="4" name="TOF" queryTableFieldId="4"/>
    <tableColumn id="5" xr3:uid="{6F7FF6D6-41B9-4030-B963-E7BF71E60288}" uniqueName="5" name="dist" queryTableFieldId="5"/>
    <tableColumn id="6" xr3:uid="{1426C27A-B5BA-4596-B370-8FD2A3B21A88}" uniqueName="6" name="meass" queryTableFieldId="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7A42AE90-24C2-4543-93B2-0A6CA72C7905}" name="averages__13" displayName="averages__13" ref="F98:K103" tableType="queryTable" totalsRowShown="0">
  <autoFilter ref="F98:K103" xr:uid="{7A42AE90-24C2-4543-93B2-0A6CA72C7905}"/>
  <tableColumns count="6">
    <tableColumn id="1" xr3:uid="{FD0CE49F-FCBC-4160-B2B8-E0BFF4E809DB}" uniqueName="1" name="Name" queryTableFieldId="1" dataDxfId="15"/>
    <tableColumn id="2" xr3:uid="{D709DDDF-7275-4DC4-9AED-6EA89A23AD50}" uniqueName="2" name="RX" queryTableFieldId="2"/>
    <tableColumn id="3" xr3:uid="{6E41040D-9B52-4769-983B-64DF6EEE6AAB}" uniqueName="3" name="FP" queryTableFieldId="3"/>
    <tableColumn id="4" xr3:uid="{78F54F6C-7980-4D92-8BEA-DD3045B36660}" uniqueName="4" name="TOF" queryTableFieldId="4"/>
    <tableColumn id="5" xr3:uid="{B6DD3BC6-F4E0-4583-842B-E32DB03F4AE5}" uniqueName="5" name="dist" queryTableFieldId="5"/>
    <tableColumn id="6" xr3:uid="{B2CFDAA6-93EA-4459-B544-89F83229BA00}" uniqueName="6" name="meass" queryTableFieldId="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1A4F2C80-BC51-4A5E-849F-07E07D50D5BE}" name="averages__14" displayName="averages__14" ref="F106:K111" tableType="queryTable" totalsRowShown="0">
  <autoFilter ref="F106:K111" xr:uid="{1A4F2C80-BC51-4A5E-849F-07E07D50D5BE}"/>
  <tableColumns count="6">
    <tableColumn id="1" xr3:uid="{112BB66B-4407-4C7E-B5E5-995675C15072}" uniqueName="1" name="Name" queryTableFieldId="1" dataDxfId="14"/>
    <tableColumn id="2" xr3:uid="{ED9540D8-73ED-4FB9-9ACD-3B7E928B4E2C}" uniqueName="2" name="RX" queryTableFieldId="2"/>
    <tableColumn id="3" xr3:uid="{F38ACAED-A1F6-443B-B8EC-678ABFA17CE8}" uniqueName="3" name="FP" queryTableFieldId="3"/>
    <tableColumn id="4" xr3:uid="{F2949996-E78E-450B-9E2D-3A94159C8AE7}" uniqueName="4" name="TOF" queryTableFieldId="4"/>
    <tableColumn id="5" xr3:uid="{C8F36163-AE82-4BBF-A5AF-84DB7622AE51}" uniqueName="5" name="dist" queryTableFieldId="5"/>
    <tableColumn id="6" xr3:uid="{C363E955-9D85-4CBD-8082-68161B2904BB}" uniqueName="6" name="meass" queryTableFieldId="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F089C6D6-A25E-4465-B8C2-CDED8FC818C2}" name="averages__15" displayName="averages__15" ref="F114:K119" tableType="queryTable" totalsRowShown="0">
  <autoFilter ref="F114:K119" xr:uid="{F089C6D6-A25E-4465-B8C2-CDED8FC818C2}"/>
  <tableColumns count="6">
    <tableColumn id="1" xr3:uid="{4544C550-5019-4837-BFAC-95C900AF7F8D}" uniqueName="1" name="Name" queryTableFieldId="1" dataDxfId="13"/>
    <tableColumn id="2" xr3:uid="{8D9AB2FF-E717-4170-8EF3-46F9FC562BEF}" uniqueName="2" name="RX" queryTableFieldId="2"/>
    <tableColumn id="3" xr3:uid="{6FFDB0E3-CCCE-4B8F-BCDC-6A84139B833F}" uniqueName="3" name="FP" queryTableFieldId="3"/>
    <tableColumn id="4" xr3:uid="{14B0B58C-98CD-4B2F-ACCB-F18C6D9C1447}" uniqueName="4" name="TOF" queryTableFieldId="4"/>
    <tableColumn id="5" xr3:uid="{1364C412-A2F4-4D78-9B78-EA6FDAB79A8E}" uniqueName="5" name="dist" queryTableFieldId="5"/>
    <tableColumn id="6" xr3:uid="{A5303117-FF47-47F3-B90A-823B67D85EA5}" uniqueName="6" name="meass" queryTableFieldId="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42861B97-AD4F-4CCB-9F65-C5150EA69FE6}" name="averages__16" displayName="averages__16" ref="F122:K127" tableType="queryTable" totalsRowShown="0">
  <autoFilter ref="F122:K127" xr:uid="{42861B97-AD4F-4CCB-9F65-C5150EA69FE6}"/>
  <tableColumns count="6">
    <tableColumn id="1" xr3:uid="{EDC4FBA4-7C9D-4548-A290-8895444AA928}" uniqueName="1" name="Name" queryTableFieldId="1" dataDxfId="12"/>
    <tableColumn id="2" xr3:uid="{B4D3858E-B806-44B2-BE4B-EEB6E51737AF}" uniqueName="2" name="RX" queryTableFieldId="2"/>
    <tableColumn id="3" xr3:uid="{1C5359B5-4FAC-4B80-966A-C1075AEB48E7}" uniqueName="3" name="FP" queryTableFieldId="3"/>
    <tableColumn id="4" xr3:uid="{88D38B00-E7BB-4F82-84A7-E627A315E66E}" uniqueName="4" name="TOF" queryTableFieldId="4"/>
    <tableColumn id="5" xr3:uid="{D74F8A8F-0A6B-4DEE-8292-957D3E8BB2EB}" uniqueName="5" name="dist" queryTableFieldId="5"/>
    <tableColumn id="6" xr3:uid="{B9F74ED8-654A-454D-A590-B8E655062787}" uniqueName="6" name="meass" queryTableFieldId="6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D74701BD-E134-4E89-9776-2CF010440C2F}" name="averages__17" displayName="averages__17" ref="F130:K135" tableType="queryTable" totalsRowShown="0">
  <autoFilter ref="F130:K135" xr:uid="{D74701BD-E134-4E89-9776-2CF010440C2F}"/>
  <tableColumns count="6">
    <tableColumn id="1" xr3:uid="{39DFC135-BE57-4B99-A284-894F2DA9DE44}" uniqueName="1" name="Name" queryTableFieldId="1" dataDxfId="11"/>
    <tableColumn id="2" xr3:uid="{41237EB5-0DD2-41E6-BF91-6210516AFC06}" uniqueName="2" name="RX" queryTableFieldId="2"/>
    <tableColumn id="3" xr3:uid="{D1531176-AAFF-4B78-88E4-108DA0340350}" uniqueName="3" name="FP" queryTableFieldId="3"/>
    <tableColumn id="4" xr3:uid="{1F4633B2-DFE4-46A1-A74B-602F65706DA4}" uniqueName="4" name="TOF" queryTableFieldId="4"/>
    <tableColumn id="5" xr3:uid="{2D96420A-CF82-4A11-A631-2FF3C36994C4}" uniqueName="5" name="dist" queryTableFieldId="5"/>
    <tableColumn id="6" xr3:uid="{84E91EA1-0414-4735-95E8-EA3749C40F5A}" uniqueName="6" name="meass" queryTableFieldId="6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F124DCFD-9683-468B-B5F5-E96ED6999E8F}" name="averages__18" displayName="averages__18" ref="F138:K142" tableType="queryTable" totalsRowShown="0">
  <autoFilter ref="F138:K142" xr:uid="{F124DCFD-9683-468B-B5F5-E96ED6999E8F}"/>
  <tableColumns count="6">
    <tableColumn id="1" xr3:uid="{4E3D7DAD-138B-4085-97A1-4BC95F404235}" uniqueName="1" name="Name" queryTableFieldId="1" dataDxfId="10"/>
    <tableColumn id="2" xr3:uid="{14CD71DA-47FF-4C6D-B9B7-8B23F2688FA1}" uniqueName="2" name="RX" queryTableFieldId="2"/>
    <tableColumn id="3" xr3:uid="{62B95E04-05C1-4DBC-917E-4A7BAA66F9EF}" uniqueName="3" name="FP" queryTableFieldId="3"/>
    <tableColumn id="4" xr3:uid="{E456C374-51AE-4F89-AAAF-348AFE9BDE1E}" uniqueName="4" name="TOF" queryTableFieldId="4"/>
    <tableColumn id="5" xr3:uid="{C336C7C2-2D97-4425-AD71-FD20A044743B}" uniqueName="5" name="dist" queryTableFieldId="5"/>
    <tableColumn id="6" xr3:uid="{7ED03B06-B0D0-44BB-B193-E1462EC2544A}" uniqueName="6" name="meass" queryTableFieldId="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4DF791B0-003F-48F5-88A0-48506E55AA3D}" name="averages__19" displayName="averages__19" ref="F145:K149" tableType="queryTable" totalsRowShown="0">
  <autoFilter ref="F145:K149" xr:uid="{4DF791B0-003F-48F5-88A0-48506E55AA3D}"/>
  <tableColumns count="6">
    <tableColumn id="1" xr3:uid="{4B87126B-4348-4707-A572-DB409EFB3CE1}" uniqueName="1" name="Name" queryTableFieldId="1" dataDxfId="9"/>
    <tableColumn id="2" xr3:uid="{23E8236E-B34C-4C00-AB05-625D9DD28B6B}" uniqueName="2" name="RX" queryTableFieldId="2"/>
    <tableColumn id="3" xr3:uid="{0BEA4D82-799D-46DE-91B3-B6C53E6C98C7}" uniqueName="3" name="FP" queryTableFieldId="3"/>
    <tableColumn id="4" xr3:uid="{2E45CE57-16AA-4E66-8C34-097E08A23296}" uniqueName="4" name="TOF" queryTableFieldId="4"/>
    <tableColumn id="5" xr3:uid="{3384ECEB-EDDD-4A14-AC9B-E14AE052EBD0}" uniqueName="5" name="dist" queryTableFieldId="5"/>
    <tableColumn id="6" xr3:uid="{6B97FD4B-871E-4AC6-9B6E-D67544E277FE}" uniqueName="6" name="meass" queryTableFieldId="6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3311E69C-1B61-4413-B7EC-F244BADCC2DE}" name="Tabulka39" displayName="Tabulka39" ref="E1:O94" totalsRowShown="0" headerRowDxfId="8" headerRowBorderDxfId="6" tableBorderDxfId="7">
  <autoFilter ref="E1:O94" xr:uid="{3311E69C-1B61-4413-B7EC-F244BADCC2DE}"/>
  <sortState xmlns:xlrd2="http://schemas.microsoft.com/office/spreadsheetml/2017/richdata2" ref="E2:J112">
    <sortCondition ref="E1:E112"/>
  </sortState>
  <tableColumns count="11">
    <tableColumn id="1" xr3:uid="{72F9918C-E9B3-468F-8732-D02E4187E76B}" name="Name" dataDxfId="5">
      <calculatedColumnFormula>List1!F3</calculatedColumnFormula>
    </tableColumn>
    <tableColumn id="2" xr3:uid="{E23E429D-F136-42B9-88F9-76579AAD9B06}" name="RX">
      <calculatedColumnFormula>List1!G3</calculatedColumnFormula>
    </tableColumn>
    <tableColumn id="3" xr3:uid="{490F6071-9238-4E2C-AADE-D5CD7EEFA247}" name="FP">
      <calculatedColumnFormula>List1!H3</calculatedColumnFormula>
    </tableColumn>
    <tableColumn id="4" xr3:uid="{9F510304-51D1-4523-BDB7-86809375A0A7}" name="TOF">
      <calculatedColumnFormula>List1!I3</calculatedColumnFormula>
    </tableColumn>
    <tableColumn id="5" xr3:uid="{EB8CF7D0-0B39-46B2-A291-894116239A3D}" name="dist">
      <calculatedColumnFormula>List1!J3</calculatedColumnFormula>
    </tableColumn>
    <tableColumn id="6" xr3:uid="{8D2C1DCF-84F1-4809-869B-9591DBF1A5D4}" name="meass">
      <calculatedColumnFormula>List1!K3</calculatedColumnFormula>
    </tableColumn>
    <tableColumn id="7" xr3:uid="{0AF1C29A-BCFD-476C-9647-88653E652CD6}" name="Distance" dataDxfId="4">
      <calculatedColumnFormula>VLOOKUP(Tabulka39[[#This Row],[meass]],Tabulka40[#All],2,FALSE)</calculatedColumnFormula>
    </tableColumn>
    <tableColumn id="8" xr3:uid="{31941D14-AC8E-4819-85F3-4011B13F7C84}" name="Deviation" dataDxfId="3">
      <calculatedColumnFormula>VLOOKUP(Tabulka39[[#This Row],[meass]],Tabulka40[#All],3,FALSE)</calculatedColumnFormula>
    </tableColumn>
    <tableColumn id="9" xr3:uid="{C652BA52-157F-4E45-B44C-0E14CEADDE6D}" name="dist_ns" dataDxfId="2">
      <calculatedColumnFormula>(Tabulka39[[#This Row],[TOF]]*$B$4)*1000000000</calculatedColumnFormula>
    </tableColumn>
    <tableColumn id="10" xr3:uid="{B7DE023E-8FDA-4A6C-A4FA-4A278F1795BE}" name="dist_a_ns" dataDxfId="1">
      <calculatedColumnFormula>(Tabulka39[[#This Row],[Distance]]/$B$3)*1000000000</calculatedColumnFormula>
    </tableColumn>
    <tableColumn id="11" xr3:uid="{9F54F12B-0D61-4725-BE3E-19F6A4BA22D8}" name="delta_ns" dataDxfId="0">
      <calculatedColumnFormula>Tabulka39[[#This Row],[dist_ns]]-Tabulka39[[#This Row],[dist_a_ns]]</calculatedColumnFormula>
    </tableColumn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4AE2DFC2-FEC8-4CFD-A162-2984B825AF6C}" name="Tabulka40" displayName="Tabulka40" ref="A7:C26" totalsRowShown="0">
  <autoFilter ref="A7:C26" xr:uid="{4AE2DFC2-FEC8-4CFD-A162-2984B825AF6C}"/>
  <tableColumns count="3">
    <tableColumn id="1" xr3:uid="{C8ED7F14-4C3E-4DD7-888A-70A50B7E2F48}" name="Meass"/>
    <tableColumn id="2" xr3:uid="{578DE39B-CE22-4F2D-8D36-7ECF6B046CB8}" name="Distance"/>
    <tableColumn id="3" xr3:uid="{878BE02E-131C-4D2E-8789-353CE4EBB555}" name="Devi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BE78-F27B-4BF6-B92B-9E69AB75E25C}">
  <dimension ref="E1:K149"/>
  <sheetViews>
    <sheetView workbookViewId="0">
      <selection activeCell="F2" sqref="F2:K2"/>
    </sheetView>
  </sheetViews>
  <sheetFormatPr defaultRowHeight="14.4" x14ac:dyDescent="0.3"/>
  <cols>
    <col min="6" max="6" width="8.21875" bestFit="1" customWidth="1"/>
    <col min="7" max="7" width="6.6640625" bestFit="1" customWidth="1"/>
    <col min="8" max="8" width="7.6640625" bestFit="1" customWidth="1"/>
    <col min="9" max="10" width="12" bestFit="1" customWidth="1"/>
  </cols>
  <sheetData>
    <row r="1" spans="5:11" x14ac:dyDescent="0.3">
      <c r="E1" t="s">
        <v>0</v>
      </c>
    </row>
    <row r="2" spans="5:11" x14ac:dyDescent="0.3">
      <c r="F2" t="s">
        <v>1</v>
      </c>
      <c r="G2" t="s">
        <v>3</v>
      </c>
      <c r="H2" t="s">
        <v>4</v>
      </c>
      <c r="I2" t="s">
        <v>2</v>
      </c>
      <c r="J2" t="s">
        <v>5</v>
      </c>
      <c r="K2" t="s">
        <v>29</v>
      </c>
    </row>
    <row r="3" spans="5:11" x14ac:dyDescent="0.3">
      <c r="F3" s="1" t="s">
        <v>6</v>
      </c>
      <c r="G3">
        <v>-82.3</v>
      </c>
      <c r="H3">
        <v>-92.36</v>
      </c>
      <c r="I3">
        <v>33061.189496520899</v>
      </c>
      <c r="J3">
        <v>155.06877721475044</v>
      </c>
      <c r="K3">
        <v>1</v>
      </c>
    </row>
    <row r="4" spans="5:11" x14ac:dyDescent="0.3">
      <c r="F4" s="1" t="s">
        <v>7</v>
      </c>
      <c r="G4">
        <v>-81.93</v>
      </c>
      <c r="H4">
        <v>-91.44</v>
      </c>
      <c r="I4">
        <v>33069.95452271479</v>
      </c>
      <c r="J4">
        <v>155.10988831555596</v>
      </c>
      <c r="K4">
        <v>1</v>
      </c>
    </row>
    <row r="5" spans="5:11" x14ac:dyDescent="0.3">
      <c r="F5" s="1" t="s">
        <v>8</v>
      </c>
      <c r="G5">
        <v>-82.52</v>
      </c>
      <c r="H5">
        <v>-92.23</v>
      </c>
      <c r="I5">
        <v>33071.692498886965</v>
      </c>
      <c r="J5">
        <v>155.11804004403132</v>
      </c>
      <c r="K5">
        <v>1</v>
      </c>
    </row>
    <row r="6" spans="5:11" x14ac:dyDescent="0.3">
      <c r="F6" s="1" t="s">
        <v>9</v>
      </c>
      <c r="G6">
        <v>-81.11</v>
      </c>
      <c r="H6">
        <v>-90.78</v>
      </c>
      <c r="I6">
        <v>33082.419330715013</v>
      </c>
      <c r="J6">
        <v>155.1683527133664</v>
      </c>
      <c r="K6">
        <v>1</v>
      </c>
    </row>
    <row r="7" spans="5:11" x14ac:dyDescent="0.3">
      <c r="F7" s="1" t="s">
        <v>10</v>
      </c>
      <c r="G7">
        <v>-82.04</v>
      </c>
      <c r="H7">
        <v>-92.36</v>
      </c>
      <c r="I7">
        <v>33063.420116807829</v>
      </c>
      <c r="J7">
        <v>155.07923961993285</v>
      </c>
      <c r="K7">
        <v>1</v>
      </c>
    </row>
    <row r="9" spans="5:11" x14ac:dyDescent="0.3">
      <c r="E9" t="s">
        <v>11</v>
      </c>
    </row>
    <row r="10" spans="5:11" x14ac:dyDescent="0.3">
      <c r="F10" t="s">
        <v>1</v>
      </c>
      <c r="G10" t="s">
        <v>3</v>
      </c>
      <c r="H10" t="s">
        <v>4</v>
      </c>
      <c r="I10" t="s">
        <v>2</v>
      </c>
      <c r="J10" t="s">
        <v>5</v>
      </c>
      <c r="K10" t="s">
        <v>29</v>
      </c>
    </row>
    <row r="11" spans="5:11" x14ac:dyDescent="0.3">
      <c r="F11" s="1" t="s">
        <v>6</v>
      </c>
      <c r="G11">
        <v>-82.43</v>
      </c>
      <c r="H11">
        <v>-92.17</v>
      </c>
      <c r="I11">
        <v>33274.509581928374</v>
      </c>
      <c r="J11">
        <v>156.06932454239467</v>
      </c>
      <c r="K11">
        <v>2</v>
      </c>
    </row>
    <row r="12" spans="5:11" x14ac:dyDescent="0.3">
      <c r="F12" s="1" t="s">
        <v>7</v>
      </c>
      <c r="G12">
        <v>-82.37</v>
      </c>
      <c r="H12">
        <v>-91.96</v>
      </c>
      <c r="I12">
        <v>33279.971657542905</v>
      </c>
      <c r="J12">
        <v>156.09494362626606</v>
      </c>
      <c r="K12">
        <v>2</v>
      </c>
    </row>
    <row r="13" spans="5:11" x14ac:dyDescent="0.3">
      <c r="F13" s="1" t="s">
        <v>8</v>
      </c>
      <c r="G13">
        <v>-81.790000000000006</v>
      </c>
      <c r="H13">
        <v>-91.8</v>
      </c>
      <c r="I13">
        <v>33291.551906100474</v>
      </c>
      <c r="J13">
        <v>156.14925912461965</v>
      </c>
      <c r="K13">
        <v>2</v>
      </c>
    </row>
    <row r="14" spans="5:11" x14ac:dyDescent="0.3">
      <c r="F14" s="1" t="s">
        <v>9</v>
      </c>
      <c r="G14">
        <v>-81.81</v>
      </c>
      <c r="H14">
        <v>-91.88</v>
      </c>
      <c r="I14">
        <v>33289.067457343772</v>
      </c>
      <c r="J14">
        <v>156.13760617333077</v>
      </c>
      <c r="K14">
        <v>2</v>
      </c>
    </row>
    <row r="15" spans="5:11" x14ac:dyDescent="0.3">
      <c r="F15" s="1" t="s">
        <v>10</v>
      </c>
      <c r="G15">
        <v>-81.91</v>
      </c>
      <c r="H15">
        <v>-91.82</v>
      </c>
      <c r="I15">
        <v>33281.987134458832</v>
      </c>
      <c r="J15">
        <v>156.10439693226073</v>
      </c>
      <c r="K15">
        <v>2</v>
      </c>
    </row>
    <row r="17" spans="5:11" x14ac:dyDescent="0.3">
      <c r="E17" t="s">
        <v>12</v>
      </c>
    </row>
    <row r="18" spans="5:11" x14ac:dyDescent="0.3">
      <c r="F18" t="s">
        <v>1</v>
      </c>
      <c r="G18" t="s">
        <v>3</v>
      </c>
      <c r="H18" t="s">
        <v>4</v>
      </c>
      <c r="I18" t="s">
        <v>2</v>
      </c>
      <c r="J18" t="s">
        <v>5</v>
      </c>
      <c r="K18" t="s">
        <v>29</v>
      </c>
    </row>
    <row r="19" spans="5:11" x14ac:dyDescent="0.3">
      <c r="F19" s="1" t="s">
        <v>6</v>
      </c>
      <c r="G19">
        <v>-83.37</v>
      </c>
      <c r="H19">
        <v>-91.6</v>
      </c>
      <c r="I19">
        <v>33507.621880215382</v>
      </c>
      <c r="J19">
        <v>157.16270441164863</v>
      </c>
      <c r="K19">
        <v>3</v>
      </c>
    </row>
    <row r="20" spans="5:11" x14ac:dyDescent="0.3">
      <c r="F20" s="1" t="s">
        <v>7</v>
      </c>
      <c r="G20">
        <v>-83.93</v>
      </c>
      <c r="H20">
        <v>-92.51</v>
      </c>
      <c r="I20">
        <v>33517.506441665719</v>
      </c>
      <c r="J20">
        <v>157.20906653233305</v>
      </c>
      <c r="K20">
        <v>3</v>
      </c>
    </row>
    <row r="21" spans="5:11" x14ac:dyDescent="0.3">
      <c r="F21" s="1" t="s">
        <v>8</v>
      </c>
      <c r="G21">
        <v>-81.64</v>
      </c>
      <c r="H21">
        <v>-91.9</v>
      </c>
      <c r="I21">
        <v>33568.876268226049</v>
      </c>
      <c r="J21">
        <v>157.45000935114126</v>
      </c>
      <c r="K21">
        <v>3</v>
      </c>
    </row>
    <row r="22" spans="5:11" x14ac:dyDescent="0.3">
      <c r="F22" s="1" t="s">
        <v>9</v>
      </c>
      <c r="G22">
        <v>-82.36</v>
      </c>
      <c r="H22">
        <v>-91.19</v>
      </c>
      <c r="I22">
        <v>33527.02074956218</v>
      </c>
      <c r="J22">
        <v>157.25369203171817</v>
      </c>
      <c r="K22">
        <v>3</v>
      </c>
    </row>
    <row r="23" spans="5:11" x14ac:dyDescent="0.3">
      <c r="F23" s="1" t="s">
        <v>10</v>
      </c>
      <c r="G23">
        <v>-82.33</v>
      </c>
      <c r="H23">
        <v>-92.07</v>
      </c>
      <c r="I23">
        <v>33526.359194144483</v>
      </c>
      <c r="J23">
        <v>157.2505891007213</v>
      </c>
      <c r="K23">
        <v>3</v>
      </c>
    </row>
    <row r="25" spans="5:11" x14ac:dyDescent="0.3">
      <c r="E25" t="s">
        <v>13</v>
      </c>
    </row>
    <row r="26" spans="5:11" x14ac:dyDescent="0.3">
      <c r="F26" t="s">
        <v>1</v>
      </c>
      <c r="G26" t="s">
        <v>3</v>
      </c>
      <c r="H26" t="s">
        <v>4</v>
      </c>
      <c r="I26" t="s">
        <v>2</v>
      </c>
      <c r="J26" t="s">
        <v>5</v>
      </c>
      <c r="K26" t="s">
        <v>29</v>
      </c>
    </row>
    <row r="27" spans="5:11" x14ac:dyDescent="0.3">
      <c r="F27" s="1" t="s">
        <v>6</v>
      </c>
      <c r="G27">
        <v>-82.5</v>
      </c>
      <c r="H27">
        <v>-91.63</v>
      </c>
      <c r="I27">
        <v>33723.769383403698</v>
      </c>
      <c r="J27">
        <v>158.17651333769956</v>
      </c>
      <c r="K27">
        <v>4</v>
      </c>
    </row>
    <row r="28" spans="5:11" x14ac:dyDescent="0.3">
      <c r="F28" s="1" t="s">
        <v>7</v>
      </c>
      <c r="G28">
        <v>-83.66</v>
      </c>
      <c r="H28">
        <v>-91.53</v>
      </c>
      <c r="I28">
        <v>33740.04248594449</v>
      </c>
      <c r="J28">
        <v>158.2528399959632</v>
      </c>
      <c r="K28">
        <v>4</v>
      </c>
    </row>
    <row r="29" spans="5:11" x14ac:dyDescent="0.3">
      <c r="F29" s="1" t="s">
        <v>8</v>
      </c>
      <c r="G29">
        <v>-82.2</v>
      </c>
      <c r="H29">
        <v>-91.51</v>
      </c>
      <c r="I29">
        <v>33791.460088743203</v>
      </c>
      <c r="J29">
        <v>158.49400690237923</v>
      </c>
      <c r="K29">
        <v>4</v>
      </c>
    </row>
    <row r="30" spans="5:11" x14ac:dyDescent="0.3">
      <c r="F30" s="1" t="s">
        <v>9</v>
      </c>
      <c r="G30">
        <v>-81.61</v>
      </c>
      <c r="H30">
        <v>-90.67</v>
      </c>
      <c r="I30">
        <v>33740.148590105062</v>
      </c>
      <c r="J30">
        <v>158.25333766234144</v>
      </c>
      <c r="K30">
        <v>4</v>
      </c>
    </row>
    <row r="31" spans="5:11" x14ac:dyDescent="0.3">
      <c r="F31" s="1" t="s">
        <v>10</v>
      </c>
      <c r="G31">
        <v>-83.81</v>
      </c>
      <c r="H31">
        <v>-95.72</v>
      </c>
      <c r="I31">
        <v>33745.426205208852</v>
      </c>
      <c r="J31">
        <v>158.27809156058944</v>
      </c>
      <c r="K31">
        <v>4</v>
      </c>
    </row>
    <row r="33" spans="5:11" x14ac:dyDescent="0.3">
      <c r="E33" t="s">
        <v>14</v>
      </c>
    </row>
    <row r="34" spans="5:11" x14ac:dyDescent="0.3">
      <c r="F34" t="s">
        <v>1</v>
      </c>
      <c r="G34" t="s">
        <v>3</v>
      </c>
      <c r="H34" t="s">
        <v>4</v>
      </c>
      <c r="I34" t="s">
        <v>2</v>
      </c>
      <c r="J34" t="s">
        <v>5</v>
      </c>
      <c r="K34" t="s">
        <v>29</v>
      </c>
    </row>
    <row r="35" spans="5:11" x14ac:dyDescent="0.3">
      <c r="F35" s="1" t="s">
        <v>6</v>
      </c>
      <c r="G35">
        <v>-84.04</v>
      </c>
      <c r="H35">
        <v>-91.29</v>
      </c>
      <c r="I35">
        <v>33961.827644933175</v>
      </c>
      <c r="J35">
        <v>159.29309153961603</v>
      </c>
      <c r="K35">
        <v>5</v>
      </c>
    </row>
    <row r="36" spans="5:11" x14ac:dyDescent="0.3">
      <c r="F36" s="1" t="s">
        <v>7</v>
      </c>
      <c r="G36">
        <v>-83.16</v>
      </c>
      <c r="H36">
        <v>-91.45</v>
      </c>
      <c r="I36">
        <v>33950.791706833952</v>
      </c>
      <c r="J36">
        <v>159.24132905155901</v>
      </c>
      <c r="K36">
        <v>5</v>
      </c>
    </row>
    <row r="37" spans="5:11" x14ac:dyDescent="0.3">
      <c r="F37" s="1" t="s">
        <v>8</v>
      </c>
      <c r="G37">
        <v>-82.95</v>
      </c>
      <c r="H37">
        <v>-91.65</v>
      </c>
      <c r="I37">
        <v>34025.364142633829</v>
      </c>
      <c r="J37">
        <v>159.59110038796629</v>
      </c>
      <c r="K37">
        <v>5</v>
      </c>
    </row>
    <row r="38" spans="5:11" x14ac:dyDescent="0.3">
      <c r="F38" s="1" t="s">
        <v>9</v>
      </c>
      <c r="G38">
        <v>-83.29</v>
      </c>
      <c r="H38">
        <v>-92.39</v>
      </c>
      <c r="I38">
        <v>33968.81862730685</v>
      </c>
      <c r="J38">
        <v>159.32588174180549</v>
      </c>
      <c r="K38">
        <v>5</v>
      </c>
    </row>
    <row r="39" spans="5:11" x14ac:dyDescent="0.3">
      <c r="F39" s="1" t="s">
        <v>10</v>
      </c>
      <c r="G39">
        <v>-81.66</v>
      </c>
      <c r="H39">
        <v>-91.67</v>
      </c>
      <c r="I39">
        <v>33963.367708199243</v>
      </c>
      <c r="J39">
        <v>159.30031498593297</v>
      </c>
      <c r="K39">
        <v>5</v>
      </c>
    </row>
    <row r="41" spans="5:11" x14ac:dyDescent="0.3">
      <c r="E41" t="s">
        <v>15</v>
      </c>
    </row>
    <row r="42" spans="5:11" x14ac:dyDescent="0.3">
      <c r="F42" t="s">
        <v>1</v>
      </c>
      <c r="G42" t="s">
        <v>3</v>
      </c>
      <c r="H42" t="s">
        <v>4</v>
      </c>
      <c r="I42" t="s">
        <v>2</v>
      </c>
      <c r="J42" t="s">
        <v>5</v>
      </c>
      <c r="K42" t="s">
        <v>29</v>
      </c>
    </row>
    <row r="43" spans="5:11" x14ac:dyDescent="0.3">
      <c r="F43" s="1" t="s">
        <v>6</v>
      </c>
      <c r="G43">
        <v>-84.44</v>
      </c>
      <c r="H43">
        <v>-93.12</v>
      </c>
      <c r="I43">
        <v>34190.176130684493</v>
      </c>
      <c r="J43">
        <v>160.36412742802597</v>
      </c>
      <c r="K43">
        <v>6</v>
      </c>
    </row>
    <row r="44" spans="5:11" x14ac:dyDescent="0.3">
      <c r="F44" s="1" t="s">
        <v>7</v>
      </c>
      <c r="G44">
        <v>-82.24</v>
      </c>
      <c r="H44">
        <v>-92.23</v>
      </c>
      <c r="I44">
        <v>34171.343118912024</v>
      </c>
      <c r="J44">
        <v>160.27579388191643</v>
      </c>
      <c r="K44">
        <v>6</v>
      </c>
    </row>
    <row r="45" spans="5:11" x14ac:dyDescent="0.3">
      <c r="F45" s="1" t="s">
        <v>8</v>
      </c>
      <c r="G45">
        <v>-82.9</v>
      </c>
      <c r="H45">
        <v>-94.56</v>
      </c>
      <c r="I45">
        <v>34260.731572772514</v>
      </c>
      <c r="J45">
        <v>160.6950576303887</v>
      </c>
      <c r="K45">
        <v>6</v>
      </c>
    </row>
    <row r="46" spans="5:11" x14ac:dyDescent="0.3">
      <c r="F46" s="1" t="s">
        <v>9</v>
      </c>
      <c r="G46">
        <v>-80.69</v>
      </c>
      <c r="H46">
        <v>-91.06</v>
      </c>
      <c r="I46">
        <v>34176.749349683814</v>
      </c>
      <c r="J46">
        <v>160.30115103354615</v>
      </c>
      <c r="K46">
        <v>6</v>
      </c>
    </row>
    <row r="47" spans="5:11" x14ac:dyDescent="0.3">
      <c r="F47" s="1" t="s">
        <v>10</v>
      </c>
      <c r="G47">
        <v>-81.760000000000005</v>
      </c>
      <c r="H47">
        <v>-92.24</v>
      </c>
      <c r="I47">
        <v>34197.952630004569</v>
      </c>
      <c r="J47">
        <v>160.40060198501985</v>
      </c>
      <c r="K47">
        <v>6</v>
      </c>
    </row>
    <row r="49" spans="5:11" x14ac:dyDescent="0.3">
      <c r="E49" t="s">
        <v>16</v>
      </c>
    </row>
    <row r="50" spans="5:11" x14ac:dyDescent="0.3">
      <c r="F50" t="s">
        <v>1</v>
      </c>
      <c r="G50" t="s">
        <v>3</v>
      </c>
      <c r="H50" t="s">
        <v>4</v>
      </c>
      <c r="I50" t="s">
        <v>2</v>
      </c>
      <c r="J50" t="s">
        <v>5</v>
      </c>
      <c r="K50" t="s">
        <v>29</v>
      </c>
    </row>
    <row r="51" spans="5:11" x14ac:dyDescent="0.3">
      <c r="F51" s="1" t="s">
        <v>6</v>
      </c>
      <c r="G51">
        <v>-84.84</v>
      </c>
      <c r="H51">
        <v>-92.22</v>
      </c>
      <c r="I51">
        <v>34588.310899942793</v>
      </c>
      <c r="J51">
        <v>162.23152157735197</v>
      </c>
      <c r="K51">
        <v>7</v>
      </c>
    </row>
    <row r="52" spans="5:11" x14ac:dyDescent="0.3">
      <c r="F52" s="1" t="s">
        <v>7</v>
      </c>
      <c r="G52">
        <v>-84.88</v>
      </c>
      <c r="H52">
        <v>-92.35</v>
      </c>
      <c r="I52">
        <v>34623.36363246978</v>
      </c>
      <c r="J52">
        <v>162.39593140209735</v>
      </c>
      <c r="K52">
        <v>7</v>
      </c>
    </row>
    <row r="53" spans="5:11" x14ac:dyDescent="0.3">
      <c r="F53" s="1" t="s">
        <v>8</v>
      </c>
      <c r="G53">
        <v>-82.63</v>
      </c>
      <c r="H53">
        <v>-91.86</v>
      </c>
      <c r="I53">
        <v>34706.337424284895</v>
      </c>
      <c r="J53">
        <v>162.78510809639005</v>
      </c>
      <c r="K53">
        <v>7</v>
      </c>
    </row>
    <row r="54" spans="5:11" x14ac:dyDescent="0.3">
      <c r="F54" s="1" t="s">
        <v>9</v>
      </c>
      <c r="G54">
        <v>-84.1</v>
      </c>
      <c r="H54">
        <v>-92.2</v>
      </c>
      <c r="I54">
        <v>34624.956542547094</v>
      </c>
      <c r="J54">
        <v>162.40340271881834</v>
      </c>
      <c r="K54">
        <v>7</v>
      </c>
    </row>
    <row r="55" spans="5:11" x14ac:dyDescent="0.3">
      <c r="F55" s="1" t="s">
        <v>10</v>
      </c>
      <c r="G55">
        <v>-84.42</v>
      </c>
      <c r="H55">
        <v>-96.89</v>
      </c>
      <c r="I55">
        <v>34626.019067005676</v>
      </c>
      <c r="J55">
        <v>162.40838633770994</v>
      </c>
      <c r="K55">
        <v>7</v>
      </c>
    </row>
    <row r="57" spans="5:11" x14ac:dyDescent="0.3">
      <c r="E57" t="s">
        <v>17</v>
      </c>
    </row>
    <row r="58" spans="5:11" x14ac:dyDescent="0.3">
      <c r="F58" t="s">
        <v>1</v>
      </c>
      <c r="G58" t="s">
        <v>3</v>
      </c>
      <c r="H58" t="s">
        <v>4</v>
      </c>
      <c r="I58" t="s">
        <v>2</v>
      </c>
      <c r="J58" t="s">
        <v>5</v>
      </c>
      <c r="K58" t="s">
        <v>29</v>
      </c>
    </row>
    <row r="59" spans="5:11" x14ac:dyDescent="0.3">
      <c r="F59" s="1" t="s">
        <v>6</v>
      </c>
      <c r="G59">
        <v>-84.63</v>
      </c>
      <c r="H59">
        <v>-91.27</v>
      </c>
      <c r="I59">
        <v>35017.396159364398</v>
      </c>
      <c r="J59">
        <v>164.24408457077919</v>
      </c>
      <c r="K59">
        <v>8</v>
      </c>
    </row>
    <row r="60" spans="5:11" x14ac:dyDescent="0.3">
      <c r="F60" s="1" t="s">
        <v>7</v>
      </c>
      <c r="G60">
        <v>-85.84</v>
      </c>
      <c r="H60">
        <v>-91.61</v>
      </c>
      <c r="I60">
        <v>35047.598362560639</v>
      </c>
      <c r="J60">
        <v>164.38574368196529</v>
      </c>
      <c r="K60">
        <v>8</v>
      </c>
    </row>
    <row r="61" spans="5:11" x14ac:dyDescent="0.3">
      <c r="F61" s="1" t="s">
        <v>8</v>
      </c>
      <c r="G61">
        <v>-83.9</v>
      </c>
      <c r="H61">
        <v>-91.64</v>
      </c>
      <c r="I61">
        <v>35149.789411022837</v>
      </c>
      <c r="J61">
        <v>164.86505616795418</v>
      </c>
      <c r="K61">
        <v>8</v>
      </c>
    </row>
    <row r="62" spans="5:11" x14ac:dyDescent="0.3">
      <c r="F62" s="1" t="s">
        <v>9</v>
      </c>
      <c r="G62">
        <v>-84.8</v>
      </c>
      <c r="H62">
        <v>-91.94</v>
      </c>
      <c r="I62">
        <v>35070.244856820871</v>
      </c>
      <c r="J62">
        <v>164.49196382185181</v>
      </c>
      <c r="K62">
        <v>8</v>
      </c>
    </row>
    <row r="63" spans="5:11" x14ac:dyDescent="0.3">
      <c r="F63" s="1" t="s">
        <v>10</v>
      </c>
      <c r="G63">
        <v>-84.4</v>
      </c>
      <c r="H63">
        <v>-94.25</v>
      </c>
      <c r="I63">
        <v>35056.891135696111</v>
      </c>
      <c r="J63">
        <v>164.42933010426276</v>
      </c>
      <c r="K63">
        <v>8</v>
      </c>
    </row>
    <row r="65" spans="5:11" x14ac:dyDescent="0.3">
      <c r="E65" t="s">
        <v>18</v>
      </c>
    </row>
    <row r="66" spans="5:11" x14ac:dyDescent="0.3">
      <c r="F66" t="s">
        <v>1</v>
      </c>
      <c r="G66" t="s">
        <v>3</v>
      </c>
      <c r="H66" t="s">
        <v>4</v>
      </c>
      <c r="I66" t="s">
        <v>2</v>
      </c>
      <c r="J66" t="s">
        <v>5</v>
      </c>
      <c r="K66" t="s">
        <v>29</v>
      </c>
    </row>
    <row r="67" spans="5:11" x14ac:dyDescent="0.3">
      <c r="F67" s="1" t="s">
        <v>6</v>
      </c>
      <c r="G67">
        <v>-87.19</v>
      </c>
      <c r="H67">
        <v>-92.62</v>
      </c>
      <c r="I67">
        <v>36090.700023504331</v>
      </c>
      <c r="J67">
        <v>169.27826272125259</v>
      </c>
      <c r="K67">
        <v>9</v>
      </c>
    </row>
    <row r="68" spans="5:11" x14ac:dyDescent="0.3">
      <c r="F68" s="1" t="s">
        <v>7</v>
      </c>
      <c r="G68">
        <v>-86.68</v>
      </c>
      <c r="H68">
        <v>-92.45</v>
      </c>
      <c r="I68">
        <v>36097.501204792708</v>
      </c>
      <c r="J68">
        <v>169.31016268861814</v>
      </c>
      <c r="K68">
        <v>9</v>
      </c>
    </row>
    <row r="69" spans="5:11" x14ac:dyDescent="0.3">
      <c r="F69" s="1" t="s">
        <v>8</v>
      </c>
      <c r="G69">
        <v>-84.79</v>
      </c>
      <c r="H69">
        <v>-92.1</v>
      </c>
      <c r="I69">
        <v>36162.614825368386</v>
      </c>
      <c r="J69">
        <v>169.61556880607671</v>
      </c>
      <c r="K69">
        <v>9</v>
      </c>
    </row>
    <row r="70" spans="5:11" x14ac:dyDescent="0.3">
      <c r="F70" s="1" t="s">
        <v>9</v>
      </c>
      <c r="G70">
        <v>-84.87</v>
      </c>
      <c r="H70">
        <v>-91.7</v>
      </c>
      <c r="I70">
        <v>36105.699460569551</v>
      </c>
      <c r="J70">
        <v>169.34861543390554</v>
      </c>
      <c r="K70">
        <v>9</v>
      </c>
    </row>
    <row r="71" spans="5:11" x14ac:dyDescent="0.3">
      <c r="F71" s="1" t="s">
        <v>10</v>
      </c>
      <c r="G71">
        <v>-84.22</v>
      </c>
      <c r="H71">
        <v>-92.01</v>
      </c>
      <c r="I71">
        <v>36113.16970911828</v>
      </c>
      <c r="J71">
        <v>169.38365356549073</v>
      </c>
      <c r="K71">
        <v>9</v>
      </c>
    </row>
    <row r="73" spans="5:11" x14ac:dyDescent="0.3">
      <c r="E73" t="s">
        <v>19</v>
      </c>
    </row>
    <row r="74" spans="5:11" x14ac:dyDescent="0.3">
      <c r="F74" t="s">
        <v>1</v>
      </c>
      <c r="G74" t="s">
        <v>3</v>
      </c>
      <c r="H74" t="s">
        <v>4</v>
      </c>
      <c r="I74" t="s">
        <v>2</v>
      </c>
      <c r="J74" t="s">
        <v>5</v>
      </c>
      <c r="K74" t="s">
        <v>29</v>
      </c>
    </row>
    <row r="75" spans="5:11" x14ac:dyDescent="0.3">
      <c r="F75" s="1" t="s">
        <v>6</v>
      </c>
      <c r="G75">
        <v>-88.65</v>
      </c>
      <c r="H75">
        <v>-92.83</v>
      </c>
      <c r="I75">
        <v>37183.033583659671</v>
      </c>
      <c r="J75">
        <v>174.40169693712522</v>
      </c>
      <c r="K75">
        <v>10</v>
      </c>
    </row>
    <row r="76" spans="5:11" x14ac:dyDescent="0.3">
      <c r="F76" s="1" t="s">
        <v>7</v>
      </c>
      <c r="G76">
        <v>-86.64</v>
      </c>
      <c r="H76">
        <v>-93.14</v>
      </c>
      <c r="I76">
        <v>37171.150129420639</v>
      </c>
      <c r="J76">
        <v>174.34595929592123</v>
      </c>
      <c r="K76">
        <v>10</v>
      </c>
    </row>
    <row r="77" spans="5:11" x14ac:dyDescent="0.3">
      <c r="F77" s="1" t="s">
        <v>8</v>
      </c>
      <c r="G77">
        <v>-86.85</v>
      </c>
      <c r="H77">
        <v>-92.69</v>
      </c>
      <c r="I77">
        <v>37262.112644929693</v>
      </c>
      <c r="J77">
        <v>174.77260595525729</v>
      </c>
      <c r="K77">
        <v>10</v>
      </c>
    </row>
    <row r="78" spans="5:11" x14ac:dyDescent="0.3">
      <c r="F78" s="1" t="s">
        <v>9</v>
      </c>
      <c r="G78">
        <v>-86.63</v>
      </c>
      <c r="H78">
        <v>-93.06</v>
      </c>
      <c r="I78">
        <v>37185.433386953824</v>
      </c>
      <c r="J78">
        <v>174.41295287098748</v>
      </c>
      <c r="K78">
        <v>10</v>
      </c>
    </row>
    <row r="79" spans="5:11" x14ac:dyDescent="0.3">
      <c r="F79" s="1" t="s">
        <v>10</v>
      </c>
      <c r="G79">
        <v>-84.67</v>
      </c>
      <c r="H79">
        <v>-92.32</v>
      </c>
      <c r="I79">
        <v>37190.474917897569</v>
      </c>
      <c r="J79">
        <v>174.436599450274</v>
      </c>
      <c r="K79">
        <v>10</v>
      </c>
    </row>
    <row r="81" spans="5:11" x14ac:dyDescent="0.3">
      <c r="E81" t="s">
        <v>20</v>
      </c>
    </row>
    <row r="82" spans="5:11" x14ac:dyDescent="0.3">
      <c r="F82" t="s">
        <v>1</v>
      </c>
      <c r="G82" t="s">
        <v>3</v>
      </c>
      <c r="H82" t="s">
        <v>4</v>
      </c>
      <c r="I82" t="s">
        <v>2</v>
      </c>
      <c r="J82" t="s">
        <v>5</v>
      </c>
      <c r="K82" t="s">
        <v>29</v>
      </c>
    </row>
    <row r="83" spans="5:11" x14ac:dyDescent="0.3">
      <c r="F83" s="1" t="s">
        <v>6</v>
      </c>
      <c r="G83">
        <v>-89.42</v>
      </c>
      <c r="H83">
        <v>-92.82</v>
      </c>
      <c r="I83">
        <v>38260.338156369406</v>
      </c>
      <c r="J83">
        <v>179.45463983851531</v>
      </c>
      <c r="K83">
        <v>11</v>
      </c>
    </row>
    <row r="84" spans="5:11" x14ac:dyDescent="0.3">
      <c r="F84" s="1" t="s">
        <v>7</v>
      </c>
      <c r="G84">
        <v>-88.38</v>
      </c>
      <c r="H84">
        <v>-92.64</v>
      </c>
      <c r="I84">
        <v>38247.650697048615</v>
      </c>
      <c r="J84">
        <v>179.3951311265543</v>
      </c>
      <c r="K84">
        <v>11</v>
      </c>
    </row>
    <row r="85" spans="5:11" x14ac:dyDescent="0.3">
      <c r="F85" s="1" t="s">
        <v>8</v>
      </c>
      <c r="G85">
        <v>-89.25</v>
      </c>
      <c r="H85">
        <v>-92.71</v>
      </c>
      <c r="I85">
        <v>38320.02336018686</v>
      </c>
      <c r="J85">
        <v>179.73458474415034</v>
      </c>
      <c r="K85">
        <v>11</v>
      </c>
    </row>
    <row r="86" spans="5:11" x14ac:dyDescent="0.3">
      <c r="F86" s="1" t="s">
        <v>9</v>
      </c>
      <c r="G86">
        <v>-88.09</v>
      </c>
      <c r="H86">
        <v>-91.72</v>
      </c>
      <c r="I86">
        <v>38261.736553844879</v>
      </c>
      <c r="J86">
        <v>179.4611988217184</v>
      </c>
      <c r="K86">
        <v>11</v>
      </c>
    </row>
    <row r="87" spans="5:11" x14ac:dyDescent="0.3">
      <c r="F87" s="1" t="s">
        <v>10</v>
      </c>
      <c r="G87">
        <v>-88.41</v>
      </c>
      <c r="H87">
        <v>-93.4</v>
      </c>
      <c r="I87">
        <v>38270.760993375516</v>
      </c>
      <c r="J87">
        <v>179.50352666364952</v>
      </c>
      <c r="K87">
        <v>11</v>
      </c>
    </row>
    <row r="89" spans="5:11" x14ac:dyDescent="0.3">
      <c r="E89" t="s">
        <v>21</v>
      </c>
    </row>
    <row r="90" spans="5:11" x14ac:dyDescent="0.3">
      <c r="F90" t="s">
        <v>1</v>
      </c>
      <c r="G90" t="s">
        <v>3</v>
      </c>
      <c r="H90" t="s">
        <v>4</v>
      </c>
      <c r="I90" t="s">
        <v>2</v>
      </c>
      <c r="J90" t="s">
        <v>5</v>
      </c>
      <c r="K90" t="s">
        <v>29</v>
      </c>
    </row>
    <row r="91" spans="5:11" x14ac:dyDescent="0.3">
      <c r="F91" s="1" t="s">
        <v>6</v>
      </c>
      <c r="G91">
        <v>-90.09</v>
      </c>
      <c r="H91">
        <v>-93.39</v>
      </c>
      <c r="I91">
        <v>39335.931285576473</v>
      </c>
      <c r="J91">
        <v>184.49955545911868</v>
      </c>
      <c r="K91">
        <v>12</v>
      </c>
    </row>
    <row r="92" spans="5:11" x14ac:dyDescent="0.3">
      <c r="F92" s="1" t="s">
        <v>7</v>
      </c>
      <c r="G92">
        <v>-88.04</v>
      </c>
      <c r="H92">
        <v>-92.54</v>
      </c>
      <c r="I92">
        <v>39322.442888405283</v>
      </c>
      <c r="J92">
        <v>184.43629006281031</v>
      </c>
      <c r="K92">
        <v>12</v>
      </c>
    </row>
    <row r="93" spans="5:11" x14ac:dyDescent="0.3">
      <c r="F93" s="1" t="s">
        <v>8</v>
      </c>
      <c r="G93">
        <v>-88.94</v>
      </c>
      <c r="H93">
        <v>-92.42</v>
      </c>
      <c r="I93">
        <v>39405.168362318349</v>
      </c>
      <c r="J93">
        <v>184.82430205752576</v>
      </c>
      <c r="K93">
        <v>12</v>
      </c>
    </row>
    <row r="94" spans="5:11" x14ac:dyDescent="0.3">
      <c r="F94" s="1" t="s">
        <v>9</v>
      </c>
      <c r="G94">
        <v>-88.3</v>
      </c>
      <c r="H94">
        <v>-92.65</v>
      </c>
      <c r="I94">
        <v>39336.080918760737</v>
      </c>
      <c r="J94">
        <v>184.50025729215216</v>
      </c>
      <c r="K94">
        <v>12</v>
      </c>
    </row>
    <row r="95" spans="5:11" x14ac:dyDescent="0.3">
      <c r="F95" s="1" t="s">
        <v>10</v>
      </c>
      <c r="G95">
        <v>-86.84</v>
      </c>
      <c r="H95">
        <v>-94.26</v>
      </c>
      <c r="I95">
        <v>39347.436994511969</v>
      </c>
      <c r="J95">
        <v>184.55352134004391</v>
      </c>
      <c r="K95">
        <v>12</v>
      </c>
    </row>
    <row r="97" spans="5:11" x14ac:dyDescent="0.3">
      <c r="E97" t="s">
        <v>22</v>
      </c>
    </row>
    <row r="98" spans="5:11" x14ac:dyDescent="0.3">
      <c r="F98" t="s">
        <v>1</v>
      </c>
      <c r="G98" t="s">
        <v>3</v>
      </c>
      <c r="H98" t="s">
        <v>4</v>
      </c>
      <c r="I98" t="s">
        <v>2</v>
      </c>
      <c r="J98" t="s">
        <v>5</v>
      </c>
      <c r="K98" t="s">
        <v>29</v>
      </c>
    </row>
    <row r="99" spans="5:11" x14ac:dyDescent="0.3">
      <c r="F99" s="1" t="s">
        <v>6</v>
      </c>
      <c r="G99">
        <v>-91.62</v>
      </c>
      <c r="H99">
        <v>-95.93</v>
      </c>
      <c r="I99">
        <v>40405.528132828913</v>
      </c>
      <c r="J99">
        <v>189.51634637747455</v>
      </c>
      <c r="K99">
        <v>13</v>
      </c>
    </row>
    <row r="100" spans="5:11" x14ac:dyDescent="0.3">
      <c r="F100" s="1" t="s">
        <v>7</v>
      </c>
      <c r="G100">
        <v>-88.22</v>
      </c>
      <c r="H100">
        <v>-92.46</v>
      </c>
      <c r="I100">
        <v>40409.516714468482</v>
      </c>
      <c r="J100">
        <v>189.53505424876073</v>
      </c>
      <c r="K100">
        <v>13</v>
      </c>
    </row>
    <row r="101" spans="5:11" x14ac:dyDescent="0.3">
      <c r="F101" s="1" t="s">
        <v>8</v>
      </c>
      <c r="G101">
        <v>-86.31</v>
      </c>
      <c r="H101">
        <v>-93.26</v>
      </c>
      <c r="I101">
        <v>40483.31625998344</v>
      </c>
      <c r="J101">
        <v>189.88120045391204</v>
      </c>
      <c r="K101">
        <v>13</v>
      </c>
    </row>
    <row r="102" spans="5:11" x14ac:dyDescent="0.3">
      <c r="F102" s="1" t="s">
        <v>9</v>
      </c>
      <c r="G102">
        <v>-88.06</v>
      </c>
      <c r="H102">
        <v>-92.69</v>
      </c>
      <c r="I102">
        <v>40408.59054236042</v>
      </c>
      <c r="J102">
        <v>189.53071017105287</v>
      </c>
      <c r="K102">
        <v>13</v>
      </c>
    </row>
    <row r="103" spans="5:11" x14ac:dyDescent="0.3">
      <c r="F103" s="1" t="s">
        <v>10</v>
      </c>
      <c r="G103">
        <v>-88.09</v>
      </c>
      <c r="H103">
        <v>-95.32</v>
      </c>
      <c r="I103">
        <v>40442.644819351095</v>
      </c>
      <c r="J103">
        <v>189.69043688301622</v>
      </c>
      <c r="K103">
        <v>13</v>
      </c>
    </row>
    <row r="105" spans="5:11" x14ac:dyDescent="0.3">
      <c r="E105" t="s">
        <v>23</v>
      </c>
    </row>
    <row r="106" spans="5:11" x14ac:dyDescent="0.3">
      <c r="F106" t="s">
        <v>1</v>
      </c>
      <c r="G106" t="s">
        <v>3</v>
      </c>
      <c r="H106" t="s">
        <v>4</v>
      </c>
      <c r="I106" t="s">
        <v>2</v>
      </c>
      <c r="J106" t="s">
        <v>5</v>
      </c>
      <c r="K106" t="s">
        <v>29</v>
      </c>
    </row>
    <row r="107" spans="5:11" x14ac:dyDescent="0.3">
      <c r="F107" s="1" t="s">
        <v>6</v>
      </c>
      <c r="G107">
        <v>-91.63</v>
      </c>
      <c r="H107">
        <v>-96.16</v>
      </c>
      <c r="I107">
        <v>41482.101365805167</v>
      </c>
      <c r="J107">
        <v>194.56585903452296</v>
      </c>
      <c r="K107">
        <v>14</v>
      </c>
    </row>
    <row r="108" spans="5:11" x14ac:dyDescent="0.3">
      <c r="F108" s="1" t="s">
        <v>7</v>
      </c>
      <c r="G108">
        <v>-88.55</v>
      </c>
      <c r="H108">
        <v>-92.86</v>
      </c>
      <c r="I108">
        <v>41484.692848729646</v>
      </c>
      <c r="J108">
        <v>194.57801401425573</v>
      </c>
      <c r="K108">
        <v>14</v>
      </c>
    </row>
    <row r="109" spans="5:11" x14ac:dyDescent="0.3">
      <c r="F109" s="1" t="s">
        <v>8</v>
      </c>
      <c r="G109">
        <v>-91.16</v>
      </c>
      <c r="H109">
        <v>-97.24</v>
      </c>
      <c r="I109">
        <v>41568.05000596241</v>
      </c>
      <c r="J109">
        <v>194.96898882916801</v>
      </c>
      <c r="K109">
        <v>14</v>
      </c>
    </row>
    <row r="110" spans="5:11" x14ac:dyDescent="0.3">
      <c r="F110" s="1" t="s">
        <v>9</v>
      </c>
      <c r="G110">
        <v>-90.1</v>
      </c>
      <c r="H110">
        <v>-92.59</v>
      </c>
      <c r="I110">
        <v>41489.748955855415</v>
      </c>
      <c r="J110">
        <v>194.60172896103774</v>
      </c>
      <c r="K110">
        <v>14</v>
      </c>
    </row>
    <row r="111" spans="5:11" x14ac:dyDescent="0.3">
      <c r="F111" s="1" t="s">
        <v>10</v>
      </c>
      <c r="G111">
        <v>-90.54</v>
      </c>
      <c r="H111">
        <v>-96.43</v>
      </c>
      <c r="I111">
        <v>41510.028231458993</v>
      </c>
      <c r="J111">
        <v>194.69684600064028</v>
      </c>
      <c r="K111">
        <v>14</v>
      </c>
    </row>
    <row r="113" spans="5:11" x14ac:dyDescent="0.3">
      <c r="E113" t="s">
        <v>24</v>
      </c>
    </row>
    <row r="114" spans="5:11" x14ac:dyDescent="0.3">
      <c r="F114" t="s">
        <v>1</v>
      </c>
      <c r="G114" t="s">
        <v>3</v>
      </c>
      <c r="H114" t="s">
        <v>4</v>
      </c>
      <c r="I114" t="s">
        <v>2</v>
      </c>
      <c r="J114" t="s">
        <v>5</v>
      </c>
      <c r="K114" t="s">
        <v>29</v>
      </c>
    </row>
    <row r="115" spans="5:11" x14ac:dyDescent="0.3">
      <c r="F115" s="1" t="s">
        <v>6</v>
      </c>
      <c r="G115">
        <v>-94.09</v>
      </c>
      <c r="H115">
        <v>-98.63</v>
      </c>
      <c r="I115">
        <v>42552.166873113725</v>
      </c>
      <c r="J115">
        <v>199.58484813579173</v>
      </c>
      <c r="K115">
        <v>15</v>
      </c>
    </row>
    <row r="116" spans="5:11" x14ac:dyDescent="0.3">
      <c r="F116" s="1" t="s">
        <v>7</v>
      </c>
      <c r="G116">
        <v>-89.46</v>
      </c>
      <c r="H116">
        <v>-93.61</v>
      </c>
      <c r="I116">
        <v>42562.223771422374</v>
      </c>
      <c r="J116">
        <v>199.6320185778431</v>
      </c>
      <c r="K116">
        <v>15</v>
      </c>
    </row>
    <row r="117" spans="5:11" x14ac:dyDescent="0.3">
      <c r="F117" s="1" t="s">
        <v>8</v>
      </c>
      <c r="G117">
        <v>-89.99</v>
      </c>
      <c r="H117">
        <v>-94.23</v>
      </c>
      <c r="I117">
        <v>42648.687485042581</v>
      </c>
      <c r="J117">
        <v>200.03756425084262</v>
      </c>
      <c r="K117">
        <v>15</v>
      </c>
    </row>
    <row r="118" spans="5:11" x14ac:dyDescent="0.3">
      <c r="F118" s="1" t="s">
        <v>9</v>
      </c>
      <c r="G118">
        <v>-89.52</v>
      </c>
      <c r="H118">
        <v>-93.6</v>
      </c>
      <c r="I118">
        <v>42567.786517768756</v>
      </c>
      <c r="J118">
        <v>199.65810984337304</v>
      </c>
      <c r="K118">
        <v>15</v>
      </c>
    </row>
    <row r="119" spans="5:11" x14ac:dyDescent="0.3">
      <c r="F119" s="1" t="s">
        <v>10</v>
      </c>
      <c r="G119">
        <v>-93.35</v>
      </c>
      <c r="H119">
        <v>-97.85</v>
      </c>
      <c r="I119">
        <v>42578.516230799767</v>
      </c>
      <c r="J119">
        <v>199.70843602657825</v>
      </c>
      <c r="K119">
        <v>15</v>
      </c>
    </row>
    <row r="121" spans="5:11" x14ac:dyDescent="0.3">
      <c r="E121" t="s">
        <v>25</v>
      </c>
    </row>
    <row r="122" spans="5:11" x14ac:dyDescent="0.3">
      <c r="F122" t="s">
        <v>1</v>
      </c>
      <c r="G122" t="s">
        <v>3</v>
      </c>
      <c r="H122" t="s">
        <v>4</v>
      </c>
      <c r="I122" t="s">
        <v>2</v>
      </c>
      <c r="J122" t="s">
        <v>5</v>
      </c>
      <c r="K122" t="s">
        <v>29</v>
      </c>
    </row>
    <row r="123" spans="5:11" x14ac:dyDescent="0.3">
      <c r="F123" s="1" t="s">
        <v>6</v>
      </c>
      <c r="G123">
        <v>-95.96</v>
      </c>
      <c r="H123">
        <v>-100.59</v>
      </c>
      <c r="I123">
        <v>43613.019803695235</v>
      </c>
      <c r="J123">
        <v>204.56062696453805</v>
      </c>
      <c r="K123">
        <v>16</v>
      </c>
    </row>
    <row r="124" spans="5:11" x14ac:dyDescent="0.3">
      <c r="F124" s="1" t="s">
        <v>7</v>
      </c>
      <c r="G124">
        <v>-93.78</v>
      </c>
      <c r="H124">
        <v>-96.08</v>
      </c>
      <c r="I124">
        <v>43632.657707411468</v>
      </c>
      <c r="J124">
        <v>204.65273574110392</v>
      </c>
      <c r="K124">
        <v>16</v>
      </c>
    </row>
    <row r="125" spans="5:11" x14ac:dyDescent="0.3">
      <c r="F125" s="1" t="s">
        <v>8</v>
      </c>
      <c r="G125">
        <v>-92.87</v>
      </c>
      <c r="H125">
        <v>-98.87</v>
      </c>
      <c r="I125">
        <v>43689.692118734085</v>
      </c>
      <c r="J125">
        <v>204.92024748395554</v>
      </c>
      <c r="K125">
        <v>16</v>
      </c>
    </row>
    <row r="126" spans="5:11" x14ac:dyDescent="0.3">
      <c r="F126" s="1" t="s">
        <v>9</v>
      </c>
      <c r="G126">
        <v>-92.15</v>
      </c>
      <c r="H126">
        <v>-93.33</v>
      </c>
      <c r="I126">
        <v>43637.39961611334</v>
      </c>
      <c r="J126">
        <v>204.67497698515052</v>
      </c>
      <c r="K126">
        <v>16</v>
      </c>
    </row>
    <row r="127" spans="5:11" x14ac:dyDescent="0.3">
      <c r="F127" s="1" t="s">
        <v>10</v>
      </c>
      <c r="G127">
        <v>-90.65</v>
      </c>
      <c r="H127">
        <v>-103.58</v>
      </c>
      <c r="I127">
        <v>43634.603399182255</v>
      </c>
      <c r="J127">
        <v>204.66186172986377</v>
      </c>
      <c r="K127">
        <v>16</v>
      </c>
    </row>
    <row r="129" spans="5:11" x14ac:dyDescent="0.3">
      <c r="E129" t="s">
        <v>26</v>
      </c>
    </row>
    <row r="130" spans="5:11" x14ac:dyDescent="0.3">
      <c r="F130" t="s">
        <v>1</v>
      </c>
      <c r="G130" t="s">
        <v>3</v>
      </c>
      <c r="H130" t="s">
        <v>4</v>
      </c>
      <c r="I130" t="s">
        <v>2</v>
      </c>
      <c r="J130" t="s">
        <v>5</v>
      </c>
      <c r="K130" t="s">
        <v>29</v>
      </c>
    </row>
    <row r="131" spans="5:11" x14ac:dyDescent="0.3">
      <c r="F131" s="1" t="s">
        <v>6</v>
      </c>
      <c r="G131">
        <v>-98.36</v>
      </c>
      <c r="H131">
        <v>-103.29</v>
      </c>
      <c r="I131">
        <v>45726.404494612449</v>
      </c>
      <c r="J131">
        <v>214.47315536401965</v>
      </c>
      <c r="K131">
        <v>17</v>
      </c>
    </row>
    <row r="132" spans="5:11" x14ac:dyDescent="0.3">
      <c r="F132" s="1" t="s">
        <v>7</v>
      </c>
      <c r="G132">
        <v>-92.73</v>
      </c>
      <c r="H132">
        <v>-96.56</v>
      </c>
      <c r="I132">
        <v>45770.046339399945</v>
      </c>
      <c r="J132">
        <v>214.67785119044493</v>
      </c>
      <c r="K132">
        <v>17</v>
      </c>
    </row>
    <row r="133" spans="5:11" x14ac:dyDescent="0.3">
      <c r="F133" s="1" t="s">
        <v>8</v>
      </c>
      <c r="G133">
        <v>-96.73</v>
      </c>
      <c r="H133">
        <v>-98.34</v>
      </c>
      <c r="I133">
        <v>45830.387198131008</v>
      </c>
      <c r="J133">
        <v>214.96087135160695</v>
      </c>
      <c r="K133">
        <v>17</v>
      </c>
    </row>
    <row r="134" spans="5:11" x14ac:dyDescent="0.3">
      <c r="F134" s="1" t="s">
        <v>9</v>
      </c>
      <c r="G134">
        <v>-93.12</v>
      </c>
      <c r="H134">
        <v>-96</v>
      </c>
      <c r="I134">
        <v>45775.05328799277</v>
      </c>
      <c r="J134">
        <v>214.70133556616429</v>
      </c>
      <c r="K134">
        <v>17</v>
      </c>
    </row>
    <row r="135" spans="5:11" x14ac:dyDescent="0.3">
      <c r="F135" s="1" t="s">
        <v>10</v>
      </c>
      <c r="G135">
        <v>-95.58</v>
      </c>
      <c r="H135">
        <v>-103.92</v>
      </c>
      <c r="I135">
        <v>45756.000462272415</v>
      </c>
      <c r="J135">
        <v>214.61197101419464</v>
      </c>
      <c r="K135">
        <v>17</v>
      </c>
    </row>
    <row r="137" spans="5:11" x14ac:dyDescent="0.3">
      <c r="E137" t="s">
        <v>27</v>
      </c>
    </row>
    <row r="138" spans="5:11" x14ac:dyDescent="0.3">
      <c r="F138" t="s">
        <v>1</v>
      </c>
      <c r="G138" t="s">
        <v>3</v>
      </c>
      <c r="H138" t="s">
        <v>4</v>
      </c>
      <c r="I138" t="s">
        <v>2</v>
      </c>
      <c r="J138" t="s">
        <v>5</v>
      </c>
      <c r="K138" t="s">
        <v>29</v>
      </c>
    </row>
    <row r="139" spans="5:11" x14ac:dyDescent="0.3">
      <c r="F139" s="1" t="s">
        <v>7</v>
      </c>
      <c r="G139">
        <v>-94.51</v>
      </c>
      <c r="H139">
        <v>-97.7</v>
      </c>
      <c r="I139">
        <v>47914.390363079074</v>
      </c>
      <c r="J139">
        <v>224.73558990897081</v>
      </c>
      <c r="K139">
        <v>18</v>
      </c>
    </row>
    <row r="140" spans="5:11" x14ac:dyDescent="0.3">
      <c r="F140" s="1" t="s">
        <v>8</v>
      </c>
      <c r="G140">
        <v>-93.66</v>
      </c>
      <c r="H140">
        <v>-96.84</v>
      </c>
      <c r="I140">
        <v>48034.978675577957</v>
      </c>
      <c r="J140">
        <v>225.30119212868405</v>
      </c>
      <c r="K140">
        <v>18</v>
      </c>
    </row>
    <row r="141" spans="5:11" x14ac:dyDescent="0.3">
      <c r="F141" s="1" t="s">
        <v>9</v>
      </c>
      <c r="G141">
        <v>-96.09</v>
      </c>
      <c r="H141">
        <v>-99.9</v>
      </c>
      <c r="I141">
        <v>47943.144035356585</v>
      </c>
      <c r="J141">
        <v>224.87045489321395</v>
      </c>
      <c r="K141">
        <v>18</v>
      </c>
    </row>
    <row r="142" spans="5:11" x14ac:dyDescent="0.3">
      <c r="F142" s="1" t="s">
        <v>10</v>
      </c>
      <c r="G142">
        <v>-93.57</v>
      </c>
      <c r="H142">
        <v>-98.31</v>
      </c>
      <c r="I142">
        <v>47906.089737249131</v>
      </c>
      <c r="J142">
        <v>224.69665701160179</v>
      </c>
      <c r="K142">
        <v>18</v>
      </c>
    </row>
    <row r="144" spans="5:11" x14ac:dyDescent="0.3">
      <c r="E144" t="s">
        <v>28</v>
      </c>
    </row>
    <row r="145" spans="6:11" x14ac:dyDescent="0.3">
      <c r="F145" t="s">
        <v>1</v>
      </c>
      <c r="G145" t="s">
        <v>3</v>
      </c>
      <c r="H145" t="s">
        <v>4</v>
      </c>
      <c r="I145" t="s">
        <v>2</v>
      </c>
      <c r="J145" t="s">
        <v>5</v>
      </c>
      <c r="K145" t="s">
        <v>29</v>
      </c>
    </row>
    <row r="146" spans="6:11" x14ac:dyDescent="0.3">
      <c r="F146" s="1" t="s">
        <v>7</v>
      </c>
      <c r="G146">
        <v>-94.8</v>
      </c>
      <c r="H146">
        <v>-100.11</v>
      </c>
      <c r="I146">
        <v>50057.415434109505</v>
      </c>
      <c r="J146">
        <v>234.78714226888252</v>
      </c>
      <c r="K146">
        <v>19</v>
      </c>
    </row>
    <row r="147" spans="6:11" x14ac:dyDescent="0.3">
      <c r="F147" s="1" t="s">
        <v>8</v>
      </c>
      <c r="G147">
        <v>-97.32</v>
      </c>
      <c r="H147">
        <v>-107.56</v>
      </c>
      <c r="I147">
        <v>50112.639414736565</v>
      </c>
      <c r="J147">
        <v>235.04616244568743</v>
      </c>
      <c r="K147">
        <v>19</v>
      </c>
    </row>
    <row r="148" spans="6:11" x14ac:dyDescent="0.3">
      <c r="F148" s="1" t="s">
        <v>9</v>
      </c>
      <c r="G148">
        <v>-97.07</v>
      </c>
      <c r="H148">
        <v>-99.28</v>
      </c>
      <c r="I148">
        <v>50066.940518717827</v>
      </c>
      <c r="J148">
        <v>234.83181831489216</v>
      </c>
      <c r="K148">
        <v>19</v>
      </c>
    </row>
    <row r="149" spans="6:11" x14ac:dyDescent="0.3">
      <c r="F149" s="1" t="s">
        <v>10</v>
      </c>
      <c r="G149">
        <v>-93.82</v>
      </c>
      <c r="H149">
        <v>-104.96</v>
      </c>
      <c r="I149">
        <v>50030.762351645433</v>
      </c>
      <c r="J149">
        <v>234.66212980049741</v>
      </c>
      <c r="K149">
        <v>19</v>
      </c>
    </row>
  </sheetData>
  <pageMargins left="0.7" right="0.7" top="0.78740157499999996" bottom="0.78740157499999996" header="0.3" footer="0.3"/>
  <tableParts count="19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218C9-292F-425C-A923-C987ABFF6909}">
  <dimension ref="A1:U197"/>
  <sheetViews>
    <sheetView tabSelected="1" topLeftCell="L1" workbookViewId="0">
      <selection activeCell="X3" sqref="X3"/>
    </sheetView>
  </sheetViews>
  <sheetFormatPr defaultRowHeight="14.4" x14ac:dyDescent="0.3"/>
  <cols>
    <col min="1" max="1" width="11.5546875" bestFit="1" customWidth="1"/>
    <col min="2" max="2" width="10.5546875" bestFit="1" customWidth="1"/>
    <col min="3" max="3" width="10.77734375" customWidth="1"/>
    <col min="5" max="5" width="13.44140625" bestFit="1" customWidth="1"/>
    <col min="13" max="13" width="8.88671875" style="7"/>
    <col min="14" max="14" width="12" style="7" bestFit="1" customWidth="1"/>
  </cols>
  <sheetData>
    <row r="1" spans="1:21" x14ac:dyDescent="0.3">
      <c r="E1" s="2" t="s">
        <v>1</v>
      </c>
      <c r="F1" s="3" t="s">
        <v>3</v>
      </c>
      <c r="G1" s="3" t="s">
        <v>4</v>
      </c>
      <c r="H1" s="3" t="s">
        <v>2</v>
      </c>
      <c r="I1" s="3" t="s">
        <v>5</v>
      </c>
      <c r="J1" s="4" t="s">
        <v>29</v>
      </c>
      <c r="K1" s="3" t="s">
        <v>31</v>
      </c>
      <c r="L1" s="3" t="s">
        <v>32</v>
      </c>
      <c r="M1" s="6" t="s">
        <v>38</v>
      </c>
      <c r="N1" s="6" t="s">
        <v>37</v>
      </c>
      <c r="O1" s="3" t="s">
        <v>39</v>
      </c>
      <c r="T1">
        <v>-80</v>
      </c>
      <c r="U1">
        <v>-100</v>
      </c>
    </row>
    <row r="2" spans="1:21" x14ac:dyDescent="0.3">
      <c r="E2" t="str">
        <f>List1!F3</f>
        <v>11a1</v>
      </c>
      <c r="F2">
        <f>List1!G3</f>
        <v>-82.3</v>
      </c>
      <c r="G2">
        <f>List1!H3</f>
        <v>-92.36</v>
      </c>
      <c r="H2">
        <f>List1!I3</f>
        <v>33061.189496520899</v>
      </c>
      <c r="I2">
        <f>List1!J3</f>
        <v>155.06877721475044</v>
      </c>
      <c r="J2">
        <f>List1!K3</f>
        <v>1</v>
      </c>
      <c r="K2">
        <f>VLOOKUP(Tabulka39[[#This Row],[meass]],Tabulka40[#All],2,FALSE)</f>
        <v>1.1180000000000001</v>
      </c>
      <c r="L2">
        <f>VLOOKUP(Tabulka39[[#This Row],[meass]],Tabulka40[#All],3,FALSE)</f>
        <v>2E-3</v>
      </c>
      <c r="M2" s="7">
        <f>(Tabulka39[[#This Row],[TOF]]*$B$4)*1000000000</f>
        <v>517.40894018745337</v>
      </c>
      <c r="N2" s="7">
        <f>(Tabulka39[[#This Row],[Distance]]/$B$3)*1000000000</f>
        <v>3.7303653612259757</v>
      </c>
      <c r="O2" s="7">
        <f>Tabulka39[[#This Row],[dist_ns]]-Tabulka39[[#This Row],[dist_a_ns]]</f>
        <v>513.67857482622742</v>
      </c>
      <c r="Q2" t="str">
        <f>Tabulka39[[#This Row],[Name]]</f>
        <v>11a1</v>
      </c>
      <c r="R2" cm="1">
        <f t="array" ref="R2:S2">LINEST(O2:O18,F2:F18)</f>
        <v>-0.10397506342958844</v>
      </c>
      <c r="S2">
        <v>505.58994570641016</v>
      </c>
      <c r="T2">
        <f>T1*$R$2+$S$2</f>
        <v>513.90795078077724</v>
      </c>
      <c r="U2">
        <f>U1*$R$2+$S$2</f>
        <v>515.98745204936904</v>
      </c>
    </row>
    <row r="3" spans="1:21" x14ac:dyDescent="0.3">
      <c r="A3" t="s">
        <v>33</v>
      </c>
      <c r="B3">
        <v>299702547</v>
      </c>
      <c r="C3" t="s">
        <v>34</v>
      </c>
      <c r="E3" s="1" t="str">
        <f>List1!F11</f>
        <v>11a1</v>
      </c>
      <c r="F3">
        <f>List1!G11</f>
        <v>-82.43</v>
      </c>
      <c r="G3">
        <f>List1!H11</f>
        <v>-92.17</v>
      </c>
      <c r="H3">
        <f>List1!I11</f>
        <v>33274.509581928374</v>
      </c>
      <c r="I3">
        <f>List1!J11</f>
        <v>156.06932454239467</v>
      </c>
      <c r="J3">
        <f>List1!K11</f>
        <v>2</v>
      </c>
      <c r="K3">
        <f>VLOOKUP(Tabulka39[[#This Row],[meass]],Tabulka40[#All],2,FALSE)</f>
        <v>2.06</v>
      </c>
      <c r="L3">
        <f>VLOOKUP(Tabulka39[[#This Row],[meass]],Tabulka40[#All],3,FALSE)</f>
        <v>2E-3</v>
      </c>
      <c r="M3" s="7">
        <f>(Tabulka39[[#This Row],[TOF]]*$B$4)*1000000000</f>
        <v>520.74740807055821</v>
      </c>
      <c r="N3" s="7">
        <f>(Tabulka39[[#This Row],[Distance]]/$B$3)*1000000000</f>
        <v>6.8734817925988461</v>
      </c>
      <c r="O3" s="7">
        <f>Tabulka39[[#This Row],[dist_ns]]-Tabulka39[[#This Row],[dist_a_ns]]</f>
        <v>513.87392627795941</v>
      </c>
      <c r="Q3" t="str">
        <f>E21</f>
        <v>12a2</v>
      </c>
      <c r="R3" cm="1">
        <f t="array" ref="R3:S3">LINEST(O19:O37,F19:F37)</f>
        <v>-0.16275909988678658</v>
      </c>
      <c r="S3">
        <v>500.77118202320941</v>
      </c>
      <c r="T3">
        <f>T1*$R$3+$S$3</f>
        <v>513.79191001415234</v>
      </c>
      <c r="U3">
        <f>U1*$R$3+$S$3</f>
        <v>517.04709201188803</v>
      </c>
    </row>
    <row r="4" spans="1:21" x14ac:dyDescent="0.3">
      <c r="A4" t="s">
        <v>35</v>
      </c>
      <c r="B4" s="5">
        <v>1.5650040064103001E-11</v>
      </c>
      <c r="C4" t="s">
        <v>36</v>
      </c>
      <c r="E4" s="1" t="str">
        <f>List1!F19</f>
        <v>11a1</v>
      </c>
      <c r="F4">
        <f>List1!G19</f>
        <v>-83.37</v>
      </c>
      <c r="G4">
        <f>List1!H19</f>
        <v>-91.6</v>
      </c>
      <c r="H4">
        <f>List1!I19</f>
        <v>33507.621880215382</v>
      </c>
      <c r="I4">
        <f>List1!J19</f>
        <v>157.16270441164863</v>
      </c>
      <c r="J4">
        <f>List1!K19</f>
        <v>3</v>
      </c>
      <c r="K4">
        <f>VLOOKUP(Tabulka39[[#This Row],[meass]],Tabulka40[#All],2,FALSE)</f>
        <v>3.089</v>
      </c>
      <c r="L4">
        <f>VLOOKUP(Tabulka39[[#This Row],[meass]],Tabulka40[#All],3,FALSE)</f>
        <v>2E-3</v>
      </c>
      <c r="M4" s="7">
        <f>(Tabulka39[[#This Row],[TOF]]*$B$4)*1000000000</f>
        <v>524.395624878185</v>
      </c>
      <c r="N4" s="7">
        <f>(Tabulka39[[#This Row],[Distance]]/$B$3)*1000000000</f>
        <v>10.306886047251377</v>
      </c>
      <c r="O4" s="7">
        <f>Tabulka39[[#This Row],[dist_ns]]-Tabulka39[[#This Row],[dist_a_ns]]</f>
        <v>514.08873883093361</v>
      </c>
      <c r="Q4" t="str">
        <f>E38</f>
        <v>13a3</v>
      </c>
      <c r="R4" cm="1">
        <f t="array" ref="R4:S4">LINEST(O38:O56,F38:F56)</f>
        <v>-0.15054530326165805</v>
      </c>
      <c r="S4">
        <v>502.93092250164057</v>
      </c>
      <c r="T4">
        <f>T1*$R$4+$S$4</f>
        <v>514.97454676257325</v>
      </c>
      <c r="U4">
        <f>U1*$R$4+$S$4</f>
        <v>517.9854528278064</v>
      </c>
    </row>
    <row r="5" spans="1:21" x14ac:dyDescent="0.3">
      <c r="E5" s="1" t="str">
        <f>List1!F27</f>
        <v>11a1</v>
      </c>
      <c r="F5">
        <f>List1!G27</f>
        <v>-82.5</v>
      </c>
      <c r="G5">
        <f>List1!H27</f>
        <v>-91.63</v>
      </c>
      <c r="H5">
        <f>List1!I27</f>
        <v>33723.769383403698</v>
      </c>
      <c r="I5">
        <f>List1!J27</f>
        <v>158.17651333769956</v>
      </c>
      <c r="J5">
        <f>List1!K27</f>
        <v>4</v>
      </c>
      <c r="K5">
        <f>VLOOKUP(Tabulka39[[#This Row],[meass]],Tabulka40[#All],2,FALSE)</f>
        <v>4.0949999999999998</v>
      </c>
      <c r="L5">
        <f>VLOOKUP(Tabulka39[[#This Row],[meass]],Tabulka40[#All],3,FALSE)</f>
        <v>2E-3</v>
      </c>
      <c r="M5" s="7">
        <f>(Tabulka39[[#This Row],[TOF]]*$B$4)*1000000000</f>
        <v>527.77834196283811</v>
      </c>
      <c r="N5" s="7">
        <f>(Tabulka39[[#This Row],[Distance]]/$B$3)*1000000000</f>
        <v>13.663547544025375</v>
      </c>
      <c r="O5" s="7">
        <f>Tabulka39[[#This Row],[dist_ns]]-Tabulka39[[#This Row],[dist_a_ns]]</f>
        <v>514.11479441881272</v>
      </c>
      <c r="Q5" t="str">
        <f>E57</f>
        <v>14a4</v>
      </c>
      <c r="R5" cm="1">
        <f t="array" ref="R5:S5">LINEST(O57:O75,F57:F75)</f>
        <v>-0.14113881448578644</v>
      </c>
      <c r="S5">
        <v>502.85852517274702</v>
      </c>
      <c r="T5">
        <f>T1*$R$5+$S$5</f>
        <v>514.14963033160996</v>
      </c>
      <c r="U5">
        <f>U1*$R$5+$S$5</f>
        <v>516.97240662132572</v>
      </c>
    </row>
    <row r="6" spans="1:21" x14ac:dyDescent="0.3">
      <c r="E6" s="1" t="str">
        <f>List1!F35</f>
        <v>11a1</v>
      </c>
      <c r="F6">
        <f>List1!G35</f>
        <v>-84.04</v>
      </c>
      <c r="G6">
        <f>List1!H35</f>
        <v>-91.29</v>
      </c>
      <c r="H6">
        <f>List1!I35</f>
        <v>33961.827644933175</v>
      </c>
      <c r="I6">
        <f>List1!J35</f>
        <v>159.29309153961603</v>
      </c>
      <c r="J6">
        <f>List1!K35</f>
        <v>5</v>
      </c>
      <c r="K6">
        <f>VLOOKUP(Tabulka39[[#This Row],[meass]],Tabulka40[#All],2,FALSE)</f>
        <v>5.077</v>
      </c>
      <c r="L6">
        <f>VLOOKUP(Tabulka39[[#This Row],[meass]],Tabulka40[#All],3,FALSE)</f>
        <v>2E-3</v>
      </c>
      <c r="M6" s="7">
        <f>(Tabulka39[[#This Row],[TOF]]*$B$4)*1000000000</f>
        <v>531.50396329336513</v>
      </c>
      <c r="N6" s="7">
        <f>(Tabulka39[[#This Row],[Distance]]/$B$3)*1000000000</f>
        <v>16.940129641273952</v>
      </c>
      <c r="O6" s="7">
        <f>Tabulka39[[#This Row],[dist_ns]]-Tabulka39[[#This Row],[dist_a_ns]]</f>
        <v>514.56383365209115</v>
      </c>
      <c r="Q6" t="str">
        <f>E76</f>
        <v>15a5</v>
      </c>
      <c r="R6" cm="1">
        <f t="array" ref="R6:S6">LINEST(O76:O94,F76:F94)</f>
        <v>-0.12698425979627315</v>
      </c>
      <c r="S6">
        <v>504.08944587146146</v>
      </c>
      <c r="T6">
        <f>T1*$R$6+$S$6</f>
        <v>514.24818665516329</v>
      </c>
      <c r="U6">
        <f>U1*$R$6+$S$6</f>
        <v>516.78787185108877</v>
      </c>
    </row>
    <row r="7" spans="1:21" x14ac:dyDescent="0.3">
      <c r="A7" t="s">
        <v>30</v>
      </c>
      <c r="B7" t="s">
        <v>31</v>
      </c>
      <c r="C7" t="s">
        <v>32</v>
      </c>
      <c r="E7" s="1" t="str">
        <f>List1!F43</f>
        <v>11a1</v>
      </c>
      <c r="F7">
        <f>List1!G43</f>
        <v>-84.44</v>
      </c>
      <c r="G7">
        <f>List1!H43</f>
        <v>-93.12</v>
      </c>
      <c r="H7">
        <f>List1!I43</f>
        <v>34190.176130684493</v>
      </c>
      <c r="I7">
        <f>List1!J43</f>
        <v>160.36412742802597</v>
      </c>
      <c r="J7">
        <f>List1!K43</f>
        <v>6</v>
      </c>
      <c r="K7">
        <f>VLOOKUP(Tabulka39[[#This Row],[meass]],Tabulka40[#All],2,FALSE)</f>
        <v>6.09</v>
      </c>
      <c r="L7">
        <f>VLOOKUP(Tabulka39[[#This Row],[meass]],Tabulka40[#All],3,FALSE)</f>
        <v>2E-3</v>
      </c>
      <c r="M7" s="7">
        <f>(Tabulka39[[#This Row],[TOF]]*$B$4)*1000000000</f>
        <v>535.07762624395036</v>
      </c>
      <c r="N7" s="7">
        <f>(Tabulka39[[#This Row],[Distance]]/$B$3)*1000000000</f>
        <v>20.320147629576201</v>
      </c>
      <c r="O7" s="7">
        <f>Tabulka39[[#This Row],[dist_ns]]-Tabulka39[[#This Row],[dist_a_ns]]</f>
        <v>514.75747861437412</v>
      </c>
    </row>
    <row r="8" spans="1:21" x14ac:dyDescent="0.3">
      <c r="A8">
        <v>1</v>
      </c>
      <c r="B8">
        <v>1.1180000000000001</v>
      </c>
      <c r="C8">
        <v>2E-3</v>
      </c>
      <c r="E8" s="1" t="str">
        <f>List1!F51</f>
        <v>11a1</v>
      </c>
      <c r="F8">
        <f>List1!G51</f>
        <v>-84.84</v>
      </c>
      <c r="G8">
        <f>List1!H51</f>
        <v>-92.22</v>
      </c>
      <c r="H8">
        <f>List1!I51</f>
        <v>34588.310899942793</v>
      </c>
      <c r="I8">
        <f>List1!J51</f>
        <v>162.23152157735197</v>
      </c>
      <c r="J8">
        <f>List1!K51</f>
        <v>7</v>
      </c>
      <c r="K8">
        <f>VLOOKUP(Tabulka39[[#This Row],[meass]],Tabulka40[#All],2,FALSE)</f>
        <v>8.0790000000000006</v>
      </c>
      <c r="L8">
        <f>VLOOKUP(Tabulka39[[#This Row],[meass]],Tabulka40[#All],3,FALSE)</f>
        <v>2E-3</v>
      </c>
      <c r="M8" s="7">
        <f>(Tabulka39[[#This Row],[TOF]]*$B$4)*1000000000</f>
        <v>541.30845133375522</v>
      </c>
      <c r="N8" s="7">
        <f>(Tabulka39[[#This Row],[Distance]]/$B$3)*1000000000</f>
        <v>26.956727865245671</v>
      </c>
      <c r="O8" s="7">
        <f>Tabulka39[[#This Row],[dist_ns]]-Tabulka39[[#This Row],[dist_a_ns]]</f>
        <v>514.35172346850959</v>
      </c>
    </row>
    <row r="9" spans="1:21" x14ac:dyDescent="0.3">
      <c r="A9">
        <v>2</v>
      </c>
      <c r="B9">
        <v>2.06</v>
      </c>
      <c r="C9">
        <v>2E-3</v>
      </c>
      <c r="E9" s="1" t="str">
        <f>List1!F59</f>
        <v>11a1</v>
      </c>
      <c r="F9">
        <f>List1!G59</f>
        <v>-84.63</v>
      </c>
      <c r="G9">
        <f>List1!H59</f>
        <v>-91.27</v>
      </c>
      <c r="H9">
        <f>List1!I59</f>
        <v>35017.396159364398</v>
      </c>
      <c r="I9">
        <f>List1!J59</f>
        <v>164.24408457077919</v>
      </c>
      <c r="J9">
        <f>List1!K59</f>
        <v>8</v>
      </c>
      <c r="K9">
        <f>VLOOKUP(Tabulka39[[#This Row],[meass]],Tabulka40[#All],2,FALSE)</f>
        <v>10.087</v>
      </c>
      <c r="L9">
        <f>VLOOKUP(Tabulka39[[#This Row],[meass]],Tabulka40[#All],3,FALSE)</f>
        <v>2E-3</v>
      </c>
      <c r="M9" s="7">
        <f>(Tabulka39[[#This Row],[TOF]]*$B$4)*1000000000</f>
        <v>548.02365283461938</v>
      </c>
      <c r="N9" s="7">
        <f>(Tabulka39[[#This Row],[Distance]]/$B$3)*1000000000</f>
        <v>33.656704292206101</v>
      </c>
      <c r="O9" s="7">
        <f>Tabulka39[[#This Row],[dist_ns]]-Tabulka39[[#This Row],[dist_a_ns]]</f>
        <v>514.3669485424133</v>
      </c>
    </row>
    <row r="10" spans="1:21" x14ac:dyDescent="0.3">
      <c r="A10">
        <v>3</v>
      </c>
      <c r="B10">
        <v>3.089</v>
      </c>
      <c r="C10">
        <v>2E-3</v>
      </c>
      <c r="E10" s="1" t="str">
        <f>List1!F67</f>
        <v>11a1</v>
      </c>
      <c r="F10">
        <f>List1!G67</f>
        <v>-87.19</v>
      </c>
      <c r="G10">
        <f>List1!H67</f>
        <v>-92.62</v>
      </c>
      <c r="H10">
        <f>List1!I67</f>
        <v>36090.700023504331</v>
      </c>
      <c r="I10">
        <f>List1!J67</f>
        <v>169.27826272125259</v>
      </c>
      <c r="J10">
        <f>List1!K67</f>
        <v>9</v>
      </c>
      <c r="K10">
        <f>VLOOKUP(Tabulka39[[#This Row],[meass]],Tabulka40[#All],2,FALSE)</f>
        <v>15.08</v>
      </c>
      <c r="L10">
        <f>VLOOKUP(Tabulka39[[#This Row],[meass]],Tabulka40[#All],3,FALSE)</f>
        <v>2E-3</v>
      </c>
      <c r="M10" s="7">
        <f>(Tabulka39[[#This Row],[TOF]]*$B$4)*1000000000</f>
        <v>564.82090130936581</v>
      </c>
      <c r="N10" s="7">
        <f>(Tabulka39[[#This Row],[Distance]]/$B$3)*1000000000</f>
        <v>50.316556035141069</v>
      </c>
      <c r="O10" s="7">
        <f>Tabulka39[[#This Row],[dist_ns]]-Tabulka39[[#This Row],[dist_a_ns]]</f>
        <v>514.50434527422476</v>
      </c>
    </row>
    <row r="11" spans="1:21" x14ac:dyDescent="0.3">
      <c r="A11">
        <v>4</v>
      </c>
      <c r="B11">
        <v>4.0949999999999998</v>
      </c>
      <c r="C11">
        <v>2E-3</v>
      </c>
      <c r="E11" s="1" t="str">
        <f>List1!F75</f>
        <v>11a1</v>
      </c>
      <c r="F11">
        <f>List1!G75</f>
        <v>-88.65</v>
      </c>
      <c r="G11">
        <f>List1!H75</f>
        <v>-92.83</v>
      </c>
      <c r="H11">
        <f>List1!I75</f>
        <v>37183.033583659671</v>
      </c>
      <c r="I11">
        <f>List1!J75</f>
        <v>174.40169693712522</v>
      </c>
      <c r="J11">
        <f>List1!K75</f>
        <v>10</v>
      </c>
      <c r="K11">
        <f>VLOOKUP(Tabulka39[[#This Row],[meass]],Tabulka40[#All],2,FALSE)</f>
        <v>20.077999999999999</v>
      </c>
      <c r="L11">
        <f>VLOOKUP(Tabulka39[[#This Row],[meass]],Tabulka40[#All],3,FALSE)</f>
        <v>2E-3</v>
      </c>
      <c r="M11" s="7">
        <f>(Tabulka39[[#This Row],[TOF]]*$B$4)*1000000000</f>
        <v>581.91596528916125</v>
      </c>
      <c r="N11" s="7">
        <f>(Tabulka39[[#This Row],[Distance]]/$B$3)*1000000000</f>
        <v>66.993090986310506</v>
      </c>
      <c r="O11" s="7">
        <f>Tabulka39[[#This Row],[dist_ns]]-Tabulka39[[#This Row],[dist_a_ns]]</f>
        <v>514.92287430285069</v>
      </c>
    </row>
    <row r="12" spans="1:21" x14ac:dyDescent="0.3">
      <c r="A12">
        <v>5</v>
      </c>
      <c r="B12">
        <v>5.077</v>
      </c>
      <c r="C12">
        <v>2E-3</v>
      </c>
      <c r="E12" s="1" t="str">
        <f>List1!F83</f>
        <v>11a1</v>
      </c>
      <c r="F12">
        <f>List1!G83</f>
        <v>-89.42</v>
      </c>
      <c r="G12">
        <f>List1!H83</f>
        <v>-92.82</v>
      </c>
      <c r="H12">
        <f>List1!I83</f>
        <v>38260.338156369406</v>
      </c>
      <c r="I12">
        <f>List1!J83</f>
        <v>179.45463983851531</v>
      </c>
      <c r="J12">
        <f>List1!K83</f>
        <v>11</v>
      </c>
      <c r="K12">
        <f>VLOOKUP(Tabulka39[[#This Row],[meass]],Tabulka40[#All],2,FALSE)</f>
        <v>25.077000000000002</v>
      </c>
      <c r="L12">
        <f>VLOOKUP(Tabulka39[[#This Row],[meass]],Tabulka40[#All],3,FALSE)</f>
        <v>0.02</v>
      </c>
      <c r="M12" s="7">
        <f>(Tabulka39[[#This Row],[TOF]]*$B$4)*1000000000</f>
        <v>598.77582501330994</v>
      </c>
      <c r="N12" s="7">
        <f>(Tabulka39[[#This Row],[Distance]]/$B$3)*1000000000</f>
        <v>83.672962579126832</v>
      </c>
      <c r="O12" s="7">
        <f>Tabulka39[[#This Row],[dist_ns]]-Tabulka39[[#This Row],[dist_a_ns]]</f>
        <v>515.10286243418307</v>
      </c>
    </row>
    <row r="13" spans="1:21" x14ac:dyDescent="0.3">
      <c r="A13">
        <v>6</v>
      </c>
      <c r="B13">
        <v>6.09</v>
      </c>
      <c r="C13">
        <v>2E-3</v>
      </c>
      <c r="E13" s="1" t="str">
        <f>List1!F91</f>
        <v>11a1</v>
      </c>
      <c r="F13">
        <f>List1!G91</f>
        <v>-90.09</v>
      </c>
      <c r="G13">
        <f>List1!H91</f>
        <v>-93.39</v>
      </c>
      <c r="H13">
        <f>List1!I91</f>
        <v>39335.931285576473</v>
      </c>
      <c r="I13">
        <f>List1!J91</f>
        <v>184.49955545911868</v>
      </c>
      <c r="J13">
        <f>List1!K91</f>
        <v>12</v>
      </c>
      <c r="K13">
        <f>VLOOKUP(Tabulka39[[#This Row],[meass]],Tabulka40[#All],2,FALSE)</f>
        <v>30.082000000000001</v>
      </c>
      <c r="L13">
        <f>VLOOKUP(Tabulka39[[#This Row],[meass]],Tabulka40[#All],3,FALSE)</f>
        <v>0.02</v>
      </c>
      <c r="M13" s="7">
        <f>(Tabulka39[[#This Row],[TOF]]*$B$4)*1000000000</f>
        <v>615.60890057807444</v>
      </c>
      <c r="N13" s="7">
        <f>(Tabulka39[[#This Row],[Distance]]/$B$3)*1000000000</f>
        <v>100.37285402182451</v>
      </c>
      <c r="O13" s="7">
        <f>Tabulka39[[#This Row],[dist_ns]]-Tabulka39[[#This Row],[dist_a_ns]]</f>
        <v>515.2360465562499</v>
      </c>
    </row>
    <row r="14" spans="1:21" x14ac:dyDescent="0.3">
      <c r="A14">
        <v>7</v>
      </c>
      <c r="B14">
        <v>8.0790000000000006</v>
      </c>
      <c r="C14">
        <v>2E-3</v>
      </c>
      <c r="E14" s="1" t="str">
        <f>List1!F99</f>
        <v>11a1</v>
      </c>
      <c r="F14">
        <f>List1!G99</f>
        <v>-91.62</v>
      </c>
      <c r="G14">
        <f>List1!H99</f>
        <v>-95.93</v>
      </c>
      <c r="H14">
        <f>List1!I99</f>
        <v>40405.528132828913</v>
      </c>
      <c r="I14">
        <f>List1!J99</f>
        <v>189.51634637747455</v>
      </c>
      <c r="J14">
        <f>List1!K99</f>
        <v>13</v>
      </c>
      <c r="K14">
        <f>VLOOKUP(Tabulka39[[#This Row],[meass]],Tabulka40[#All],2,FALSE)</f>
        <v>35.08</v>
      </c>
      <c r="L14">
        <f>VLOOKUP(Tabulka39[[#This Row],[meass]],Tabulka40[#All],3,FALSE)</f>
        <v>0.04</v>
      </c>
      <c r="M14" s="7">
        <f>(Tabulka39[[#This Row],[TOF]]*$B$4)*1000000000</f>
        <v>632.34813409001345</v>
      </c>
      <c r="N14" s="7">
        <f>(Tabulka39[[#This Row],[Distance]]/$B$3)*1000000000</f>
        <v>117.04938897299394</v>
      </c>
      <c r="O14" s="7">
        <f>Tabulka39[[#This Row],[dist_ns]]-Tabulka39[[#This Row],[dist_a_ns]]</f>
        <v>515.29874511701951</v>
      </c>
    </row>
    <row r="15" spans="1:21" x14ac:dyDescent="0.3">
      <c r="A15">
        <v>8</v>
      </c>
      <c r="B15">
        <v>10.087</v>
      </c>
      <c r="C15">
        <v>2E-3</v>
      </c>
      <c r="E15" s="1" t="str">
        <f>List1!F107</f>
        <v>11a1</v>
      </c>
      <c r="F15">
        <f>List1!G107</f>
        <v>-91.63</v>
      </c>
      <c r="G15">
        <f>List1!H107</f>
        <v>-96.16</v>
      </c>
      <c r="H15">
        <f>List1!I107</f>
        <v>41482.101365805167</v>
      </c>
      <c r="I15">
        <f>List1!J107</f>
        <v>194.56585903452296</v>
      </c>
      <c r="J15">
        <f>List1!K107</f>
        <v>14</v>
      </c>
      <c r="K15">
        <f>VLOOKUP(Tabulka39[[#This Row],[meass]],Tabulka40[#All],2,FALSE)</f>
        <v>40.075000000000003</v>
      </c>
      <c r="L15">
        <f>VLOOKUP(Tabulka39[[#This Row],[meass]],Tabulka40[#All],3,FALSE)</f>
        <v>0.04</v>
      </c>
      <c r="M15" s="7">
        <f>(Tabulka39[[#This Row],[TOF]]*$B$4)*1000000000</f>
        <v>649.19654831803268</v>
      </c>
      <c r="N15" s="7">
        <f>(Tabulka39[[#This Row],[Distance]]/$B$3)*1000000000</f>
        <v>133.71591399922272</v>
      </c>
      <c r="O15" s="7">
        <f>Tabulka39[[#This Row],[dist_ns]]-Tabulka39[[#This Row],[dist_a_ns]]</f>
        <v>515.48063431880996</v>
      </c>
    </row>
    <row r="16" spans="1:21" x14ac:dyDescent="0.3">
      <c r="A16">
        <v>9</v>
      </c>
      <c r="B16">
        <v>15.08</v>
      </c>
      <c r="C16">
        <v>2E-3</v>
      </c>
      <c r="E16" s="1" t="str">
        <f>List1!F115</f>
        <v>11a1</v>
      </c>
      <c r="F16">
        <f>List1!G115</f>
        <v>-94.09</v>
      </c>
      <c r="G16">
        <f>List1!H115</f>
        <v>-98.63</v>
      </c>
      <c r="H16">
        <f>List1!I115</f>
        <v>42552.166873113725</v>
      </c>
      <c r="I16">
        <f>List1!J115</f>
        <v>199.58484813579173</v>
      </c>
      <c r="J16">
        <f>List1!K115</f>
        <v>15</v>
      </c>
      <c r="K16">
        <f>VLOOKUP(Tabulka39[[#This Row],[meass]],Tabulka40[#All],2,FALSE)</f>
        <v>45.076999999999998</v>
      </c>
      <c r="L16">
        <f>VLOOKUP(Tabulka39[[#This Row],[meass]],Tabulka40[#All],3,FALSE)</f>
        <v>0.04</v>
      </c>
      <c r="M16" s="7">
        <f>(Tabulka39[[#This Row],[TOF]]*$B$4)*1000000000</f>
        <v>665.94311637862631</v>
      </c>
      <c r="N16" s="7">
        <f>(Tabulka39[[#This Row],[Distance]]/$B$3)*1000000000</f>
        <v>150.40579551697971</v>
      </c>
      <c r="O16" s="7">
        <f>Tabulka39[[#This Row],[dist_ns]]-Tabulka39[[#This Row],[dist_a_ns]]</f>
        <v>515.53732086164655</v>
      </c>
    </row>
    <row r="17" spans="1:15" x14ac:dyDescent="0.3">
      <c r="A17">
        <v>10</v>
      </c>
      <c r="B17">
        <v>20.077999999999999</v>
      </c>
      <c r="C17">
        <v>2E-3</v>
      </c>
      <c r="E17" s="1" t="str">
        <f>List1!F123</f>
        <v>11a1</v>
      </c>
      <c r="F17">
        <f>List1!G123</f>
        <v>-95.96</v>
      </c>
      <c r="G17">
        <f>List1!H123</f>
        <v>-100.59</v>
      </c>
      <c r="H17">
        <f>List1!I123</f>
        <v>43613.019803695235</v>
      </c>
      <c r="I17">
        <f>List1!J123</f>
        <v>204.56062696453805</v>
      </c>
      <c r="J17">
        <f>List1!K123</f>
        <v>16</v>
      </c>
      <c r="K17">
        <f>VLOOKUP(Tabulka39[[#This Row],[meass]],Tabulka40[#All],2,FALSE)</f>
        <v>50.073</v>
      </c>
      <c r="L17">
        <f>VLOOKUP(Tabulka39[[#This Row],[meass]],Tabulka40[#All],3,FALSE)</f>
        <v>0.04</v>
      </c>
      <c r="M17" s="7">
        <f>(Tabulka39[[#This Row],[TOF]]*$B$4)*1000000000</f>
        <v>682.54550724434796</v>
      </c>
      <c r="N17" s="7">
        <f>(Tabulka39[[#This Row],[Distance]]/$B$3)*1000000000</f>
        <v>167.07565718485537</v>
      </c>
      <c r="O17" s="7">
        <f>Tabulka39[[#This Row],[dist_ns]]-Tabulka39[[#This Row],[dist_a_ns]]</f>
        <v>515.46985005949261</v>
      </c>
    </row>
    <row r="18" spans="1:15" x14ac:dyDescent="0.3">
      <c r="A18">
        <v>11</v>
      </c>
      <c r="B18">
        <v>25.077000000000002</v>
      </c>
      <c r="C18">
        <v>0.02</v>
      </c>
      <c r="E18" s="1" t="str">
        <f>List1!F131</f>
        <v>11a1</v>
      </c>
      <c r="F18">
        <f>List1!G131</f>
        <v>-98.36</v>
      </c>
      <c r="G18">
        <f>List1!H131</f>
        <v>-103.29</v>
      </c>
      <c r="H18">
        <f>List1!I131</f>
        <v>45726.404494612449</v>
      </c>
      <c r="I18">
        <f>List1!J131</f>
        <v>214.47315536401965</v>
      </c>
      <c r="J18">
        <f>List1!K131</f>
        <v>17</v>
      </c>
      <c r="K18">
        <f>VLOOKUP(Tabulka39[[#This Row],[meass]],Tabulka40[#All],2,FALSE)</f>
        <v>60.072000000000003</v>
      </c>
      <c r="L18">
        <f>VLOOKUP(Tabulka39[[#This Row],[meass]],Tabulka40[#All],3,FALSE)</f>
        <v>0.06</v>
      </c>
      <c r="M18" s="7">
        <f>(Tabulka39[[#This Row],[TOF]]*$B$4)*1000000000</f>
        <v>715.62006232806436</v>
      </c>
      <c r="N18" s="7">
        <f>(Tabulka39[[#This Row],[Distance]]/$B$3)*1000000000</f>
        <v>200.43873701213494</v>
      </c>
      <c r="O18" s="7">
        <f>Tabulka39[[#This Row],[dist_ns]]-Tabulka39[[#This Row],[dist_a_ns]]</f>
        <v>515.18132531592937</v>
      </c>
    </row>
    <row r="19" spans="1:15" x14ac:dyDescent="0.3">
      <c r="A19">
        <v>12</v>
      </c>
      <c r="B19">
        <v>30.082000000000001</v>
      </c>
      <c r="C19">
        <v>0.02</v>
      </c>
      <c r="E19" t="str">
        <f>List1!F4</f>
        <v>12a2</v>
      </c>
      <c r="F19">
        <f>List1!G4</f>
        <v>-81.93</v>
      </c>
      <c r="G19">
        <f>List1!H4</f>
        <v>-91.44</v>
      </c>
      <c r="H19">
        <f>List1!I4</f>
        <v>33069.95452271479</v>
      </c>
      <c r="I19">
        <f>List1!J4</f>
        <v>155.10988831555596</v>
      </c>
      <c r="J19">
        <f>List1!K4</f>
        <v>1</v>
      </c>
      <c r="K19">
        <f>VLOOKUP(Tabulka39[[#This Row],[meass]],Tabulka40[#All],2,FALSE)</f>
        <v>1.1180000000000001</v>
      </c>
      <c r="L19">
        <f>VLOOKUP(Tabulka39[[#This Row],[meass]],Tabulka40[#All],3,FALSE)</f>
        <v>2E-3</v>
      </c>
      <c r="M19" s="7">
        <f>(Tabulka39[[#This Row],[TOF]]*$B$4)*1000000000</f>
        <v>517.54611319855064</v>
      </c>
      <c r="N19" s="7">
        <f>(Tabulka39[[#This Row],[Distance]]/$B$3)*1000000000</f>
        <v>3.7303653612259757</v>
      </c>
      <c r="O19" s="7">
        <f>Tabulka39[[#This Row],[dist_ns]]-Tabulka39[[#This Row],[dist_a_ns]]</f>
        <v>513.81574783732469</v>
      </c>
    </row>
    <row r="20" spans="1:15" x14ac:dyDescent="0.3">
      <c r="A20">
        <v>13</v>
      </c>
      <c r="B20">
        <v>35.08</v>
      </c>
      <c r="C20">
        <v>0.04</v>
      </c>
      <c r="E20" s="1" t="str">
        <f>List1!F12</f>
        <v>12a2</v>
      </c>
      <c r="F20">
        <f>List1!G12</f>
        <v>-82.37</v>
      </c>
      <c r="G20">
        <f>List1!H12</f>
        <v>-91.96</v>
      </c>
      <c r="H20">
        <f>List1!I12</f>
        <v>33279.971657542905</v>
      </c>
      <c r="I20">
        <f>List1!J12</f>
        <v>156.09494362626606</v>
      </c>
      <c r="J20">
        <f>List1!K12</f>
        <v>2</v>
      </c>
      <c r="K20">
        <f>VLOOKUP(Tabulka39[[#This Row],[meass]],Tabulka40[#All],2,FALSE)</f>
        <v>2.06</v>
      </c>
      <c r="L20">
        <f>VLOOKUP(Tabulka39[[#This Row],[meass]],Tabulka40[#All],3,FALSE)</f>
        <v>2E-3</v>
      </c>
      <c r="M20" s="7">
        <f>(Tabulka39[[#This Row],[TOF]]*$B$4)*1000000000</f>
        <v>520.83288977275879</v>
      </c>
      <c r="N20" s="7">
        <f>(Tabulka39[[#This Row],[Distance]]/$B$3)*1000000000</f>
        <v>6.8734817925988461</v>
      </c>
      <c r="O20" s="7">
        <f>Tabulka39[[#This Row],[dist_ns]]-Tabulka39[[#This Row],[dist_a_ns]]</f>
        <v>513.95940798015999</v>
      </c>
    </row>
    <row r="21" spans="1:15" x14ac:dyDescent="0.3">
      <c r="A21">
        <v>14</v>
      </c>
      <c r="B21">
        <v>40.075000000000003</v>
      </c>
      <c r="C21">
        <v>0.04</v>
      </c>
      <c r="E21" s="1" t="str">
        <f>List1!F20</f>
        <v>12a2</v>
      </c>
      <c r="F21">
        <f>List1!G20</f>
        <v>-83.93</v>
      </c>
      <c r="G21">
        <f>List1!H20</f>
        <v>-92.51</v>
      </c>
      <c r="H21">
        <f>List1!I20</f>
        <v>33517.506441665719</v>
      </c>
      <c r="I21">
        <f>List1!J20</f>
        <v>157.20906653233305</v>
      </c>
      <c r="J21">
        <f>List1!K20</f>
        <v>3</v>
      </c>
      <c r="K21">
        <f>VLOOKUP(Tabulka39[[#This Row],[meass]],Tabulka40[#All],2,FALSE)</f>
        <v>3.089</v>
      </c>
      <c r="L21">
        <f>VLOOKUP(Tabulka39[[#This Row],[meass]],Tabulka40[#All],3,FALSE)</f>
        <v>2E-3</v>
      </c>
      <c r="M21" s="7">
        <f>(Tabulka39[[#This Row],[TOF]]*$B$4)*1000000000</f>
        <v>524.55031866089894</v>
      </c>
      <c r="N21" s="7">
        <f>(Tabulka39[[#This Row],[Distance]]/$B$3)*1000000000</f>
        <v>10.306886047251377</v>
      </c>
      <c r="O21" s="7">
        <f>Tabulka39[[#This Row],[dist_ns]]-Tabulka39[[#This Row],[dist_a_ns]]</f>
        <v>514.24343261364754</v>
      </c>
    </row>
    <row r="22" spans="1:15" x14ac:dyDescent="0.3">
      <c r="A22">
        <v>15</v>
      </c>
      <c r="B22">
        <v>45.076999999999998</v>
      </c>
      <c r="C22">
        <v>0.04</v>
      </c>
      <c r="E22" s="1" t="str">
        <f>List1!F28</f>
        <v>12a2</v>
      </c>
      <c r="F22">
        <f>List1!G28</f>
        <v>-83.66</v>
      </c>
      <c r="G22">
        <f>List1!H28</f>
        <v>-91.53</v>
      </c>
      <c r="H22">
        <f>List1!I28</f>
        <v>33740.04248594449</v>
      </c>
      <c r="I22">
        <f>List1!J28</f>
        <v>158.2528399959632</v>
      </c>
      <c r="J22">
        <f>List1!K28</f>
        <v>4</v>
      </c>
      <c r="K22">
        <f>VLOOKUP(Tabulka39[[#This Row],[meass]],Tabulka40[#All],2,FALSE)</f>
        <v>4.0949999999999998</v>
      </c>
      <c r="L22">
        <f>VLOOKUP(Tabulka39[[#This Row],[meass]],Tabulka40[#All],3,FALSE)</f>
        <v>2E-3</v>
      </c>
      <c r="M22" s="7">
        <f>(Tabulka39[[#This Row],[TOF]]*$B$4)*1000000000</f>
        <v>528.03301666956872</v>
      </c>
      <c r="N22" s="7">
        <f>(Tabulka39[[#This Row],[Distance]]/$B$3)*1000000000</f>
        <v>13.663547544025375</v>
      </c>
      <c r="O22" s="7">
        <f>Tabulka39[[#This Row],[dist_ns]]-Tabulka39[[#This Row],[dist_a_ns]]</f>
        <v>514.36946912554333</v>
      </c>
    </row>
    <row r="23" spans="1:15" x14ac:dyDescent="0.3">
      <c r="A23">
        <v>16</v>
      </c>
      <c r="B23">
        <v>50.073</v>
      </c>
      <c r="C23">
        <v>0.04</v>
      </c>
      <c r="E23" s="1" t="str">
        <f>List1!F36</f>
        <v>12a2</v>
      </c>
      <c r="F23">
        <f>List1!G36</f>
        <v>-83.16</v>
      </c>
      <c r="G23">
        <f>List1!H36</f>
        <v>-91.45</v>
      </c>
      <c r="H23">
        <f>List1!I36</f>
        <v>33950.791706833952</v>
      </c>
      <c r="I23">
        <f>List1!J36</f>
        <v>159.24132905155901</v>
      </c>
      <c r="J23">
        <f>List1!K36</f>
        <v>5</v>
      </c>
      <c r="K23">
        <f>VLOOKUP(Tabulka39[[#This Row],[meass]],Tabulka40[#All],2,FALSE)</f>
        <v>5.077</v>
      </c>
      <c r="L23">
        <f>VLOOKUP(Tabulka39[[#This Row],[meass]],Tabulka40[#All],3,FALSE)</f>
        <v>2E-3</v>
      </c>
      <c r="M23" s="7">
        <f>(Tabulka39[[#This Row],[TOF]]*$B$4)*1000000000</f>
        <v>531.33125041996732</v>
      </c>
      <c r="N23" s="7">
        <f>(Tabulka39[[#This Row],[Distance]]/$B$3)*1000000000</f>
        <v>16.940129641273952</v>
      </c>
      <c r="O23" s="7">
        <f>Tabulka39[[#This Row],[dist_ns]]-Tabulka39[[#This Row],[dist_a_ns]]</f>
        <v>514.39112077869333</v>
      </c>
    </row>
    <row r="24" spans="1:15" x14ac:dyDescent="0.3">
      <c r="A24">
        <v>17</v>
      </c>
      <c r="B24">
        <v>60.072000000000003</v>
      </c>
      <c r="C24">
        <v>0.06</v>
      </c>
      <c r="E24" s="1" t="str">
        <f>List1!F44</f>
        <v>12a2</v>
      </c>
      <c r="F24">
        <f>List1!G44</f>
        <v>-82.24</v>
      </c>
      <c r="G24">
        <f>List1!H44</f>
        <v>-92.23</v>
      </c>
      <c r="H24">
        <f>List1!I44</f>
        <v>34171.343118912024</v>
      </c>
      <c r="I24">
        <f>List1!J44</f>
        <v>160.27579388191643</v>
      </c>
      <c r="J24">
        <f>List1!K44</f>
        <v>6</v>
      </c>
      <c r="K24">
        <f>VLOOKUP(Tabulka39[[#This Row],[meass]],Tabulka40[#All],2,FALSE)</f>
        <v>6.09</v>
      </c>
      <c r="L24">
        <f>VLOOKUP(Tabulka39[[#This Row],[meass]],Tabulka40[#All],3,FALSE)</f>
        <v>2E-3</v>
      </c>
      <c r="M24" s="7">
        <f>(Tabulka39[[#This Row],[TOF]]*$B$4)*1000000000</f>
        <v>534.7828888551835</v>
      </c>
      <c r="N24" s="7">
        <f>(Tabulka39[[#This Row],[Distance]]/$B$3)*1000000000</f>
        <v>20.320147629576201</v>
      </c>
      <c r="O24" s="7">
        <f>Tabulka39[[#This Row],[dist_ns]]-Tabulka39[[#This Row],[dist_a_ns]]</f>
        <v>514.46274122560726</v>
      </c>
    </row>
    <row r="25" spans="1:15" x14ac:dyDescent="0.3">
      <c r="A25">
        <v>18</v>
      </c>
      <c r="B25">
        <v>70.067999999999998</v>
      </c>
      <c r="C25">
        <v>0.06</v>
      </c>
      <c r="E25" s="1" t="str">
        <f>List1!F52</f>
        <v>12a2</v>
      </c>
      <c r="F25">
        <f>List1!G52</f>
        <v>-84.88</v>
      </c>
      <c r="G25">
        <f>List1!H52</f>
        <v>-92.35</v>
      </c>
      <c r="H25">
        <f>List1!I52</f>
        <v>34623.36363246978</v>
      </c>
      <c r="I25">
        <f>List1!J52</f>
        <v>162.39593140209735</v>
      </c>
      <c r="J25">
        <f>List1!K52</f>
        <v>7</v>
      </c>
      <c r="K25">
        <f>VLOOKUP(Tabulka39[[#This Row],[meass]],Tabulka40[#All],2,FALSE)</f>
        <v>8.0790000000000006</v>
      </c>
      <c r="L25">
        <f>VLOOKUP(Tabulka39[[#This Row],[meass]],Tabulka40[#All],3,FALSE)</f>
        <v>2E-3</v>
      </c>
      <c r="M25" s="7">
        <f>(Tabulka39[[#This Row],[TOF]]*$B$4)*1000000000</f>
        <v>541.85702800215893</v>
      </c>
      <c r="N25" s="7">
        <f>(Tabulka39[[#This Row],[Distance]]/$B$3)*1000000000</f>
        <v>26.956727865245671</v>
      </c>
      <c r="O25" s="7">
        <f>Tabulka39[[#This Row],[dist_ns]]-Tabulka39[[#This Row],[dist_a_ns]]</f>
        <v>514.9003001369133</v>
      </c>
    </row>
    <row r="26" spans="1:15" x14ac:dyDescent="0.3">
      <c r="A26">
        <v>19</v>
      </c>
      <c r="B26">
        <v>80.064999999999998</v>
      </c>
      <c r="C26">
        <v>0.06</v>
      </c>
      <c r="E26" s="1" t="str">
        <f>List1!F60</f>
        <v>12a2</v>
      </c>
      <c r="F26">
        <f>List1!G60</f>
        <v>-85.84</v>
      </c>
      <c r="G26">
        <f>List1!H60</f>
        <v>-91.61</v>
      </c>
      <c r="H26">
        <f>List1!I60</f>
        <v>35047.598362560639</v>
      </c>
      <c r="I26">
        <f>List1!J60</f>
        <v>164.38574368196529</v>
      </c>
      <c r="J26">
        <f>List1!K60</f>
        <v>8</v>
      </c>
      <c r="K26">
        <f>VLOOKUP(Tabulka39[[#This Row],[meass]],Tabulka40[#All],2,FALSE)</f>
        <v>10.087</v>
      </c>
      <c r="L26">
        <f>VLOOKUP(Tabulka39[[#This Row],[meass]],Tabulka40[#All],3,FALSE)</f>
        <v>2E-3</v>
      </c>
      <c r="M26" s="7">
        <f>(Tabulka39[[#This Row],[TOF]]*$B$4)*1000000000</f>
        <v>548.49631852466473</v>
      </c>
      <c r="N26" s="7">
        <f>(Tabulka39[[#This Row],[Distance]]/$B$3)*1000000000</f>
        <v>33.656704292206101</v>
      </c>
      <c r="O26" s="7">
        <f>Tabulka39[[#This Row],[dist_ns]]-Tabulka39[[#This Row],[dist_a_ns]]</f>
        <v>514.83961423245864</v>
      </c>
    </row>
    <row r="27" spans="1:15" x14ac:dyDescent="0.3">
      <c r="E27" s="1" t="str">
        <f>List1!F68</f>
        <v>12a2</v>
      </c>
      <c r="F27">
        <f>List1!G68</f>
        <v>-86.68</v>
      </c>
      <c r="G27">
        <f>List1!H68</f>
        <v>-92.45</v>
      </c>
      <c r="H27">
        <f>List1!I68</f>
        <v>36097.501204792708</v>
      </c>
      <c r="I27">
        <f>List1!J68</f>
        <v>169.31016268861814</v>
      </c>
      <c r="J27">
        <f>List1!K68</f>
        <v>9</v>
      </c>
      <c r="K27">
        <f>VLOOKUP(Tabulka39[[#This Row],[meass]],Tabulka40[#All],2,FALSE)</f>
        <v>15.08</v>
      </c>
      <c r="L27">
        <f>VLOOKUP(Tabulka39[[#This Row],[meass]],Tabulka40[#All],3,FALSE)</f>
        <v>2E-3</v>
      </c>
      <c r="M27" s="7">
        <f>(Tabulka39[[#This Row],[TOF]]*$B$4)*1000000000</f>
        <v>564.9273400690123</v>
      </c>
      <c r="N27" s="7">
        <f>(Tabulka39[[#This Row],[Distance]]/$B$3)*1000000000</f>
        <v>50.316556035141069</v>
      </c>
      <c r="O27" s="7">
        <f>Tabulka39[[#This Row],[dist_ns]]-Tabulka39[[#This Row],[dist_a_ns]]</f>
        <v>514.61078403387125</v>
      </c>
    </row>
    <row r="28" spans="1:15" x14ac:dyDescent="0.3">
      <c r="E28" s="1" t="str">
        <f>List1!F76</f>
        <v>12a2</v>
      </c>
      <c r="F28">
        <f>List1!G76</f>
        <v>-86.64</v>
      </c>
      <c r="G28">
        <f>List1!H76</f>
        <v>-93.14</v>
      </c>
      <c r="H28">
        <f>List1!I76</f>
        <v>37171.150129420639</v>
      </c>
      <c r="I28">
        <f>List1!J76</f>
        <v>174.34595929592123</v>
      </c>
      <c r="J28">
        <f>List1!K76</f>
        <v>10</v>
      </c>
      <c r="K28">
        <f>VLOOKUP(Tabulka39[[#This Row],[meass]],Tabulka40[#All],2,FALSE)</f>
        <v>20.077999999999999</v>
      </c>
      <c r="L28">
        <f>VLOOKUP(Tabulka39[[#This Row],[meass]],Tabulka40[#All],3,FALSE)</f>
        <v>2E-3</v>
      </c>
      <c r="M28" s="7">
        <f>(Tabulka39[[#This Row],[TOF]]*$B$4)*1000000000</f>
        <v>581.72998875422047</v>
      </c>
      <c r="N28" s="7">
        <f>(Tabulka39[[#This Row],[Distance]]/$B$3)*1000000000</f>
        <v>66.993090986310506</v>
      </c>
      <c r="O28" s="7">
        <f>Tabulka39[[#This Row],[dist_ns]]-Tabulka39[[#This Row],[dist_a_ns]]</f>
        <v>514.73689776791002</v>
      </c>
    </row>
    <row r="29" spans="1:15" x14ac:dyDescent="0.3">
      <c r="E29" s="1" t="str">
        <f>List1!F84</f>
        <v>12a2</v>
      </c>
      <c r="F29">
        <f>List1!G84</f>
        <v>-88.38</v>
      </c>
      <c r="G29">
        <f>List1!H84</f>
        <v>-92.64</v>
      </c>
      <c r="H29">
        <f>List1!I84</f>
        <v>38247.650697048615</v>
      </c>
      <c r="I29">
        <f>List1!J84</f>
        <v>179.3951311265543</v>
      </c>
      <c r="J29">
        <f>List1!K84</f>
        <v>11</v>
      </c>
      <c r="K29">
        <f>VLOOKUP(Tabulka39[[#This Row],[meass]],Tabulka40[#All],2,FALSE)</f>
        <v>25.077000000000002</v>
      </c>
      <c r="L29">
        <f>VLOOKUP(Tabulka39[[#This Row],[meass]],Tabulka40[#All],3,FALSE)</f>
        <v>0.02</v>
      </c>
      <c r="M29" s="7">
        <f>(Tabulka39[[#This Row],[TOF]]*$B$4)*1000000000</f>
        <v>598.57726576662787</v>
      </c>
      <c r="N29" s="7">
        <f>(Tabulka39[[#This Row],[Distance]]/$B$3)*1000000000</f>
        <v>83.672962579126832</v>
      </c>
      <c r="O29" s="7">
        <f>Tabulka39[[#This Row],[dist_ns]]-Tabulka39[[#This Row],[dist_a_ns]]</f>
        <v>514.904303187501</v>
      </c>
    </row>
    <row r="30" spans="1:15" x14ac:dyDescent="0.3">
      <c r="E30" s="1" t="str">
        <f>List1!F92</f>
        <v>12a2</v>
      </c>
      <c r="F30">
        <f>List1!G92</f>
        <v>-88.04</v>
      </c>
      <c r="G30">
        <f>List1!H92</f>
        <v>-92.54</v>
      </c>
      <c r="H30">
        <f>List1!I92</f>
        <v>39322.442888405283</v>
      </c>
      <c r="I30">
        <f>List1!J92</f>
        <v>184.43629006281031</v>
      </c>
      <c r="J30">
        <f>List1!K92</f>
        <v>12</v>
      </c>
      <c r="K30">
        <f>VLOOKUP(Tabulka39[[#This Row],[meass]],Tabulka40[#All],2,FALSE)</f>
        <v>30.082000000000001</v>
      </c>
      <c r="L30">
        <f>VLOOKUP(Tabulka39[[#This Row],[meass]],Tabulka40[#All],3,FALSE)</f>
        <v>0.02</v>
      </c>
      <c r="M30" s="7">
        <f>(Tabulka39[[#This Row],[TOF]]*$B$4)*1000000000</f>
        <v>615.39780662194482</v>
      </c>
      <c r="N30" s="7">
        <f>(Tabulka39[[#This Row],[Distance]]/$B$3)*1000000000</f>
        <v>100.37285402182451</v>
      </c>
      <c r="O30" s="7">
        <f>Tabulka39[[#This Row],[dist_ns]]-Tabulka39[[#This Row],[dist_a_ns]]</f>
        <v>515.02495260012029</v>
      </c>
    </row>
    <row r="31" spans="1:15" x14ac:dyDescent="0.3">
      <c r="E31" s="1" t="str">
        <f>List1!F100</f>
        <v>12a2</v>
      </c>
      <c r="F31">
        <f>List1!G100</f>
        <v>-88.22</v>
      </c>
      <c r="G31">
        <f>List1!H100</f>
        <v>-92.46</v>
      </c>
      <c r="H31">
        <f>List1!I100</f>
        <v>40409.516714468482</v>
      </c>
      <c r="I31">
        <f>List1!J100</f>
        <v>189.53505424876073</v>
      </c>
      <c r="J31">
        <f>List1!K100</f>
        <v>13</v>
      </c>
      <c r="K31">
        <f>VLOOKUP(Tabulka39[[#This Row],[meass]],Tabulka40[#All],2,FALSE)</f>
        <v>35.08</v>
      </c>
      <c r="L31">
        <f>VLOOKUP(Tabulka39[[#This Row],[meass]],Tabulka40[#All],3,FALSE)</f>
        <v>0.04</v>
      </c>
      <c r="M31" s="7">
        <f>(Tabulka39[[#This Row],[TOF]]*$B$4)*1000000000</f>
        <v>632.41055555247158</v>
      </c>
      <c r="N31" s="7">
        <f>(Tabulka39[[#This Row],[Distance]]/$B$3)*1000000000</f>
        <v>117.04938897299394</v>
      </c>
      <c r="O31" s="7">
        <f>Tabulka39[[#This Row],[dist_ns]]-Tabulka39[[#This Row],[dist_a_ns]]</f>
        <v>515.36116657947764</v>
      </c>
    </row>
    <row r="32" spans="1:15" x14ac:dyDescent="0.3">
      <c r="E32" s="1" t="str">
        <f>List1!F108</f>
        <v>12a2</v>
      </c>
      <c r="F32">
        <f>List1!G108</f>
        <v>-88.55</v>
      </c>
      <c r="G32">
        <f>List1!H108</f>
        <v>-92.86</v>
      </c>
      <c r="H32">
        <f>List1!I108</f>
        <v>41484.692848729646</v>
      </c>
      <c r="I32">
        <f>List1!J108</f>
        <v>194.57801401425573</v>
      </c>
      <c r="J32">
        <f>List1!K108</f>
        <v>14</v>
      </c>
      <c r="K32">
        <f>VLOOKUP(Tabulka39[[#This Row],[meass]],Tabulka40[#All],2,FALSE)</f>
        <v>40.075000000000003</v>
      </c>
      <c r="L32">
        <f>VLOOKUP(Tabulka39[[#This Row],[meass]],Tabulka40[#All],3,FALSE)</f>
        <v>0.04</v>
      </c>
      <c r="M32" s="7">
        <f>(Tabulka39[[#This Row],[TOF]]*$B$4)*1000000000</f>
        <v>649.23710512962623</v>
      </c>
      <c r="N32" s="7">
        <f>(Tabulka39[[#This Row],[Distance]]/$B$3)*1000000000</f>
        <v>133.71591399922272</v>
      </c>
      <c r="O32" s="7">
        <f>Tabulka39[[#This Row],[dist_ns]]-Tabulka39[[#This Row],[dist_a_ns]]</f>
        <v>515.52119113040351</v>
      </c>
    </row>
    <row r="33" spans="5:15" x14ac:dyDescent="0.3">
      <c r="E33" s="1" t="str">
        <f>List1!F116</f>
        <v>12a2</v>
      </c>
      <c r="F33">
        <f>List1!G116</f>
        <v>-89.46</v>
      </c>
      <c r="G33">
        <f>List1!H116</f>
        <v>-93.61</v>
      </c>
      <c r="H33">
        <f>List1!I116</f>
        <v>42562.223771422374</v>
      </c>
      <c r="I33">
        <f>List1!J116</f>
        <v>199.6320185778431</v>
      </c>
      <c r="J33">
        <f>List1!K116</f>
        <v>15</v>
      </c>
      <c r="K33">
        <f>VLOOKUP(Tabulka39[[#This Row],[meass]],Tabulka40[#All],2,FALSE)</f>
        <v>45.076999999999998</v>
      </c>
      <c r="L33">
        <f>VLOOKUP(Tabulka39[[#This Row],[meass]],Tabulka40[#All],3,FALSE)</f>
        <v>0.04</v>
      </c>
      <c r="M33" s="7">
        <f>(Tabulka39[[#This Row],[TOF]]*$B$4)*1000000000</f>
        <v>666.10050724007726</v>
      </c>
      <c r="N33" s="7">
        <f>(Tabulka39[[#This Row],[Distance]]/$B$3)*1000000000</f>
        <v>150.40579551697971</v>
      </c>
      <c r="O33" s="7">
        <f>Tabulka39[[#This Row],[dist_ns]]-Tabulka39[[#This Row],[dist_a_ns]]</f>
        <v>515.6947117230975</v>
      </c>
    </row>
    <row r="34" spans="5:15" x14ac:dyDescent="0.3">
      <c r="E34" s="1" t="str">
        <f>List1!F124</f>
        <v>12a2</v>
      </c>
      <c r="F34">
        <f>List1!G124</f>
        <v>-93.78</v>
      </c>
      <c r="G34">
        <f>List1!H124</f>
        <v>-96.08</v>
      </c>
      <c r="H34">
        <f>List1!I124</f>
        <v>43632.657707411468</v>
      </c>
      <c r="I34">
        <f>List1!J124</f>
        <v>204.65273574110392</v>
      </c>
      <c r="J34">
        <f>List1!K124</f>
        <v>16</v>
      </c>
      <c r="K34">
        <f>VLOOKUP(Tabulka39[[#This Row],[meass]],Tabulka40[#All],2,FALSE)</f>
        <v>50.073</v>
      </c>
      <c r="L34">
        <f>VLOOKUP(Tabulka39[[#This Row],[meass]],Tabulka40[#All],3,FALSE)</f>
        <v>0.04</v>
      </c>
      <c r="M34" s="7">
        <f>(Tabulka39[[#This Row],[TOF]]*$B$4)*1000000000</f>
        <v>682.85284122428197</v>
      </c>
      <c r="N34" s="7">
        <f>(Tabulka39[[#This Row],[Distance]]/$B$3)*1000000000</f>
        <v>167.07565718485537</v>
      </c>
      <c r="O34" s="7">
        <f>Tabulka39[[#This Row],[dist_ns]]-Tabulka39[[#This Row],[dist_a_ns]]</f>
        <v>515.77718403942663</v>
      </c>
    </row>
    <row r="35" spans="5:15" x14ac:dyDescent="0.3">
      <c r="E35" s="1" t="str">
        <f>List1!F132</f>
        <v>12a2</v>
      </c>
      <c r="F35">
        <f>List1!G132</f>
        <v>-92.73</v>
      </c>
      <c r="G35">
        <f>List1!H132</f>
        <v>-96.56</v>
      </c>
      <c r="H35">
        <f>List1!I132</f>
        <v>45770.046339399945</v>
      </c>
      <c r="I35">
        <f>List1!J132</f>
        <v>214.67785119044493</v>
      </c>
      <c r="J35">
        <f>List1!K132</f>
        <v>17</v>
      </c>
      <c r="K35">
        <f>VLOOKUP(Tabulka39[[#This Row],[meass]],Tabulka40[#All],2,FALSE)</f>
        <v>60.072000000000003</v>
      </c>
      <c r="L35">
        <f>VLOOKUP(Tabulka39[[#This Row],[meass]],Tabulka40[#All],3,FALSE)</f>
        <v>0.06</v>
      </c>
      <c r="M35" s="7">
        <f>(Tabulka39[[#This Row],[TOF]]*$B$4)*1000000000</f>
        <v>716.30305894746004</v>
      </c>
      <c r="N35" s="7">
        <f>(Tabulka39[[#This Row],[Distance]]/$B$3)*1000000000</f>
        <v>200.43873701213494</v>
      </c>
      <c r="O35" s="7">
        <f>Tabulka39[[#This Row],[dist_ns]]-Tabulka39[[#This Row],[dist_a_ns]]</f>
        <v>515.86432193532505</v>
      </c>
    </row>
    <row r="36" spans="5:15" x14ac:dyDescent="0.3">
      <c r="E36" s="1" t="str">
        <f>List1!F139</f>
        <v>12a2</v>
      </c>
      <c r="F36">
        <f>List1!G139</f>
        <v>-94.51</v>
      </c>
      <c r="G36">
        <f>List1!H139</f>
        <v>-97.7</v>
      </c>
      <c r="H36">
        <f>List1!I139</f>
        <v>47914.390363079074</v>
      </c>
      <c r="I36">
        <f>List1!J139</f>
        <v>224.73558990897081</v>
      </c>
      <c r="J36">
        <f>List1!K139</f>
        <v>18</v>
      </c>
      <c r="K36">
        <f>VLOOKUP(Tabulka39[[#This Row],[meass]],Tabulka40[#All],2,FALSE)</f>
        <v>70.067999999999998</v>
      </c>
      <c r="L36">
        <f>VLOOKUP(Tabulka39[[#This Row],[meass]],Tabulka40[#All],3,FALSE)</f>
        <v>0.06</v>
      </c>
      <c r="M36" s="7">
        <f>(Tabulka39[[#This Row],[TOF]]*$B$4)*1000000000</f>
        <v>749.86212882925827</v>
      </c>
      <c r="N36" s="7">
        <f>(Tabulka39[[#This Row],[Distance]]/$B$3)*1000000000</f>
        <v>233.79180691447377</v>
      </c>
      <c r="O36" s="7">
        <f>Tabulka39[[#This Row],[dist_ns]]-Tabulka39[[#This Row],[dist_a_ns]]</f>
        <v>516.07032191478447</v>
      </c>
    </row>
    <row r="37" spans="5:15" x14ac:dyDescent="0.3">
      <c r="E37" s="1" t="str">
        <f>List1!F146</f>
        <v>12a2</v>
      </c>
      <c r="F37">
        <f>List1!G146</f>
        <v>-94.8</v>
      </c>
      <c r="G37">
        <f>List1!H146</f>
        <v>-100.11</v>
      </c>
      <c r="H37">
        <f>List1!I146</f>
        <v>50057.415434109505</v>
      </c>
      <c r="I37">
        <f>List1!J146</f>
        <v>234.78714226888252</v>
      </c>
      <c r="J37">
        <f>List1!K146</f>
        <v>19</v>
      </c>
      <c r="K37">
        <f>VLOOKUP(Tabulka39[[#This Row],[meass]],Tabulka40[#All],2,FALSE)</f>
        <v>80.064999999999998</v>
      </c>
      <c r="L37">
        <f>VLOOKUP(Tabulka39[[#This Row],[meass]],Tabulka40[#All],3,FALSE)</f>
        <v>0.06</v>
      </c>
      <c r="M37" s="7">
        <f>(Tabulka39[[#This Row],[TOF]]*$B$4)*1000000000</f>
        <v>783.40055704926158</v>
      </c>
      <c r="N37" s="7">
        <f>(Tabulka39[[#This Row],[Distance]]/$B$3)*1000000000</f>
        <v>267.14821345845951</v>
      </c>
      <c r="O37" s="7">
        <f>Tabulka39[[#This Row],[dist_ns]]-Tabulka39[[#This Row],[dist_a_ns]]</f>
        <v>516.25234359080207</v>
      </c>
    </row>
    <row r="38" spans="5:15" x14ac:dyDescent="0.3">
      <c r="E38" t="str">
        <f>List1!F5</f>
        <v>13a3</v>
      </c>
      <c r="F38">
        <f>List1!G5</f>
        <v>-82.52</v>
      </c>
      <c r="G38">
        <f>List1!H5</f>
        <v>-92.23</v>
      </c>
      <c r="H38">
        <f>List1!I5</f>
        <v>33071.692498886965</v>
      </c>
      <c r="I38">
        <f>List1!J5</f>
        <v>155.11804004403132</v>
      </c>
      <c r="J38">
        <f>List1!K5</f>
        <v>1</v>
      </c>
      <c r="K38">
        <f>VLOOKUP(Tabulka39[[#This Row],[meass]],Tabulka40[#All],2,FALSE)</f>
        <v>1.1180000000000001</v>
      </c>
      <c r="L38">
        <f>VLOOKUP(Tabulka39[[#This Row],[meass]],Tabulka40[#All],3,FALSE)</f>
        <v>2E-3</v>
      </c>
      <c r="M38" s="7">
        <f>(Tabulka39[[#This Row],[TOF]]*$B$4)*1000000000</f>
        <v>517.57331259527564</v>
      </c>
      <c r="N38" s="7">
        <f>(Tabulka39[[#This Row],[Distance]]/$B$3)*1000000000</f>
        <v>3.7303653612259757</v>
      </c>
      <c r="O38" s="7">
        <f>Tabulka39[[#This Row],[dist_ns]]-Tabulka39[[#This Row],[dist_a_ns]]</f>
        <v>513.84294723404969</v>
      </c>
    </row>
    <row r="39" spans="5:15" x14ac:dyDescent="0.3">
      <c r="E39" s="1" t="str">
        <f>List1!F13</f>
        <v>13a3</v>
      </c>
      <c r="F39">
        <f>List1!G13</f>
        <v>-81.790000000000006</v>
      </c>
      <c r="G39">
        <f>List1!H13</f>
        <v>-91.8</v>
      </c>
      <c r="H39">
        <f>List1!I13</f>
        <v>33291.551906100474</v>
      </c>
      <c r="I39">
        <f>List1!J13</f>
        <v>156.14925912461965</v>
      </c>
      <c r="J39">
        <f>List1!K13</f>
        <v>2</v>
      </c>
      <c r="K39">
        <f>VLOOKUP(Tabulka39[[#This Row],[meass]],Tabulka40[#All],2,FALSE)</f>
        <v>2.06</v>
      </c>
      <c r="L39">
        <f>VLOOKUP(Tabulka39[[#This Row],[meass]],Tabulka40[#All],3,FALSE)</f>
        <v>2E-3</v>
      </c>
      <c r="M39" s="7">
        <f>(Tabulka39[[#This Row],[TOF]]*$B$4)*1000000000</f>
        <v>521.01412112663706</v>
      </c>
      <c r="N39" s="7">
        <f>(Tabulka39[[#This Row],[Distance]]/$B$3)*1000000000</f>
        <v>6.8734817925988461</v>
      </c>
      <c r="O39" s="7">
        <f>Tabulka39[[#This Row],[dist_ns]]-Tabulka39[[#This Row],[dist_a_ns]]</f>
        <v>514.14063933403827</v>
      </c>
    </row>
    <row r="40" spans="5:15" x14ac:dyDescent="0.3">
      <c r="E40" s="1" t="str">
        <f>List1!F21</f>
        <v>13a3</v>
      </c>
      <c r="F40">
        <f>List1!G21</f>
        <v>-81.64</v>
      </c>
      <c r="G40">
        <f>List1!H21</f>
        <v>-91.9</v>
      </c>
      <c r="H40">
        <f>List1!I21</f>
        <v>33568.876268226049</v>
      </c>
      <c r="I40">
        <f>List1!J21</f>
        <v>157.45000935114126</v>
      </c>
      <c r="J40">
        <f>List1!K21</f>
        <v>3</v>
      </c>
      <c r="K40">
        <f>VLOOKUP(Tabulka39[[#This Row],[meass]],Tabulka40[#All],2,FALSE)</f>
        <v>3.089</v>
      </c>
      <c r="L40">
        <f>VLOOKUP(Tabulka39[[#This Row],[meass]],Tabulka40[#All],3,FALSE)</f>
        <v>2E-3</v>
      </c>
      <c r="M40" s="7">
        <f>(Tabulka39[[#This Row],[TOF]]*$B$4)*1000000000</f>
        <v>525.35425850465413</v>
      </c>
      <c r="N40" s="7">
        <f>(Tabulka39[[#This Row],[Distance]]/$B$3)*1000000000</f>
        <v>10.306886047251377</v>
      </c>
      <c r="O40" s="7">
        <f>Tabulka39[[#This Row],[dist_ns]]-Tabulka39[[#This Row],[dist_a_ns]]</f>
        <v>515.04737245740273</v>
      </c>
    </row>
    <row r="41" spans="5:15" x14ac:dyDescent="0.3">
      <c r="E41" s="1" t="str">
        <f>List1!F29</f>
        <v>13a3</v>
      </c>
      <c r="F41">
        <f>List1!G29</f>
        <v>-82.2</v>
      </c>
      <c r="G41">
        <f>List1!H29</f>
        <v>-91.51</v>
      </c>
      <c r="H41">
        <f>List1!I29</f>
        <v>33791.460088743203</v>
      </c>
      <c r="I41">
        <f>List1!J29</f>
        <v>158.49400690237923</v>
      </c>
      <c r="J41">
        <f>List1!K29</f>
        <v>4</v>
      </c>
      <c r="K41">
        <f>VLOOKUP(Tabulka39[[#This Row],[meass]],Tabulka40[#All],2,FALSE)</f>
        <v>4.0949999999999998</v>
      </c>
      <c r="L41">
        <f>VLOOKUP(Tabulka39[[#This Row],[meass]],Tabulka40[#All],3,FALSE)</f>
        <v>2E-3</v>
      </c>
      <c r="M41" s="7">
        <f>(Tabulka39[[#This Row],[TOF]]*$B$4)*1000000000</f>
        <v>528.83770421336862</v>
      </c>
      <c r="N41" s="7">
        <f>(Tabulka39[[#This Row],[Distance]]/$B$3)*1000000000</f>
        <v>13.663547544025375</v>
      </c>
      <c r="O41" s="7">
        <f>Tabulka39[[#This Row],[dist_ns]]-Tabulka39[[#This Row],[dist_a_ns]]</f>
        <v>515.17415666934323</v>
      </c>
    </row>
    <row r="42" spans="5:15" x14ac:dyDescent="0.3">
      <c r="E42" s="1" t="str">
        <f>List1!F37</f>
        <v>13a3</v>
      </c>
      <c r="F42">
        <f>List1!G37</f>
        <v>-82.95</v>
      </c>
      <c r="G42">
        <f>List1!H37</f>
        <v>-91.65</v>
      </c>
      <c r="H42">
        <f>List1!I37</f>
        <v>34025.364142633829</v>
      </c>
      <c r="I42">
        <f>List1!J37</f>
        <v>159.59110038796629</v>
      </c>
      <c r="J42">
        <f>List1!K37</f>
        <v>5</v>
      </c>
      <c r="K42">
        <f>VLOOKUP(Tabulka39[[#This Row],[meass]],Tabulka40[#All],2,FALSE)</f>
        <v>5.077</v>
      </c>
      <c r="L42">
        <f>VLOOKUP(Tabulka39[[#This Row],[meass]],Tabulka40[#All],3,FALSE)</f>
        <v>2E-3</v>
      </c>
      <c r="M42" s="7">
        <f>(Tabulka39[[#This Row],[TOF]]*$B$4)*1000000000</f>
        <v>532.49831202791313</v>
      </c>
      <c r="N42" s="7">
        <f>(Tabulka39[[#This Row],[Distance]]/$B$3)*1000000000</f>
        <v>16.940129641273952</v>
      </c>
      <c r="O42" s="7">
        <f>Tabulka39[[#This Row],[dist_ns]]-Tabulka39[[#This Row],[dist_a_ns]]</f>
        <v>515.55818238663915</v>
      </c>
    </row>
    <row r="43" spans="5:15" x14ac:dyDescent="0.3">
      <c r="E43" s="1" t="str">
        <f>List1!F45</f>
        <v>13a3</v>
      </c>
      <c r="F43">
        <f>List1!G45</f>
        <v>-82.9</v>
      </c>
      <c r="G43">
        <f>List1!H45</f>
        <v>-94.56</v>
      </c>
      <c r="H43">
        <f>List1!I45</f>
        <v>34260.731572772514</v>
      </c>
      <c r="I43">
        <f>List1!J45</f>
        <v>160.6950576303887</v>
      </c>
      <c r="J43">
        <f>List1!K45</f>
        <v>6</v>
      </c>
      <c r="K43">
        <f>VLOOKUP(Tabulka39[[#This Row],[meass]],Tabulka40[#All],2,FALSE)</f>
        <v>6.09</v>
      </c>
      <c r="L43">
        <f>VLOOKUP(Tabulka39[[#This Row],[meass]],Tabulka40[#All],3,FALSE)</f>
        <v>2E-3</v>
      </c>
      <c r="M43" s="7">
        <f>(Tabulka39[[#This Row],[TOF]]*$B$4)*1000000000</f>
        <v>536.1818217393685</v>
      </c>
      <c r="N43" s="7">
        <f>(Tabulka39[[#This Row],[Distance]]/$B$3)*1000000000</f>
        <v>20.320147629576201</v>
      </c>
      <c r="O43" s="7">
        <f>Tabulka39[[#This Row],[dist_ns]]-Tabulka39[[#This Row],[dist_a_ns]]</f>
        <v>515.86167410979226</v>
      </c>
    </row>
    <row r="44" spans="5:15" x14ac:dyDescent="0.3">
      <c r="E44" s="1" t="str">
        <f>List1!F53</f>
        <v>13a3</v>
      </c>
      <c r="F44">
        <f>List1!G53</f>
        <v>-82.63</v>
      </c>
      <c r="G44">
        <f>List1!H53</f>
        <v>-91.86</v>
      </c>
      <c r="H44">
        <f>List1!I53</f>
        <v>34706.337424284895</v>
      </c>
      <c r="I44">
        <f>List1!J53</f>
        <v>162.78510809639005</v>
      </c>
      <c r="J44">
        <f>List1!K53</f>
        <v>7</v>
      </c>
      <c r="K44">
        <f>VLOOKUP(Tabulka39[[#This Row],[meass]],Tabulka40[#All],2,FALSE)</f>
        <v>8.0790000000000006</v>
      </c>
      <c r="L44">
        <f>VLOOKUP(Tabulka39[[#This Row],[meass]],Tabulka40[#All],3,FALSE)</f>
        <v>2E-3</v>
      </c>
      <c r="M44" s="7">
        <f>(Tabulka39[[#This Row],[TOF]]*$B$4)*1000000000</f>
        <v>543.155571168336</v>
      </c>
      <c r="N44" s="7">
        <f>(Tabulka39[[#This Row],[Distance]]/$B$3)*1000000000</f>
        <v>26.956727865245671</v>
      </c>
      <c r="O44" s="7">
        <f>Tabulka39[[#This Row],[dist_ns]]-Tabulka39[[#This Row],[dist_a_ns]]</f>
        <v>516.19884330309037</v>
      </c>
    </row>
    <row r="45" spans="5:15" x14ac:dyDescent="0.3">
      <c r="E45" s="1" t="str">
        <f>List1!F61</f>
        <v>13a3</v>
      </c>
      <c r="F45">
        <f>List1!G61</f>
        <v>-83.9</v>
      </c>
      <c r="G45">
        <f>List1!H61</f>
        <v>-91.64</v>
      </c>
      <c r="H45">
        <f>List1!I61</f>
        <v>35149.789411022837</v>
      </c>
      <c r="I45">
        <f>List1!J61</f>
        <v>164.86505616795418</v>
      </c>
      <c r="J45">
        <f>List1!K61</f>
        <v>8</v>
      </c>
      <c r="K45">
        <f>VLOOKUP(Tabulka39[[#This Row],[meass]],Tabulka40[#All],2,FALSE)</f>
        <v>10.087</v>
      </c>
      <c r="L45">
        <f>VLOOKUP(Tabulka39[[#This Row],[meass]],Tabulka40[#All],3,FALSE)</f>
        <v>2E-3</v>
      </c>
      <c r="M45" s="7">
        <f>(Tabulka39[[#This Row],[TOF]]*$B$4)*1000000000</f>
        <v>550.09561252729077</v>
      </c>
      <c r="N45" s="7">
        <f>(Tabulka39[[#This Row],[Distance]]/$B$3)*1000000000</f>
        <v>33.656704292206101</v>
      </c>
      <c r="O45" s="7">
        <f>Tabulka39[[#This Row],[dist_ns]]-Tabulka39[[#This Row],[dist_a_ns]]</f>
        <v>516.43890823508468</v>
      </c>
    </row>
    <row r="46" spans="5:15" x14ac:dyDescent="0.3">
      <c r="E46" s="1" t="str">
        <f>List1!F69</f>
        <v>13a3</v>
      </c>
      <c r="F46">
        <f>List1!G69</f>
        <v>-84.79</v>
      </c>
      <c r="G46">
        <f>List1!H69</f>
        <v>-92.1</v>
      </c>
      <c r="H46">
        <f>List1!I69</f>
        <v>36162.614825368386</v>
      </c>
      <c r="I46">
        <f>List1!J69</f>
        <v>169.61556880607671</v>
      </c>
      <c r="J46">
        <f>List1!K69</f>
        <v>9</v>
      </c>
      <c r="K46">
        <f>VLOOKUP(Tabulka39[[#This Row],[meass]],Tabulka40[#All],2,FALSE)</f>
        <v>15.08</v>
      </c>
      <c r="L46">
        <f>VLOOKUP(Tabulka39[[#This Row],[meass]],Tabulka40[#All],3,FALSE)</f>
        <v>2E-3</v>
      </c>
      <c r="M46" s="7">
        <f>(Tabulka39[[#This Row],[TOF]]*$B$4)*1000000000</f>
        <v>565.94637083974033</v>
      </c>
      <c r="N46" s="7">
        <f>(Tabulka39[[#This Row],[Distance]]/$B$3)*1000000000</f>
        <v>50.316556035141069</v>
      </c>
      <c r="O46" s="7">
        <f>Tabulka39[[#This Row],[dist_ns]]-Tabulka39[[#This Row],[dist_a_ns]]</f>
        <v>515.62981480459928</v>
      </c>
    </row>
    <row r="47" spans="5:15" x14ac:dyDescent="0.3">
      <c r="E47" s="1" t="str">
        <f>List1!F77</f>
        <v>13a3</v>
      </c>
      <c r="F47">
        <f>List1!G77</f>
        <v>-86.85</v>
      </c>
      <c r="G47">
        <f>List1!H77</f>
        <v>-92.69</v>
      </c>
      <c r="H47">
        <f>List1!I77</f>
        <v>37262.112644929693</v>
      </c>
      <c r="I47">
        <f>List1!J77</f>
        <v>174.77260595525729</v>
      </c>
      <c r="J47">
        <f>List1!K77</f>
        <v>10</v>
      </c>
      <c r="K47">
        <f>VLOOKUP(Tabulka39[[#This Row],[meass]],Tabulka40[#All],2,FALSE)</f>
        <v>20.077999999999999</v>
      </c>
      <c r="L47">
        <f>VLOOKUP(Tabulka39[[#This Row],[meass]],Tabulka40[#All],3,FALSE)</f>
        <v>2E-3</v>
      </c>
      <c r="M47" s="7">
        <f>(Tabulka39[[#This Row],[TOF]]*$B$4)*1000000000</f>
        <v>583.15355576626871</v>
      </c>
      <c r="N47" s="7">
        <f>(Tabulka39[[#This Row],[Distance]]/$B$3)*1000000000</f>
        <v>66.993090986310506</v>
      </c>
      <c r="O47" s="7">
        <f>Tabulka39[[#This Row],[dist_ns]]-Tabulka39[[#This Row],[dist_a_ns]]</f>
        <v>516.16046477995815</v>
      </c>
    </row>
    <row r="48" spans="5:15" x14ac:dyDescent="0.3">
      <c r="E48" s="1" t="str">
        <f>List1!F85</f>
        <v>13a3</v>
      </c>
      <c r="F48">
        <f>List1!G85</f>
        <v>-89.25</v>
      </c>
      <c r="G48">
        <f>List1!H85</f>
        <v>-92.71</v>
      </c>
      <c r="H48">
        <f>List1!I85</f>
        <v>38320.02336018686</v>
      </c>
      <c r="I48">
        <f>List1!J85</f>
        <v>179.73458474415034</v>
      </c>
      <c r="J48">
        <f>List1!K85</f>
        <v>11</v>
      </c>
      <c r="K48">
        <f>VLOOKUP(Tabulka39[[#This Row],[meass]],Tabulka40[#All],2,FALSE)</f>
        <v>25.077000000000002</v>
      </c>
      <c r="L48">
        <f>VLOOKUP(Tabulka39[[#This Row],[meass]],Tabulka40[#All],3,FALSE)</f>
        <v>0.02</v>
      </c>
      <c r="M48" s="7">
        <f>(Tabulka39[[#This Row],[TOF]]*$B$4)*1000000000</f>
        <v>599.70990084428729</v>
      </c>
      <c r="N48" s="7">
        <f>(Tabulka39[[#This Row],[Distance]]/$B$3)*1000000000</f>
        <v>83.672962579126832</v>
      </c>
      <c r="O48" s="7">
        <f>Tabulka39[[#This Row],[dist_ns]]-Tabulka39[[#This Row],[dist_a_ns]]</f>
        <v>516.03693826516042</v>
      </c>
    </row>
    <row r="49" spans="5:15" x14ac:dyDescent="0.3">
      <c r="E49" s="1" t="str">
        <f>List1!F93</f>
        <v>13a3</v>
      </c>
      <c r="F49">
        <f>List1!G93</f>
        <v>-88.94</v>
      </c>
      <c r="G49">
        <f>List1!H93</f>
        <v>-92.42</v>
      </c>
      <c r="H49">
        <f>List1!I93</f>
        <v>39405.168362318349</v>
      </c>
      <c r="I49">
        <f>List1!J93</f>
        <v>184.82430205752576</v>
      </c>
      <c r="J49">
        <f>List1!K93</f>
        <v>12</v>
      </c>
      <c r="K49">
        <f>VLOOKUP(Tabulka39[[#This Row],[meass]],Tabulka40[#All],2,FALSE)</f>
        <v>30.082000000000001</v>
      </c>
      <c r="L49">
        <f>VLOOKUP(Tabulka39[[#This Row],[meass]],Tabulka40[#All],3,FALSE)</f>
        <v>0.02</v>
      </c>
      <c r="M49" s="7">
        <f>(Tabulka39[[#This Row],[TOF]]*$B$4)*1000000000</f>
        <v>616.69246360300622</v>
      </c>
      <c r="N49" s="7">
        <f>(Tabulka39[[#This Row],[Distance]]/$B$3)*1000000000</f>
        <v>100.37285402182451</v>
      </c>
      <c r="O49" s="7">
        <f>Tabulka39[[#This Row],[dist_ns]]-Tabulka39[[#This Row],[dist_a_ns]]</f>
        <v>516.31960958118168</v>
      </c>
    </row>
    <row r="50" spans="5:15" x14ac:dyDescent="0.3">
      <c r="E50" s="1" t="str">
        <f>List1!F101</f>
        <v>13a3</v>
      </c>
      <c r="F50">
        <f>List1!G101</f>
        <v>-86.31</v>
      </c>
      <c r="G50">
        <f>List1!H101</f>
        <v>-93.26</v>
      </c>
      <c r="H50">
        <f>List1!I101</f>
        <v>40483.31625998344</v>
      </c>
      <c r="I50">
        <f>List1!J101</f>
        <v>189.88120045391204</v>
      </c>
      <c r="J50">
        <f>List1!K101</f>
        <v>13</v>
      </c>
      <c r="K50">
        <f>VLOOKUP(Tabulka39[[#This Row],[meass]],Tabulka40[#All],2,FALSE)</f>
        <v>35.08</v>
      </c>
      <c r="L50">
        <f>VLOOKUP(Tabulka39[[#This Row],[meass]],Tabulka40[#All],3,FALSE)</f>
        <v>0.04</v>
      </c>
      <c r="M50" s="7">
        <f>(Tabulka39[[#This Row],[TOF]]*$B$4)*1000000000</f>
        <v>633.5655213964933</v>
      </c>
      <c r="N50" s="7">
        <f>(Tabulka39[[#This Row],[Distance]]/$B$3)*1000000000</f>
        <v>117.04938897299394</v>
      </c>
      <c r="O50" s="7">
        <f>Tabulka39[[#This Row],[dist_ns]]-Tabulka39[[#This Row],[dist_a_ns]]</f>
        <v>516.51613242349936</v>
      </c>
    </row>
    <row r="51" spans="5:15" x14ac:dyDescent="0.3">
      <c r="E51" s="1" t="str">
        <f>List1!F109</f>
        <v>13a3</v>
      </c>
      <c r="F51">
        <f>List1!G109</f>
        <v>-91.16</v>
      </c>
      <c r="G51">
        <f>List1!H109</f>
        <v>-97.24</v>
      </c>
      <c r="H51">
        <f>List1!I109</f>
        <v>41568.05000596241</v>
      </c>
      <c r="I51">
        <f>List1!J109</f>
        <v>194.96898882916801</v>
      </c>
      <c r="J51">
        <f>List1!K109</f>
        <v>14</v>
      </c>
      <c r="K51">
        <f>VLOOKUP(Tabulka39[[#This Row],[meass]],Tabulka40[#All],2,FALSE)</f>
        <v>40.075000000000003</v>
      </c>
      <c r="L51">
        <f>VLOOKUP(Tabulka39[[#This Row],[meass]],Tabulka40[#All],3,FALSE)</f>
        <v>0.04</v>
      </c>
      <c r="M51" s="7">
        <f>(Tabulka39[[#This Row],[TOF]]*$B$4)*1000000000</f>
        <v>650.54164797994861</v>
      </c>
      <c r="N51" s="7">
        <f>(Tabulka39[[#This Row],[Distance]]/$B$3)*1000000000</f>
        <v>133.71591399922272</v>
      </c>
      <c r="O51" s="7">
        <f>Tabulka39[[#This Row],[dist_ns]]-Tabulka39[[#This Row],[dist_a_ns]]</f>
        <v>516.82573398072589</v>
      </c>
    </row>
    <row r="52" spans="5:15" x14ac:dyDescent="0.3">
      <c r="E52" s="1" t="str">
        <f>List1!F117</f>
        <v>13a3</v>
      </c>
      <c r="F52">
        <f>List1!G117</f>
        <v>-89.99</v>
      </c>
      <c r="G52">
        <f>List1!H117</f>
        <v>-94.23</v>
      </c>
      <c r="H52">
        <f>List1!I117</f>
        <v>42648.687485042581</v>
      </c>
      <c r="I52">
        <f>List1!J117</f>
        <v>200.03756425084262</v>
      </c>
      <c r="J52">
        <f>List1!K117</f>
        <v>15</v>
      </c>
      <c r="K52">
        <f>VLOOKUP(Tabulka39[[#This Row],[meass]],Tabulka40[#All],2,FALSE)</f>
        <v>45.076999999999998</v>
      </c>
      <c r="L52">
        <f>VLOOKUP(Tabulka39[[#This Row],[meass]],Tabulka40[#All],3,FALSE)</f>
        <v>0.04</v>
      </c>
      <c r="M52" s="7">
        <f>(Tabulka39[[#This Row],[TOF]]*$B$4)*1000000000</f>
        <v>667.45366782232463</v>
      </c>
      <c r="N52" s="7">
        <f>(Tabulka39[[#This Row],[Distance]]/$B$3)*1000000000</f>
        <v>150.40579551697971</v>
      </c>
      <c r="O52" s="7">
        <f>Tabulka39[[#This Row],[dist_ns]]-Tabulka39[[#This Row],[dist_a_ns]]</f>
        <v>517.04787230534498</v>
      </c>
    </row>
    <row r="53" spans="5:15" x14ac:dyDescent="0.3">
      <c r="E53" s="1" t="str">
        <f>List1!F125</f>
        <v>13a3</v>
      </c>
      <c r="F53">
        <f>List1!G125</f>
        <v>-92.87</v>
      </c>
      <c r="G53">
        <f>List1!H125</f>
        <v>-98.87</v>
      </c>
      <c r="H53">
        <f>List1!I125</f>
        <v>43689.692118734085</v>
      </c>
      <c r="I53">
        <f>List1!J125</f>
        <v>204.92024748395554</v>
      </c>
      <c r="J53">
        <f>List1!K125</f>
        <v>16</v>
      </c>
      <c r="K53">
        <f>VLOOKUP(Tabulka39[[#This Row],[meass]],Tabulka40[#All],2,FALSE)</f>
        <v>50.073</v>
      </c>
      <c r="L53">
        <f>VLOOKUP(Tabulka39[[#This Row],[meass]],Tabulka40[#All],3,FALSE)</f>
        <v>0.04</v>
      </c>
      <c r="M53" s="7">
        <f>(Tabulka39[[#This Row],[TOF]]*$B$4)*1000000000</f>
        <v>683.74543204651354</v>
      </c>
      <c r="N53" s="7">
        <f>(Tabulka39[[#This Row],[Distance]]/$B$3)*1000000000</f>
        <v>167.07565718485537</v>
      </c>
      <c r="O53" s="7">
        <f>Tabulka39[[#This Row],[dist_ns]]-Tabulka39[[#This Row],[dist_a_ns]]</f>
        <v>516.6697748616582</v>
      </c>
    </row>
    <row r="54" spans="5:15" x14ac:dyDescent="0.3">
      <c r="E54" s="1" t="str">
        <f>List1!F133</f>
        <v>13a3</v>
      </c>
      <c r="F54">
        <f>List1!G133</f>
        <v>-96.73</v>
      </c>
      <c r="G54">
        <f>List1!H133</f>
        <v>-98.34</v>
      </c>
      <c r="H54">
        <f>List1!I133</f>
        <v>45830.387198131008</v>
      </c>
      <c r="I54">
        <f>List1!J133</f>
        <v>214.96087135160695</v>
      </c>
      <c r="J54">
        <f>List1!K133</f>
        <v>17</v>
      </c>
      <c r="K54">
        <f>VLOOKUP(Tabulka39[[#This Row],[meass]],Tabulka40[#All],2,FALSE)</f>
        <v>60.072000000000003</v>
      </c>
      <c r="L54">
        <f>VLOOKUP(Tabulka39[[#This Row],[meass]],Tabulka40[#All],3,FALSE)</f>
        <v>0.06</v>
      </c>
      <c r="M54" s="7">
        <f>(Tabulka39[[#This Row],[TOF]]*$B$4)*1000000000</f>
        <v>717.24739580410358</v>
      </c>
      <c r="N54" s="7">
        <f>(Tabulka39[[#This Row],[Distance]]/$B$3)*1000000000</f>
        <v>200.43873701213494</v>
      </c>
      <c r="O54" s="7">
        <f>Tabulka39[[#This Row],[dist_ns]]-Tabulka39[[#This Row],[dist_a_ns]]</f>
        <v>516.80865879196858</v>
      </c>
    </row>
    <row r="55" spans="5:15" x14ac:dyDescent="0.3">
      <c r="E55" s="1" t="str">
        <f>List1!F140</f>
        <v>13a3</v>
      </c>
      <c r="F55">
        <f>List1!G140</f>
        <v>-93.66</v>
      </c>
      <c r="G55">
        <f>List1!H140</f>
        <v>-96.84</v>
      </c>
      <c r="H55">
        <f>List1!I140</f>
        <v>48034.978675577957</v>
      </c>
      <c r="I55">
        <f>List1!J140</f>
        <v>225.30119212868405</v>
      </c>
      <c r="J55">
        <f>List1!K140</f>
        <v>18</v>
      </c>
      <c r="K55">
        <f>VLOOKUP(Tabulka39[[#This Row],[meass]],Tabulka40[#All],2,FALSE)</f>
        <v>70.067999999999998</v>
      </c>
      <c r="L55">
        <f>VLOOKUP(Tabulka39[[#This Row],[meass]],Tabulka40[#All],3,FALSE)</f>
        <v>0.06</v>
      </c>
      <c r="M55" s="7">
        <f>(Tabulka39[[#This Row],[TOF]]*$B$4)*1000000000</f>
        <v>751.74934075112833</v>
      </c>
      <c r="N55" s="7">
        <f>(Tabulka39[[#This Row],[Distance]]/$B$3)*1000000000</f>
        <v>233.79180691447377</v>
      </c>
      <c r="O55" s="7">
        <f>Tabulka39[[#This Row],[dist_ns]]-Tabulka39[[#This Row],[dist_a_ns]]</f>
        <v>517.95753383665453</v>
      </c>
    </row>
    <row r="56" spans="5:15" x14ac:dyDescent="0.3">
      <c r="E56" s="1" t="str">
        <f>List1!F147</f>
        <v>13a3</v>
      </c>
      <c r="F56">
        <f>List1!G147</f>
        <v>-97.32</v>
      </c>
      <c r="G56">
        <f>List1!H147</f>
        <v>-107.56</v>
      </c>
      <c r="H56">
        <f>List1!I147</f>
        <v>50112.639414736565</v>
      </c>
      <c r="I56">
        <f>List1!J147</f>
        <v>235.04616244568743</v>
      </c>
      <c r="J56">
        <f>List1!K147</f>
        <v>19</v>
      </c>
      <c r="K56">
        <f>VLOOKUP(Tabulka39[[#This Row],[meass]],Tabulka40[#All],2,FALSE)</f>
        <v>80.064999999999998</v>
      </c>
      <c r="L56">
        <f>VLOOKUP(Tabulka39[[#This Row],[meass]],Tabulka40[#All],3,FALSE)</f>
        <v>0.06</v>
      </c>
      <c r="M56" s="7">
        <f>(Tabulka39[[#This Row],[TOF]]*$B$4)*1000000000</f>
        <v>784.26481455857436</v>
      </c>
      <c r="N56" s="7">
        <f>(Tabulka39[[#This Row],[Distance]]/$B$3)*1000000000</f>
        <v>267.14821345845951</v>
      </c>
      <c r="O56" s="7">
        <f>Tabulka39[[#This Row],[dist_ns]]-Tabulka39[[#This Row],[dist_a_ns]]</f>
        <v>517.11660110011485</v>
      </c>
    </row>
    <row r="57" spans="5:15" x14ac:dyDescent="0.3">
      <c r="E57" t="str">
        <f>List1!F6</f>
        <v>14a4</v>
      </c>
      <c r="F57">
        <f>List1!G6</f>
        <v>-81.11</v>
      </c>
      <c r="G57">
        <f>List1!H6</f>
        <v>-90.78</v>
      </c>
      <c r="H57">
        <f>List1!I6</f>
        <v>33082.419330715013</v>
      </c>
      <c r="I57">
        <f>List1!J6</f>
        <v>155.1683527133664</v>
      </c>
      <c r="J57">
        <f>List1!K6</f>
        <v>1</v>
      </c>
      <c r="K57">
        <f>VLOOKUP(Tabulka39[[#This Row],[meass]],Tabulka40[#All],2,FALSE)</f>
        <v>1.1180000000000001</v>
      </c>
      <c r="L57">
        <f>VLOOKUP(Tabulka39[[#This Row],[meass]],Tabulka40[#All],3,FALSE)</f>
        <v>2E-3</v>
      </c>
      <c r="M57" s="7">
        <f>(Tabulka39[[#This Row],[TOF]]*$B$4)*1000000000</f>
        <v>517.74118794314552</v>
      </c>
      <c r="N57" s="7">
        <f>(Tabulka39[[#This Row],[Distance]]/$B$3)*1000000000</f>
        <v>3.7303653612259757</v>
      </c>
      <c r="O57" s="7">
        <f>Tabulka39[[#This Row],[dist_ns]]-Tabulka39[[#This Row],[dist_a_ns]]</f>
        <v>514.01082258191957</v>
      </c>
    </row>
    <row r="58" spans="5:15" x14ac:dyDescent="0.3">
      <c r="E58" s="1" t="str">
        <f>List1!F14</f>
        <v>14a4</v>
      </c>
      <c r="F58">
        <f>List1!G14</f>
        <v>-81.81</v>
      </c>
      <c r="G58">
        <f>List1!H14</f>
        <v>-91.88</v>
      </c>
      <c r="H58">
        <f>List1!I14</f>
        <v>33289.067457343772</v>
      </c>
      <c r="I58">
        <f>List1!J14</f>
        <v>156.13760617333077</v>
      </c>
      <c r="J58">
        <f>List1!K14</f>
        <v>2</v>
      </c>
      <c r="K58">
        <f>VLOOKUP(Tabulka39[[#This Row],[meass]],Tabulka40[#All],2,FALSE)</f>
        <v>2.06</v>
      </c>
      <c r="L58">
        <f>VLOOKUP(Tabulka39[[#This Row],[meass]],Tabulka40[#All],3,FALSE)</f>
        <v>2E-3</v>
      </c>
      <c r="M58" s="7">
        <f>(Tabulka39[[#This Row],[TOF]]*$B$4)*1000000000</f>
        <v>520.97523940405745</v>
      </c>
      <c r="N58" s="7">
        <f>(Tabulka39[[#This Row],[Distance]]/$B$3)*1000000000</f>
        <v>6.8734817925988461</v>
      </c>
      <c r="O58" s="7">
        <f>Tabulka39[[#This Row],[dist_ns]]-Tabulka39[[#This Row],[dist_a_ns]]</f>
        <v>514.10175761145865</v>
      </c>
    </row>
    <row r="59" spans="5:15" x14ac:dyDescent="0.3">
      <c r="E59" s="1" t="str">
        <f>List1!F22</f>
        <v>14a4</v>
      </c>
      <c r="F59">
        <f>List1!G22</f>
        <v>-82.36</v>
      </c>
      <c r="G59">
        <f>List1!H22</f>
        <v>-91.19</v>
      </c>
      <c r="H59">
        <f>List1!I22</f>
        <v>33527.02074956218</v>
      </c>
      <c r="I59">
        <f>List1!J22</f>
        <v>157.25369203171817</v>
      </c>
      <c r="J59">
        <f>List1!K22</f>
        <v>3</v>
      </c>
      <c r="K59">
        <f>VLOOKUP(Tabulka39[[#This Row],[meass]],Tabulka40[#All],2,FALSE)</f>
        <v>3.089</v>
      </c>
      <c r="L59">
        <f>VLOOKUP(Tabulka39[[#This Row],[meass]],Tabulka40[#All],3,FALSE)</f>
        <v>2E-3</v>
      </c>
      <c r="M59" s="7">
        <f>(Tabulka39[[#This Row],[TOF]]*$B$4)*1000000000</f>
        <v>524.6992179606608</v>
      </c>
      <c r="N59" s="7">
        <f>(Tabulka39[[#This Row],[Distance]]/$B$3)*1000000000</f>
        <v>10.306886047251377</v>
      </c>
      <c r="O59" s="7">
        <f>Tabulka39[[#This Row],[dist_ns]]-Tabulka39[[#This Row],[dist_a_ns]]</f>
        <v>514.39233191340941</v>
      </c>
    </row>
    <row r="60" spans="5:15" x14ac:dyDescent="0.3">
      <c r="E60" s="1" t="str">
        <f>List1!F30</f>
        <v>14a4</v>
      </c>
      <c r="F60">
        <f>List1!G30</f>
        <v>-81.61</v>
      </c>
      <c r="G60">
        <f>List1!H30</f>
        <v>-90.67</v>
      </c>
      <c r="H60">
        <f>List1!I30</f>
        <v>33740.148590105062</v>
      </c>
      <c r="I60">
        <f>List1!J30</f>
        <v>158.25333766234144</v>
      </c>
      <c r="J60">
        <f>List1!K30</f>
        <v>4</v>
      </c>
      <c r="K60">
        <f>VLOOKUP(Tabulka39[[#This Row],[meass]],Tabulka40[#All],2,FALSE)</f>
        <v>4.0949999999999998</v>
      </c>
      <c r="L60">
        <f>VLOOKUP(Tabulka39[[#This Row],[meass]],Tabulka40[#All],3,FALSE)</f>
        <v>2E-3</v>
      </c>
      <c r="M60" s="7">
        <f>(Tabulka39[[#This Row],[TOF]]*$B$4)*1000000000</f>
        <v>528.03467720393257</v>
      </c>
      <c r="N60" s="7">
        <f>(Tabulka39[[#This Row],[Distance]]/$B$3)*1000000000</f>
        <v>13.663547544025375</v>
      </c>
      <c r="O60" s="7">
        <f>Tabulka39[[#This Row],[dist_ns]]-Tabulka39[[#This Row],[dist_a_ns]]</f>
        <v>514.37112965990718</v>
      </c>
    </row>
    <row r="61" spans="5:15" x14ac:dyDescent="0.3">
      <c r="E61" s="1" t="str">
        <f>List1!F38</f>
        <v>14a4</v>
      </c>
      <c r="F61">
        <f>List1!G38</f>
        <v>-83.29</v>
      </c>
      <c r="G61">
        <f>List1!H38</f>
        <v>-92.39</v>
      </c>
      <c r="H61">
        <f>List1!I38</f>
        <v>33968.81862730685</v>
      </c>
      <c r="I61">
        <f>List1!J38</f>
        <v>159.32588174180549</v>
      </c>
      <c r="J61">
        <f>List1!K38</f>
        <v>5</v>
      </c>
      <c r="K61">
        <f>VLOOKUP(Tabulka39[[#This Row],[meass]],Tabulka40[#All],2,FALSE)</f>
        <v>5.077</v>
      </c>
      <c r="L61">
        <f>VLOOKUP(Tabulka39[[#This Row],[meass]],Tabulka40[#All],3,FALSE)</f>
        <v>2E-3</v>
      </c>
      <c r="M61" s="7">
        <f>(Tabulka39[[#This Row],[TOF]]*$B$4)*1000000000</f>
        <v>531.61337244760057</v>
      </c>
      <c r="N61" s="7">
        <f>(Tabulka39[[#This Row],[Distance]]/$B$3)*1000000000</f>
        <v>16.940129641273952</v>
      </c>
      <c r="O61" s="7">
        <f>Tabulka39[[#This Row],[dist_ns]]-Tabulka39[[#This Row],[dist_a_ns]]</f>
        <v>514.67324280632658</v>
      </c>
    </row>
    <row r="62" spans="5:15" x14ac:dyDescent="0.3">
      <c r="E62" s="1" t="str">
        <f>List1!F46</f>
        <v>14a4</v>
      </c>
      <c r="F62">
        <f>List1!G46</f>
        <v>-80.69</v>
      </c>
      <c r="G62">
        <f>List1!H46</f>
        <v>-91.06</v>
      </c>
      <c r="H62">
        <f>List1!I46</f>
        <v>34176.749349683814</v>
      </c>
      <c r="I62">
        <f>List1!J46</f>
        <v>160.30115103354615</v>
      </c>
      <c r="J62">
        <f>List1!K46</f>
        <v>6</v>
      </c>
      <c r="K62">
        <f>VLOOKUP(Tabulka39[[#This Row],[meass]],Tabulka40[#All],2,FALSE)</f>
        <v>6.09</v>
      </c>
      <c r="L62">
        <f>VLOOKUP(Tabulka39[[#This Row],[meass]],Tabulka40[#All],3,FALSE)</f>
        <v>2E-3</v>
      </c>
      <c r="M62" s="7">
        <f>(Tabulka39[[#This Row],[TOF]]*$B$4)*1000000000</f>
        <v>534.86749658335782</v>
      </c>
      <c r="N62" s="7">
        <f>(Tabulka39[[#This Row],[Distance]]/$B$3)*1000000000</f>
        <v>20.320147629576201</v>
      </c>
      <c r="O62" s="7">
        <f>Tabulka39[[#This Row],[dist_ns]]-Tabulka39[[#This Row],[dist_a_ns]]</f>
        <v>514.54734895378158</v>
      </c>
    </row>
    <row r="63" spans="5:15" x14ac:dyDescent="0.3">
      <c r="E63" s="1" t="str">
        <f>List1!F54</f>
        <v>14a4</v>
      </c>
      <c r="F63">
        <f>List1!G54</f>
        <v>-84.1</v>
      </c>
      <c r="G63">
        <f>List1!H54</f>
        <v>-92.2</v>
      </c>
      <c r="H63">
        <f>List1!I54</f>
        <v>34624.956542547094</v>
      </c>
      <c r="I63">
        <f>List1!J54</f>
        <v>162.40340271881834</v>
      </c>
      <c r="J63">
        <f>List1!K54</f>
        <v>7</v>
      </c>
      <c r="K63">
        <f>VLOOKUP(Tabulka39[[#This Row],[meass]],Tabulka40[#All],2,FALSE)</f>
        <v>8.0790000000000006</v>
      </c>
      <c r="L63">
        <f>VLOOKUP(Tabulka39[[#This Row],[meass]],Tabulka40[#All],3,FALSE)</f>
        <v>2E-3</v>
      </c>
      <c r="M63" s="7">
        <f>(Tabulka39[[#This Row],[TOF]]*$B$4)*1000000000</f>
        <v>541.88195710868729</v>
      </c>
      <c r="N63" s="7">
        <f>(Tabulka39[[#This Row],[Distance]]/$B$3)*1000000000</f>
        <v>26.956727865245671</v>
      </c>
      <c r="O63" s="7">
        <f>Tabulka39[[#This Row],[dist_ns]]-Tabulka39[[#This Row],[dist_a_ns]]</f>
        <v>514.92522924344166</v>
      </c>
    </row>
    <row r="64" spans="5:15" x14ac:dyDescent="0.3">
      <c r="E64" s="1" t="str">
        <f>List1!F62</f>
        <v>14a4</v>
      </c>
      <c r="F64">
        <f>List1!G62</f>
        <v>-84.8</v>
      </c>
      <c r="G64">
        <f>List1!H62</f>
        <v>-91.94</v>
      </c>
      <c r="H64">
        <f>List1!I62</f>
        <v>35070.244856820871</v>
      </c>
      <c r="I64">
        <f>List1!J62</f>
        <v>164.49196382185181</v>
      </c>
      <c r="J64">
        <f>List1!K62</f>
        <v>8</v>
      </c>
      <c r="K64">
        <f>VLOOKUP(Tabulka39[[#This Row],[meass]],Tabulka40[#All],2,FALSE)</f>
        <v>10.087</v>
      </c>
      <c r="L64">
        <f>VLOOKUP(Tabulka39[[#This Row],[meass]],Tabulka40[#All],3,FALSE)</f>
        <v>2E-3</v>
      </c>
      <c r="M64" s="7">
        <f>(Tabulka39[[#This Row],[TOF]]*$B$4)*1000000000</f>
        <v>548.85073706714877</v>
      </c>
      <c r="N64" s="7">
        <f>(Tabulka39[[#This Row],[Distance]]/$B$3)*1000000000</f>
        <v>33.656704292206101</v>
      </c>
      <c r="O64" s="7">
        <f>Tabulka39[[#This Row],[dist_ns]]-Tabulka39[[#This Row],[dist_a_ns]]</f>
        <v>515.19403277494268</v>
      </c>
    </row>
    <row r="65" spans="5:15" x14ac:dyDescent="0.3">
      <c r="E65" s="1" t="str">
        <f>List1!F70</f>
        <v>14a4</v>
      </c>
      <c r="F65">
        <f>List1!G70</f>
        <v>-84.87</v>
      </c>
      <c r="G65">
        <f>List1!H70</f>
        <v>-91.7</v>
      </c>
      <c r="H65">
        <f>List1!I70</f>
        <v>36105.699460569551</v>
      </c>
      <c r="I65">
        <f>List1!J70</f>
        <v>169.34861543390554</v>
      </c>
      <c r="J65">
        <f>List1!K70</f>
        <v>9</v>
      </c>
      <c r="K65">
        <f>VLOOKUP(Tabulka39[[#This Row],[meass]],Tabulka40[#All],2,FALSE)</f>
        <v>15.08</v>
      </c>
      <c r="L65">
        <f>VLOOKUP(Tabulka39[[#This Row],[meass]],Tabulka40[#All],3,FALSE)</f>
        <v>2E-3</v>
      </c>
      <c r="M65" s="7">
        <f>(Tabulka39[[#This Row],[TOF]]*$B$4)*1000000000</f>
        <v>565.05564310037551</v>
      </c>
      <c r="N65" s="7">
        <f>(Tabulka39[[#This Row],[Distance]]/$B$3)*1000000000</f>
        <v>50.316556035141069</v>
      </c>
      <c r="O65" s="7">
        <f>Tabulka39[[#This Row],[dist_ns]]-Tabulka39[[#This Row],[dist_a_ns]]</f>
        <v>514.73908706523446</v>
      </c>
    </row>
    <row r="66" spans="5:15" x14ac:dyDescent="0.3">
      <c r="E66" s="1" t="str">
        <f>List1!F78</f>
        <v>14a4</v>
      </c>
      <c r="F66">
        <f>List1!G78</f>
        <v>-86.63</v>
      </c>
      <c r="G66">
        <f>List1!H78</f>
        <v>-93.06</v>
      </c>
      <c r="H66">
        <f>List1!I78</f>
        <v>37185.433386953824</v>
      </c>
      <c r="I66">
        <f>List1!J78</f>
        <v>174.41295287098748</v>
      </c>
      <c r="J66">
        <f>List1!K78</f>
        <v>10</v>
      </c>
      <c r="K66">
        <f>VLOOKUP(Tabulka39[[#This Row],[meass]],Tabulka40[#All],2,FALSE)</f>
        <v>20.077999999999999</v>
      </c>
      <c r="L66">
        <f>VLOOKUP(Tabulka39[[#This Row],[meass]],Tabulka40[#All],3,FALSE)</f>
        <v>2E-3</v>
      </c>
      <c r="M66" s="7">
        <f>(Tabulka39[[#This Row],[TOF]]*$B$4)*1000000000</f>
        <v>581.95352230686069</v>
      </c>
      <c r="N66" s="7">
        <f>(Tabulka39[[#This Row],[Distance]]/$B$3)*1000000000</f>
        <v>66.993090986310506</v>
      </c>
      <c r="O66" s="7">
        <f>Tabulka39[[#This Row],[dist_ns]]-Tabulka39[[#This Row],[dist_a_ns]]</f>
        <v>514.96043132055024</v>
      </c>
    </row>
    <row r="67" spans="5:15" x14ac:dyDescent="0.3">
      <c r="E67" s="1" t="str">
        <f>List1!F86</f>
        <v>14a4</v>
      </c>
      <c r="F67">
        <f>List1!G86</f>
        <v>-88.09</v>
      </c>
      <c r="G67">
        <f>List1!H86</f>
        <v>-91.72</v>
      </c>
      <c r="H67">
        <f>List1!I86</f>
        <v>38261.736553844879</v>
      </c>
      <c r="I67">
        <f>List1!J86</f>
        <v>179.4611988217184</v>
      </c>
      <c r="J67">
        <f>List1!K86</f>
        <v>11</v>
      </c>
      <c r="K67">
        <f>VLOOKUP(Tabulka39[[#This Row],[meass]],Tabulka40[#All],2,FALSE)</f>
        <v>25.077000000000002</v>
      </c>
      <c r="L67">
        <f>VLOOKUP(Tabulka39[[#This Row],[meass]],Tabulka40[#All],3,FALSE)</f>
        <v>0.02</v>
      </c>
      <c r="M67" s="7">
        <f>(Tabulka39[[#This Row],[TOF]]*$B$4)*1000000000</f>
        <v>598.79770998982667</v>
      </c>
      <c r="N67" s="7">
        <f>(Tabulka39[[#This Row],[Distance]]/$B$3)*1000000000</f>
        <v>83.672962579126832</v>
      </c>
      <c r="O67" s="7">
        <f>Tabulka39[[#This Row],[dist_ns]]-Tabulka39[[#This Row],[dist_a_ns]]</f>
        <v>515.1247474106998</v>
      </c>
    </row>
    <row r="68" spans="5:15" x14ac:dyDescent="0.3">
      <c r="E68" s="1" t="str">
        <f>List1!F94</f>
        <v>14a4</v>
      </c>
      <c r="F68">
        <f>List1!G94</f>
        <v>-88.3</v>
      </c>
      <c r="G68">
        <f>List1!H94</f>
        <v>-92.65</v>
      </c>
      <c r="H68">
        <f>List1!I94</f>
        <v>39336.080918760737</v>
      </c>
      <c r="I68">
        <f>List1!J94</f>
        <v>184.50025729215216</v>
      </c>
      <c r="J68">
        <f>List1!K94</f>
        <v>12</v>
      </c>
      <c r="K68">
        <f>VLOOKUP(Tabulka39[[#This Row],[meass]],Tabulka40[#All],2,FALSE)</f>
        <v>30.082000000000001</v>
      </c>
      <c r="L68">
        <f>VLOOKUP(Tabulka39[[#This Row],[meass]],Tabulka40[#All],3,FALSE)</f>
        <v>0.02</v>
      </c>
      <c r="M68" s="7">
        <f>(Tabulka39[[#This Row],[TOF]]*$B$4)*1000000000</f>
        <v>615.61124234340309</v>
      </c>
      <c r="N68" s="7">
        <f>(Tabulka39[[#This Row],[Distance]]/$B$3)*1000000000</f>
        <v>100.37285402182451</v>
      </c>
      <c r="O68" s="7">
        <f>Tabulka39[[#This Row],[dist_ns]]-Tabulka39[[#This Row],[dist_a_ns]]</f>
        <v>515.23838832157855</v>
      </c>
    </row>
    <row r="69" spans="5:15" x14ac:dyDescent="0.3">
      <c r="E69" s="1" t="str">
        <f>List1!F102</f>
        <v>14a4</v>
      </c>
      <c r="F69">
        <f>List1!G102</f>
        <v>-88.06</v>
      </c>
      <c r="G69">
        <f>List1!H102</f>
        <v>-92.69</v>
      </c>
      <c r="H69">
        <f>List1!I102</f>
        <v>40408.59054236042</v>
      </c>
      <c r="I69">
        <f>List1!J102</f>
        <v>189.53071017105287</v>
      </c>
      <c r="J69">
        <f>List1!K102</f>
        <v>13</v>
      </c>
      <c r="K69">
        <f>VLOOKUP(Tabulka39[[#This Row],[meass]],Tabulka40[#All],2,FALSE)</f>
        <v>35.08</v>
      </c>
      <c r="L69">
        <f>VLOOKUP(Tabulka39[[#This Row],[meass]],Tabulka40[#All],3,FALSE)</f>
        <v>0.04</v>
      </c>
      <c r="M69" s="7">
        <f>(Tabulka39[[#This Row],[TOF]]*$B$4)*1000000000</f>
        <v>632.39606092187421</v>
      </c>
      <c r="N69" s="7">
        <f>(Tabulka39[[#This Row],[Distance]]/$B$3)*1000000000</f>
        <v>117.04938897299394</v>
      </c>
      <c r="O69" s="7">
        <f>Tabulka39[[#This Row],[dist_ns]]-Tabulka39[[#This Row],[dist_a_ns]]</f>
        <v>515.34667194888027</v>
      </c>
    </row>
    <row r="70" spans="5:15" x14ac:dyDescent="0.3">
      <c r="E70" s="1" t="str">
        <f>List1!F110</f>
        <v>14a4</v>
      </c>
      <c r="F70">
        <f>List1!G110</f>
        <v>-90.1</v>
      </c>
      <c r="G70">
        <f>List1!H110</f>
        <v>-92.59</v>
      </c>
      <c r="H70">
        <f>List1!I110</f>
        <v>41489.748955855415</v>
      </c>
      <c r="I70">
        <f>List1!J110</f>
        <v>194.60172896103774</v>
      </c>
      <c r="J70">
        <f>List1!K110</f>
        <v>14</v>
      </c>
      <c r="K70">
        <f>VLOOKUP(Tabulka39[[#This Row],[meass]],Tabulka40[#All],2,FALSE)</f>
        <v>40.075000000000003</v>
      </c>
      <c r="L70">
        <f>VLOOKUP(Tabulka39[[#This Row],[meass]],Tabulka40[#All],3,FALSE)</f>
        <v>0.04</v>
      </c>
      <c r="M70" s="7">
        <f>(Tabulka39[[#This Row],[TOF]]*$B$4)*1000000000</f>
        <v>649.31623340871283</v>
      </c>
      <c r="N70" s="7">
        <f>(Tabulka39[[#This Row],[Distance]]/$B$3)*1000000000</f>
        <v>133.71591399922272</v>
      </c>
      <c r="O70" s="7">
        <f>Tabulka39[[#This Row],[dist_ns]]-Tabulka39[[#This Row],[dist_a_ns]]</f>
        <v>515.60031940949011</v>
      </c>
    </row>
    <row r="71" spans="5:15" x14ac:dyDescent="0.3">
      <c r="E71" s="1" t="str">
        <f>List1!F118</f>
        <v>14a4</v>
      </c>
      <c r="F71">
        <f>List1!G118</f>
        <v>-89.52</v>
      </c>
      <c r="G71">
        <f>List1!H118</f>
        <v>-93.6</v>
      </c>
      <c r="H71">
        <f>List1!I118</f>
        <v>42567.786517768756</v>
      </c>
      <c r="I71">
        <f>List1!J118</f>
        <v>199.65810984337304</v>
      </c>
      <c r="J71">
        <f>List1!K118</f>
        <v>15</v>
      </c>
      <c r="K71">
        <f>VLOOKUP(Tabulka39[[#This Row],[meass]],Tabulka40[#All],2,FALSE)</f>
        <v>45.076999999999998</v>
      </c>
      <c r="L71">
        <f>VLOOKUP(Tabulka39[[#This Row],[meass]],Tabulka40[#All],3,FALSE)</f>
        <v>0.04</v>
      </c>
      <c r="M71" s="7">
        <f>(Tabulka39[[#This Row],[TOF]]*$B$4)*1000000000</f>
        <v>666.18756444326459</v>
      </c>
      <c r="N71" s="7">
        <f>(Tabulka39[[#This Row],[Distance]]/$B$3)*1000000000</f>
        <v>150.40579551697971</v>
      </c>
      <c r="O71" s="7">
        <f>Tabulka39[[#This Row],[dist_ns]]-Tabulka39[[#This Row],[dist_a_ns]]</f>
        <v>515.78176892628494</v>
      </c>
    </row>
    <row r="72" spans="5:15" x14ac:dyDescent="0.3">
      <c r="E72" s="1" t="str">
        <f>List1!F126</f>
        <v>14a4</v>
      </c>
      <c r="F72">
        <f>List1!G126</f>
        <v>-92.15</v>
      </c>
      <c r="G72">
        <f>List1!H126</f>
        <v>-93.33</v>
      </c>
      <c r="H72">
        <f>List1!I126</f>
        <v>43637.39961611334</v>
      </c>
      <c r="I72">
        <f>List1!J126</f>
        <v>204.67497698515052</v>
      </c>
      <c r="J72">
        <f>List1!K126</f>
        <v>16</v>
      </c>
      <c r="K72">
        <f>VLOOKUP(Tabulka39[[#This Row],[meass]],Tabulka40[#All],2,FALSE)</f>
        <v>50.073</v>
      </c>
      <c r="L72">
        <f>VLOOKUP(Tabulka39[[#This Row],[meass]],Tabulka40[#All],3,FALSE)</f>
        <v>0.04</v>
      </c>
      <c r="M72" s="7">
        <f>(Tabulka39[[#This Row],[TOF]]*$B$4)*1000000000</f>
        <v>682.92705228544662</v>
      </c>
      <c r="N72" s="7">
        <f>(Tabulka39[[#This Row],[Distance]]/$B$3)*1000000000</f>
        <v>167.07565718485537</v>
      </c>
      <c r="O72" s="7">
        <f>Tabulka39[[#This Row],[dist_ns]]-Tabulka39[[#This Row],[dist_a_ns]]</f>
        <v>515.85139510059128</v>
      </c>
    </row>
    <row r="73" spans="5:15" x14ac:dyDescent="0.3">
      <c r="E73" s="1" t="str">
        <f>List1!F134</f>
        <v>14a4</v>
      </c>
      <c r="F73">
        <f>List1!G134</f>
        <v>-93.12</v>
      </c>
      <c r="G73">
        <f>List1!H134</f>
        <v>-96</v>
      </c>
      <c r="H73">
        <f>List1!I134</f>
        <v>45775.05328799277</v>
      </c>
      <c r="I73">
        <f>List1!J134</f>
        <v>214.70133556616429</v>
      </c>
      <c r="J73">
        <f>List1!K134</f>
        <v>17</v>
      </c>
      <c r="K73">
        <f>VLOOKUP(Tabulka39[[#This Row],[meass]],Tabulka40[#All],2,FALSE)</f>
        <v>60.072000000000003</v>
      </c>
      <c r="L73">
        <f>VLOOKUP(Tabulka39[[#This Row],[meass]],Tabulka40[#All],3,FALSE)</f>
        <v>0.06</v>
      </c>
      <c r="M73" s="7">
        <f>(Tabulka39[[#This Row],[TOF]]*$B$4)*1000000000</f>
        <v>716.38141789353665</v>
      </c>
      <c r="N73" s="7">
        <f>(Tabulka39[[#This Row],[Distance]]/$B$3)*1000000000</f>
        <v>200.43873701213494</v>
      </c>
      <c r="O73" s="7">
        <f>Tabulka39[[#This Row],[dist_ns]]-Tabulka39[[#This Row],[dist_a_ns]]</f>
        <v>515.94268088140166</v>
      </c>
    </row>
    <row r="74" spans="5:15" x14ac:dyDescent="0.3">
      <c r="E74" s="1" t="str">
        <f>List1!F141</f>
        <v>14a4</v>
      </c>
      <c r="F74">
        <f>List1!G141</f>
        <v>-96.09</v>
      </c>
      <c r="G74">
        <f>List1!H141</f>
        <v>-99.9</v>
      </c>
      <c r="H74">
        <f>List1!I141</f>
        <v>47943.144035356585</v>
      </c>
      <c r="I74">
        <f>List1!J141</f>
        <v>224.87045489321395</v>
      </c>
      <c r="J74">
        <f>List1!K141</f>
        <v>18</v>
      </c>
      <c r="K74">
        <f>VLOOKUP(Tabulka39[[#This Row],[meass]],Tabulka40[#All],2,FALSE)</f>
        <v>70.067999999999998</v>
      </c>
      <c r="L74">
        <f>VLOOKUP(Tabulka39[[#This Row],[meass]],Tabulka40[#All],3,FALSE)</f>
        <v>0.06</v>
      </c>
      <c r="M74" s="7">
        <f>(Tabulka39[[#This Row],[TOF]]*$B$4)*1000000000</f>
        <v>750.31212495239129</v>
      </c>
      <c r="N74" s="7">
        <f>(Tabulka39[[#This Row],[Distance]]/$B$3)*1000000000</f>
        <v>233.79180691447377</v>
      </c>
      <c r="O74" s="7">
        <f>Tabulka39[[#This Row],[dist_ns]]-Tabulka39[[#This Row],[dist_a_ns]]</f>
        <v>516.52031803791749</v>
      </c>
    </row>
    <row r="75" spans="5:15" x14ac:dyDescent="0.3">
      <c r="E75" s="1" t="str">
        <f>List1!F148</f>
        <v>14a4</v>
      </c>
      <c r="F75">
        <f>List1!G148</f>
        <v>-97.07</v>
      </c>
      <c r="G75">
        <f>List1!H148</f>
        <v>-99.28</v>
      </c>
      <c r="H75">
        <f>List1!I148</f>
        <v>50066.940518717827</v>
      </c>
      <c r="I75">
        <f>List1!J148</f>
        <v>234.83181831489216</v>
      </c>
      <c r="J75">
        <f>List1!K148</f>
        <v>19</v>
      </c>
      <c r="K75">
        <f>VLOOKUP(Tabulka39[[#This Row],[meass]],Tabulka40[#All],2,FALSE)</f>
        <v>80.064999999999998</v>
      </c>
      <c r="L75">
        <f>VLOOKUP(Tabulka39[[#This Row],[meass]],Tabulka40[#All],3,FALSE)</f>
        <v>0.06</v>
      </c>
      <c r="M75" s="7">
        <f>(Tabulka39[[#This Row],[TOF]]*$B$4)*1000000000</f>
        <v>783.54962500499596</v>
      </c>
      <c r="N75" s="7">
        <f>(Tabulka39[[#This Row],[Distance]]/$B$3)*1000000000</f>
        <v>267.14821345845951</v>
      </c>
      <c r="O75" s="7">
        <f>Tabulka39[[#This Row],[dist_ns]]-Tabulka39[[#This Row],[dist_a_ns]]</f>
        <v>516.40141154653645</v>
      </c>
    </row>
    <row r="76" spans="5:15" x14ac:dyDescent="0.3">
      <c r="E76" t="str">
        <f>List1!F7</f>
        <v>15a5</v>
      </c>
      <c r="F76">
        <f>List1!G7</f>
        <v>-82.04</v>
      </c>
      <c r="G76">
        <f>List1!H7</f>
        <v>-92.36</v>
      </c>
      <c r="H76">
        <f>List1!I7</f>
        <v>33063.420116807829</v>
      </c>
      <c r="I76">
        <f>List1!J7</f>
        <v>155.07923961993285</v>
      </c>
      <c r="J76">
        <f>List1!K7</f>
        <v>1</v>
      </c>
      <c r="K76">
        <f>VLOOKUP(Tabulka39[[#This Row],[meass]],Tabulka40[#All],2,FALSE)</f>
        <v>1.1180000000000001</v>
      </c>
      <c r="L76">
        <f>VLOOKUP(Tabulka39[[#This Row],[meass]],Tabulka40[#All],3,FALSE)</f>
        <v>2E-3</v>
      </c>
      <c r="M76" s="7">
        <f>(Tabulka39[[#This Row],[TOF]]*$B$4)*1000000000</f>
        <v>517.44384948431173</v>
      </c>
      <c r="N76" s="7">
        <f>(Tabulka39[[#This Row],[Distance]]/$B$3)*1000000000</f>
        <v>3.7303653612259757</v>
      </c>
      <c r="O76" s="7">
        <f>Tabulka39[[#This Row],[dist_ns]]-Tabulka39[[#This Row],[dist_a_ns]]</f>
        <v>513.71348412308578</v>
      </c>
    </row>
    <row r="77" spans="5:15" x14ac:dyDescent="0.3">
      <c r="E77" s="1" t="str">
        <f>List1!F15</f>
        <v>15a5</v>
      </c>
      <c r="F77">
        <f>List1!G15</f>
        <v>-81.91</v>
      </c>
      <c r="G77">
        <f>List1!H15</f>
        <v>-91.82</v>
      </c>
      <c r="H77">
        <f>List1!I15</f>
        <v>33281.987134458832</v>
      </c>
      <c r="I77">
        <f>List1!J15</f>
        <v>156.10439693226073</v>
      </c>
      <c r="J77">
        <f>List1!K15</f>
        <v>2</v>
      </c>
      <c r="K77">
        <f>VLOOKUP(Tabulka39[[#This Row],[meass]],Tabulka40[#All],2,FALSE)</f>
        <v>2.06</v>
      </c>
      <c r="L77">
        <f>VLOOKUP(Tabulka39[[#This Row],[meass]],Tabulka40[#All],3,FALSE)</f>
        <v>2E-3</v>
      </c>
      <c r="M77" s="7">
        <f>(Tabulka39[[#This Row],[TOF]]*$B$4)*1000000000</f>
        <v>520.86443206724141</v>
      </c>
      <c r="N77" s="7">
        <f>(Tabulka39[[#This Row],[Distance]]/$B$3)*1000000000</f>
        <v>6.8734817925988461</v>
      </c>
      <c r="O77" s="7">
        <f>Tabulka39[[#This Row],[dist_ns]]-Tabulka39[[#This Row],[dist_a_ns]]</f>
        <v>513.99095027464261</v>
      </c>
    </row>
    <row r="78" spans="5:15" x14ac:dyDescent="0.3">
      <c r="E78" s="1" t="str">
        <f>List1!F23</f>
        <v>15a5</v>
      </c>
      <c r="F78">
        <f>List1!G23</f>
        <v>-82.33</v>
      </c>
      <c r="G78">
        <f>List1!H23</f>
        <v>-92.07</v>
      </c>
      <c r="H78">
        <f>List1!I23</f>
        <v>33526.359194144483</v>
      </c>
      <c r="I78">
        <f>List1!J23</f>
        <v>157.2505891007213</v>
      </c>
      <c r="J78">
        <f>List1!K23</f>
        <v>3</v>
      </c>
      <c r="K78">
        <f>VLOOKUP(Tabulka39[[#This Row],[meass]],Tabulka40[#All],2,FALSE)</f>
        <v>3.089</v>
      </c>
      <c r="L78">
        <f>VLOOKUP(Tabulka39[[#This Row],[meass]],Tabulka40[#All],3,FALSE)</f>
        <v>2E-3</v>
      </c>
      <c r="M78" s="7">
        <f>(Tabulka39[[#This Row],[TOF]]*$B$4)*1000000000</f>
        <v>524.68886459186911</v>
      </c>
      <c r="N78" s="7">
        <f>(Tabulka39[[#This Row],[Distance]]/$B$3)*1000000000</f>
        <v>10.306886047251377</v>
      </c>
      <c r="O78" s="7">
        <f>Tabulka39[[#This Row],[dist_ns]]-Tabulka39[[#This Row],[dist_a_ns]]</f>
        <v>514.38197854461771</v>
      </c>
    </row>
    <row r="79" spans="5:15" x14ac:dyDescent="0.3">
      <c r="E79" s="1" t="str">
        <f>List1!F31</f>
        <v>15a5</v>
      </c>
      <c r="F79">
        <f>List1!G31</f>
        <v>-83.81</v>
      </c>
      <c r="G79">
        <f>List1!H31</f>
        <v>-95.72</v>
      </c>
      <c r="H79">
        <f>List1!I31</f>
        <v>33745.426205208852</v>
      </c>
      <c r="I79">
        <f>List1!J31</f>
        <v>158.27809156058944</v>
      </c>
      <c r="J79">
        <f>List1!K31</f>
        <v>4</v>
      </c>
      <c r="K79">
        <f>VLOOKUP(Tabulka39[[#This Row],[meass]],Tabulka40[#All],2,FALSE)</f>
        <v>4.0949999999999998</v>
      </c>
      <c r="L79">
        <f>VLOOKUP(Tabulka39[[#This Row],[meass]],Tabulka40[#All],3,FALSE)</f>
        <v>2E-3</v>
      </c>
      <c r="M79" s="7">
        <f>(Tabulka39[[#This Row],[TOF]]*$B$4)*1000000000</f>
        <v>528.11727209174978</v>
      </c>
      <c r="N79" s="7">
        <f>(Tabulka39[[#This Row],[Distance]]/$B$3)*1000000000</f>
        <v>13.663547544025375</v>
      </c>
      <c r="O79" s="7">
        <f>Tabulka39[[#This Row],[dist_ns]]-Tabulka39[[#This Row],[dist_a_ns]]</f>
        <v>514.45372454772439</v>
      </c>
    </row>
    <row r="80" spans="5:15" x14ac:dyDescent="0.3">
      <c r="E80" s="1" t="str">
        <f>List1!F39</f>
        <v>15a5</v>
      </c>
      <c r="F80">
        <f>List1!G39</f>
        <v>-81.66</v>
      </c>
      <c r="G80">
        <f>List1!H39</f>
        <v>-91.67</v>
      </c>
      <c r="H80">
        <f>List1!I39</f>
        <v>33963.367708199243</v>
      </c>
      <c r="I80">
        <f>List1!J39</f>
        <v>159.30031498593297</v>
      </c>
      <c r="J80">
        <f>List1!K39</f>
        <v>5</v>
      </c>
      <c r="K80">
        <f>VLOOKUP(Tabulka39[[#This Row],[meass]],Tabulka40[#All],2,FALSE)</f>
        <v>5.077</v>
      </c>
      <c r="L80">
        <f>VLOOKUP(Tabulka39[[#This Row],[meass]],Tabulka40[#All],3,FALSE)</f>
        <v>2E-3</v>
      </c>
      <c r="M80" s="7">
        <f>(Tabulka39[[#This Row],[TOF]]*$B$4)*1000000000</f>
        <v>531.52806534518027</v>
      </c>
      <c r="N80" s="7">
        <f>(Tabulka39[[#This Row],[Distance]]/$B$3)*1000000000</f>
        <v>16.940129641273952</v>
      </c>
      <c r="O80" s="7">
        <f>Tabulka39[[#This Row],[dist_ns]]-Tabulka39[[#This Row],[dist_a_ns]]</f>
        <v>514.58793570390628</v>
      </c>
    </row>
    <row r="81" spans="5:15" x14ac:dyDescent="0.3">
      <c r="E81" s="1" t="str">
        <f>List1!F47</f>
        <v>15a5</v>
      </c>
      <c r="F81">
        <f>List1!G47</f>
        <v>-81.760000000000005</v>
      </c>
      <c r="G81">
        <f>List1!H47</f>
        <v>-92.24</v>
      </c>
      <c r="H81">
        <f>List1!I47</f>
        <v>34197.952630004569</v>
      </c>
      <c r="I81">
        <f>List1!J47</f>
        <v>160.40060198501985</v>
      </c>
      <c r="J81">
        <f>List1!K47</f>
        <v>6</v>
      </c>
      <c r="K81">
        <f>VLOOKUP(Tabulka39[[#This Row],[meass]],Tabulka40[#All],2,FALSE)</f>
        <v>6.09</v>
      </c>
      <c r="L81">
        <f>VLOOKUP(Tabulka39[[#This Row],[meass]],Tabulka40[#All],3,FALSE)</f>
        <v>2E-3</v>
      </c>
      <c r="M81" s="7">
        <f>(Tabulka39[[#This Row],[TOF]]*$B$4)*1000000000</f>
        <v>535.19932876986809</v>
      </c>
      <c r="N81" s="7">
        <f>(Tabulka39[[#This Row],[Distance]]/$B$3)*1000000000</f>
        <v>20.320147629576201</v>
      </c>
      <c r="O81" s="7">
        <f>Tabulka39[[#This Row],[dist_ns]]-Tabulka39[[#This Row],[dist_a_ns]]</f>
        <v>514.87918114029185</v>
      </c>
    </row>
    <row r="82" spans="5:15" x14ac:dyDescent="0.3">
      <c r="E82" s="1" t="str">
        <f>List1!F55</f>
        <v>15a5</v>
      </c>
      <c r="F82">
        <f>List1!G55</f>
        <v>-84.42</v>
      </c>
      <c r="G82">
        <f>List1!H55</f>
        <v>-96.89</v>
      </c>
      <c r="H82">
        <f>List1!I55</f>
        <v>34626.019067005676</v>
      </c>
      <c r="I82">
        <f>List1!J55</f>
        <v>162.40838633770994</v>
      </c>
      <c r="J82">
        <f>List1!K55</f>
        <v>7</v>
      </c>
      <c r="K82">
        <f>VLOOKUP(Tabulka39[[#This Row],[meass]],Tabulka40[#All],2,FALSE)</f>
        <v>8.0790000000000006</v>
      </c>
      <c r="L82">
        <f>VLOOKUP(Tabulka39[[#This Row],[meass]],Tabulka40[#All],3,FALSE)</f>
        <v>2E-3</v>
      </c>
      <c r="M82" s="7">
        <f>(Tabulka39[[#This Row],[TOF]]*$B$4)*1000000000</f>
        <v>541.8985856590333</v>
      </c>
      <c r="N82" s="7">
        <f>(Tabulka39[[#This Row],[Distance]]/$B$3)*1000000000</f>
        <v>26.956727865245671</v>
      </c>
      <c r="O82" s="7">
        <f>Tabulka39[[#This Row],[dist_ns]]-Tabulka39[[#This Row],[dist_a_ns]]</f>
        <v>514.94185779378768</v>
      </c>
    </row>
    <row r="83" spans="5:15" x14ac:dyDescent="0.3">
      <c r="E83" s="1" t="str">
        <f>List1!F63</f>
        <v>15a5</v>
      </c>
      <c r="F83">
        <f>List1!G63</f>
        <v>-84.4</v>
      </c>
      <c r="G83">
        <f>List1!H63</f>
        <v>-94.25</v>
      </c>
      <c r="H83">
        <f>List1!I63</f>
        <v>35056.891135696111</v>
      </c>
      <c r="I83">
        <f>List1!J63</f>
        <v>164.42933010426276</v>
      </c>
      <c r="J83">
        <f>List1!K63</f>
        <v>8</v>
      </c>
      <c r="K83">
        <f>VLOOKUP(Tabulka39[[#This Row],[meass]],Tabulka40[#All],2,FALSE)</f>
        <v>10.087</v>
      </c>
      <c r="L83">
        <f>VLOOKUP(Tabulka39[[#This Row],[meass]],Tabulka40[#All],3,FALSE)</f>
        <v>2E-3</v>
      </c>
      <c r="M83" s="7">
        <f>(Tabulka39[[#This Row],[TOF]]*$B$4)*1000000000</f>
        <v>548.64175079654149</v>
      </c>
      <c r="N83" s="7">
        <f>(Tabulka39[[#This Row],[Distance]]/$B$3)*1000000000</f>
        <v>33.656704292206101</v>
      </c>
      <c r="O83" s="7">
        <f>Tabulka39[[#This Row],[dist_ns]]-Tabulka39[[#This Row],[dist_a_ns]]</f>
        <v>514.9850465043354</v>
      </c>
    </row>
    <row r="84" spans="5:15" x14ac:dyDescent="0.3">
      <c r="E84" s="1" t="str">
        <f>List1!F71</f>
        <v>15a5</v>
      </c>
      <c r="F84">
        <f>List1!G71</f>
        <v>-84.22</v>
      </c>
      <c r="G84">
        <f>List1!H71</f>
        <v>-92.01</v>
      </c>
      <c r="H84">
        <f>List1!I71</f>
        <v>36113.16970911828</v>
      </c>
      <c r="I84">
        <f>List1!J71</f>
        <v>169.38365356549073</v>
      </c>
      <c r="J84">
        <f>List1!K71</f>
        <v>9</v>
      </c>
      <c r="K84">
        <f>VLOOKUP(Tabulka39[[#This Row],[meass]],Tabulka40[#All],2,FALSE)</f>
        <v>15.08</v>
      </c>
      <c r="L84">
        <f>VLOOKUP(Tabulka39[[#This Row],[meass]],Tabulka40[#All],3,FALSE)</f>
        <v>2E-3</v>
      </c>
      <c r="M84" s="7">
        <f>(Tabulka39[[#This Row],[TOF]]*$B$4)*1000000000</f>
        <v>565.17255278945208</v>
      </c>
      <c r="N84" s="7">
        <f>(Tabulka39[[#This Row],[Distance]]/$B$3)*1000000000</f>
        <v>50.316556035141069</v>
      </c>
      <c r="O84" s="7">
        <f>Tabulka39[[#This Row],[dist_ns]]-Tabulka39[[#This Row],[dist_a_ns]]</f>
        <v>514.85599675431104</v>
      </c>
    </row>
    <row r="85" spans="5:15" x14ac:dyDescent="0.3">
      <c r="E85" s="1" t="str">
        <f>List1!F79</f>
        <v>15a5</v>
      </c>
      <c r="F85">
        <f>List1!G79</f>
        <v>-84.67</v>
      </c>
      <c r="G85">
        <f>List1!H79</f>
        <v>-92.32</v>
      </c>
      <c r="H85">
        <f>List1!I79</f>
        <v>37190.474917897569</v>
      </c>
      <c r="I85">
        <f>List1!J79</f>
        <v>174.436599450274</v>
      </c>
      <c r="J85">
        <f>List1!K79</f>
        <v>10</v>
      </c>
      <c r="K85">
        <f>VLOOKUP(Tabulka39[[#This Row],[meass]],Tabulka40[#All],2,FALSE)</f>
        <v>20.077999999999999</v>
      </c>
      <c r="L85">
        <f>VLOOKUP(Tabulka39[[#This Row],[meass]],Tabulka40[#All],3,FALSE)</f>
        <v>2E-3</v>
      </c>
      <c r="M85" s="7">
        <f>(Tabulka39[[#This Row],[TOF]]*$B$4)*1000000000</f>
        <v>582.03242246811476</v>
      </c>
      <c r="N85" s="7">
        <f>(Tabulka39[[#This Row],[Distance]]/$B$3)*1000000000</f>
        <v>66.993090986310506</v>
      </c>
      <c r="O85" s="7">
        <f>Tabulka39[[#This Row],[dist_ns]]-Tabulka39[[#This Row],[dist_a_ns]]</f>
        <v>515.03933148180431</v>
      </c>
    </row>
    <row r="86" spans="5:15" x14ac:dyDescent="0.3">
      <c r="E86" s="1" t="str">
        <f>List1!F87</f>
        <v>15a5</v>
      </c>
      <c r="F86">
        <f>List1!G87</f>
        <v>-88.41</v>
      </c>
      <c r="G86">
        <f>List1!H87</f>
        <v>-93.4</v>
      </c>
      <c r="H86">
        <f>List1!I87</f>
        <v>38270.760993375516</v>
      </c>
      <c r="I86">
        <f>List1!J87</f>
        <v>179.50352666364952</v>
      </c>
      <c r="J86">
        <f>List1!K87</f>
        <v>11</v>
      </c>
      <c r="K86">
        <f>VLOOKUP(Tabulka39[[#This Row],[meass]],Tabulka40[#All],2,FALSE)</f>
        <v>25.077000000000002</v>
      </c>
      <c r="L86">
        <f>VLOOKUP(Tabulka39[[#This Row],[meass]],Tabulka40[#All],3,FALSE)</f>
        <v>0.02</v>
      </c>
      <c r="M86" s="7">
        <f>(Tabulka39[[#This Row],[TOF]]*$B$4)*1000000000</f>
        <v>598.93894283003715</v>
      </c>
      <c r="N86" s="7">
        <f>(Tabulka39[[#This Row],[Distance]]/$B$3)*1000000000</f>
        <v>83.672962579126832</v>
      </c>
      <c r="O86" s="7">
        <f>Tabulka39[[#This Row],[dist_ns]]-Tabulka39[[#This Row],[dist_a_ns]]</f>
        <v>515.26598025091027</v>
      </c>
    </row>
    <row r="87" spans="5:15" x14ac:dyDescent="0.3">
      <c r="E87" s="1" t="str">
        <f>List1!F95</f>
        <v>15a5</v>
      </c>
      <c r="F87">
        <f>List1!G95</f>
        <v>-86.84</v>
      </c>
      <c r="G87">
        <f>List1!H95</f>
        <v>-94.26</v>
      </c>
      <c r="H87">
        <f>List1!I95</f>
        <v>39347.436994511969</v>
      </c>
      <c r="I87">
        <f>List1!J95</f>
        <v>184.55352134004391</v>
      </c>
      <c r="J87">
        <f>List1!K95</f>
        <v>12</v>
      </c>
      <c r="K87">
        <f>VLOOKUP(Tabulka39[[#This Row],[meass]],Tabulka40[#All],2,FALSE)</f>
        <v>30.082000000000001</v>
      </c>
      <c r="L87">
        <f>VLOOKUP(Tabulka39[[#This Row],[meass]],Tabulka40[#All],3,FALSE)</f>
        <v>0.02</v>
      </c>
      <c r="M87" s="7">
        <f>(Tabulka39[[#This Row],[TOF]]*$B$4)*1000000000</f>
        <v>615.78896538388085</v>
      </c>
      <c r="N87" s="7">
        <f>(Tabulka39[[#This Row],[Distance]]/$B$3)*1000000000</f>
        <v>100.37285402182451</v>
      </c>
      <c r="O87" s="7">
        <f>Tabulka39[[#This Row],[dist_ns]]-Tabulka39[[#This Row],[dist_a_ns]]</f>
        <v>515.41611136205631</v>
      </c>
    </row>
    <row r="88" spans="5:15" x14ac:dyDescent="0.3">
      <c r="E88" s="1" t="str">
        <f>List1!F103</f>
        <v>15a5</v>
      </c>
      <c r="F88">
        <f>List1!G103</f>
        <v>-88.09</v>
      </c>
      <c r="G88">
        <f>List1!H103</f>
        <v>-95.32</v>
      </c>
      <c r="H88">
        <f>List1!I103</f>
        <v>40442.644819351095</v>
      </c>
      <c r="I88">
        <f>List1!J103</f>
        <v>189.69043688301622</v>
      </c>
      <c r="J88">
        <f>List1!K103</f>
        <v>13</v>
      </c>
      <c r="K88">
        <f>VLOOKUP(Tabulka39[[#This Row],[meass]],Tabulka40[#All],2,FALSE)</f>
        <v>35.08</v>
      </c>
      <c r="L88">
        <f>VLOOKUP(Tabulka39[[#This Row],[meass]],Tabulka40[#All],3,FALSE)</f>
        <v>0.04</v>
      </c>
      <c r="M88" s="7">
        <f>(Tabulka39[[#This Row],[TOF]]*$B$4)*1000000000</f>
        <v>632.92901172113227</v>
      </c>
      <c r="N88" s="7">
        <f>(Tabulka39[[#This Row],[Distance]]/$B$3)*1000000000</f>
        <v>117.04938897299394</v>
      </c>
      <c r="O88" s="7">
        <f>Tabulka39[[#This Row],[dist_ns]]-Tabulka39[[#This Row],[dist_a_ns]]</f>
        <v>515.87962274813833</v>
      </c>
    </row>
    <row r="89" spans="5:15" x14ac:dyDescent="0.3">
      <c r="E89" s="1" t="str">
        <f>List1!F111</f>
        <v>15a5</v>
      </c>
      <c r="F89">
        <f>List1!G111</f>
        <v>-90.54</v>
      </c>
      <c r="G89">
        <f>List1!H111</f>
        <v>-96.43</v>
      </c>
      <c r="H89">
        <f>List1!I111</f>
        <v>41510.028231458993</v>
      </c>
      <c r="I89">
        <f>List1!J111</f>
        <v>194.69684600064028</v>
      </c>
      <c r="J89">
        <f>List1!K111</f>
        <v>14</v>
      </c>
      <c r="K89">
        <f>VLOOKUP(Tabulka39[[#This Row],[meass]],Tabulka40[#All],2,FALSE)</f>
        <v>40.075000000000003</v>
      </c>
      <c r="L89">
        <f>VLOOKUP(Tabulka39[[#This Row],[meass]],Tabulka40[#All],3,FALSE)</f>
        <v>0.04</v>
      </c>
      <c r="M89" s="7">
        <f>(Tabulka39[[#This Row],[TOF]]*$B$4)*1000000000</f>
        <v>649.63360488437979</v>
      </c>
      <c r="N89" s="7">
        <f>(Tabulka39[[#This Row],[Distance]]/$B$3)*1000000000</f>
        <v>133.71591399922272</v>
      </c>
      <c r="O89" s="7">
        <f>Tabulka39[[#This Row],[dist_ns]]-Tabulka39[[#This Row],[dist_a_ns]]</f>
        <v>515.91769088515707</v>
      </c>
    </row>
    <row r="90" spans="5:15" x14ac:dyDescent="0.3">
      <c r="E90" s="1" t="str">
        <f>List1!F119</f>
        <v>15a5</v>
      </c>
      <c r="F90">
        <f>List1!G119</f>
        <v>-93.35</v>
      </c>
      <c r="G90">
        <f>List1!H119</f>
        <v>-97.85</v>
      </c>
      <c r="H90">
        <f>List1!I119</f>
        <v>42578.516230799767</v>
      </c>
      <c r="I90">
        <f>List1!J119</f>
        <v>199.70843602657825</v>
      </c>
      <c r="J90">
        <f>List1!K119</f>
        <v>15</v>
      </c>
      <c r="K90">
        <f>VLOOKUP(Tabulka39[[#This Row],[meass]],Tabulka40[#All],2,FALSE)</f>
        <v>45.076999999999998</v>
      </c>
      <c r="L90">
        <f>VLOOKUP(Tabulka39[[#This Row],[meass]],Tabulka40[#All],3,FALSE)</f>
        <v>0.04</v>
      </c>
      <c r="M90" s="7">
        <f>(Tabulka39[[#This Row],[TOF]]*$B$4)*1000000000</f>
        <v>666.35548488207621</v>
      </c>
      <c r="N90" s="7">
        <f>(Tabulka39[[#This Row],[Distance]]/$B$3)*1000000000</f>
        <v>150.40579551697971</v>
      </c>
      <c r="O90" s="7">
        <f>Tabulka39[[#This Row],[dist_ns]]-Tabulka39[[#This Row],[dist_a_ns]]</f>
        <v>515.94968936509645</v>
      </c>
    </row>
    <row r="91" spans="5:15" x14ac:dyDescent="0.3">
      <c r="E91" s="1" t="str">
        <f>List1!F127</f>
        <v>15a5</v>
      </c>
      <c r="F91">
        <f>List1!G127</f>
        <v>-90.65</v>
      </c>
      <c r="G91">
        <f>List1!H127</f>
        <v>-103.58</v>
      </c>
      <c r="H91">
        <f>List1!I127</f>
        <v>43634.603399182255</v>
      </c>
      <c r="I91">
        <f>List1!J127</f>
        <v>204.66186172986377</v>
      </c>
      <c r="J91">
        <f>List1!K127</f>
        <v>16</v>
      </c>
      <c r="K91">
        <f>VLOOKUP(Tabulka39[[#This Row],[meass]],Tabulka40[#All],2,FALSE)</f>
        <v>50.073</v>
      </c>
      <c r="L91">
        <f>VLOOKUP(Tabulka39[[#This Row],[meass]],Tabulka40[#All],3,FALSE)</f>
        <v>0.04</v>
      </c>
      <c r="M91" s="7">
        <f>(Tabulka39[[#This Row],[TOF]]*$B$4)*1000000000</f>
        <v>682.88329137844721</v>
      </c>
      <c r="N91" s="7">
        <f>(Tabulka39[[#This Row],[Distance]]/$B$3)*1000000000</f>
        <v>167.07565718485537</v>
      </c>
      <c r="O91" s="7">
        <f>Tabulka39[[#This Row],[dist_ns]]-Tabulka39[[#This Row],[dist_a_ns]]</f>
        <v>515.80763419359187</v>
      </c>
    </row>
    <row r="92" spans="5:15" x14ac:dyDescent="0.3">
      <c r="E92" s="1" t="str">
        <f>List1!F135</f>
        <v>15a5</v>
      </c>
      <c r="F92">
        <f>List1!G135</f>
        <v>-95.58</v>
      </c>
      <c r="G92">
        <f>List1!H135</f>
        <v>-103.92</v>
      </c>
      <c r="H92">
        <f>List1!I135</f>
        <v>45756.000462272415</v>
      </c>
      <c r="I92">
        <f>List1!J135</f>
        <v>214.61197101419464</v>
      </c>
      <c r="J92">
        <f>List1!K135</f>
        <v>17</v>
      </c>
      <c r="K92">
        <f>VLOOKUP(Tabulka39[[#This Row],[meass]],Tabulka40[#All],2,FALSE)</f>
        <v>60.072000000000003</v>
      </c>
      <c r="L92">
        <f>VLOOKUP(Tabulka39[[#This Row],[meass]],Tabulka40[#All],3,FALSE)</f>
        <v>0.06</v>
      </c>
      <c r="M92" s="7">
        <f>(Tabulka39[[#This Row],[TOF]]*$B$4)*1000000000</f>
        <v>716.08324040767877</v>
      </c>
      <c r="N92" s="7">
        <f>(Tabulka39[[#This Row],[Distance]]/$B$3)*1000000000</f>
        <v>200.43873701213494</v>
      </c>
      <c r="O92" s="7">
        <f>Tabulka39[[#This Row],[dist_ns]]-Tabulka39[[#This Row],[dist_a_ns]]</f>
        <v>515.64450339554378</v>
      </c>
    </row>
    <row r="93" spans="5:15" x14ac:dyDescent="0.3">
      <c r="E93" s="1" t="str">
        <f>List1!F142</f>
        <v>15a5</v>
      </c>
      <c r="F93">
        <f>List1!G142</f>
        <v>-93.57</v>
      </c>
      <c r="G93">
        <f>List1!H142</f>
        <v>-98.31</v>
      </c>
      <c r="H93">
        <f>List1!I142</f>
        <v>47906.089737249131</v>
      </c>
      <c r="I93">
        <f>List1!J142</f>
        <v>224.69665701160179</v>
      </c>
      <c r="J93">
        <f>List1!K142</f>
        <v>18</v>
      </c>
      <c r="K93">
        <f>VLOOKUP(Tabulka39[[#This Row],[meass]],Tabulka40[#All],2,FALSE)</f>
        <v>70.067999999999998</v>
      </c>
      <c r="L93">
        <f>VLOOKUP(Tabulka39[[#This Row],[meass]],Tabulka40[#All],3,FALSE)</f>
        <v>0.06</v>
      </c>
      <c r="M93" s="7">
        <f>(Tabulka39[[#This Row],[TOF]]*$B$4)*1000000000</f>
        <v>749.73222370246253</v>
      </c>
      <c r="N93" s="7">
        <f>(Tabulka39[[#This Row],[Distance]]/$B$3)*1000000000</f>
        <v>233.79180691447377</v>
      </c>
      <c r="O93" s="7">
        <f>Tabulka39[[#This Row],[dist_ns]]-Tabulka39[[#This Row],[dist_a_ns]]</f>
        <v>515.94041678798874</v>
      </c>
    </row>
    <row r="94" spans="5:15" x14ac:dyDescent="0.3">
      <c r="E94" s="1" t="str">
        <f>List1!F149</f>
        <v>15a5</v>
      </c>
      <c r="F94">
        <f>List1!G149</f>
        <v>-93.82</v>
      </c>
      <c r="G94">
        <f>List1!H149</f>
        <v>-104.96</v>
      </c>
      <c r="H94">
        <f>List1!I149</f>
        <v>50030.762351645433</v>
      </c>
      <c r="I94">
        <f>List1!J149</f>
        <v>234.66212980049741</v>
      </c>
      <c r="J94">
        <f>List1!K149</f>
        <v>19</v>
      </c>
      <c r="K94">
        <f>VLOOKUP(Tabulka39[[#This Row],[meass]],Tabulka40[#All],2,FALSE)</f>
        <v>80.064999999999998</v>
      </c>
      <c r="L94">
        <f>VLOOKUP(Tabulka39[[#This Row],[meass]],Tabulka40[#All],3,FALSE)</f>
        <v>0.06</v>
      </c>
      <c r="M94" s="7">
        <f>(Tabulka39[[#This Row],[TOF]]*$B$4)*1000000000</f>
        <v>782.98343524086704</v>
      </c>
      <c r="N94" s="7">
        <f>(Tabulka39[[#This Row],[Distance]]/$B$3)*1000000000</f>
        <v>267.14821345845951</v>
      </c>
      <c r="O94" s="7">
        <f>Tabulka39[[#This Row],[dist_ns]]-Tabulka39[[#This Row],[dist_a_ns]]</f>
        <v>515.83522178240753</v>
      </c>
    </row>
    <row r="95" spans="5:15" x14ac:dyDescent="0.3">
      <c r="E95" s="1"/>
    </row>
    <row r="96" spans="5:15" x14ac:dyDescent="0.3">
      <c r="E96" s="1"/>
    </row>
    <row r="97" spans="5:5" x14ac:dyDescent="0.3">
      <c r="E97" s="1"/>
    </row>
    <row r="98" spans="5:5" x14ac:dyDescent="0.3">
      <c r="E98" s="1"/>
    </row>
    <row r="99" spans="5:5" x14ac:dyDescent="0.3">
      <c r="E99" s="1"/>
    </row>
    <row r="100" spans="5:5" x14ac:dyDescent="0.3">
      <c r="E100" s="1"/>
    </row>
    <row r="101" spans="5:5" x14ac:dyDescent="0.3">
      <c r="E101" s="1"/>
    </row>
    <row r="102" spans="5:5" x14ac:dyDescent="0.3">
      <c r="E102" s="1"/>
    </row>
    <row r="103" spans="5:5" x14ac:dyDescent="0.3">
      <c r="E103" s="1"/>
    </row>
    <row r="104" spans="5:5" x14ac:dyDescent="0.3">
      <c r="E104" s="1"/>
    </row>
    <row r="105" spans="5:5" x14ac:dyDescent="0.3">
      <c r="E105" s="1"/>
    </row>
    <row r="106" spans="5:5" x14ac:dyDescent="0.3">
      <c r="E106" s="1"/>
    </row>
    <row r="107" spans="5:5" x14ac:dyDescent="0.3">
      <c r="E107" s="1"/>
    </row>
    <row r="108" spans="5:5" x14ac:dyDescent="0.3">
      <c r="E108" s="1"/>
    </row>
    <row r="109" spans="5:5" x14ac:dyDescent="0.3">
      <c r="E109" s="1"/>
    </row>
    <row r="110" spans="5:5" x14ac:dyDescent="0.3">
      <c r="E110" s="1"/>
    </row>
    <row r="111" spans="5:5" x14ac:dyDescent="0.3">
      <c r="E111" s="1"/>
    </row>
    <row r="112" spans="5:5" x14ac:dyDescent="0.3">
      <c r="E112" s="1"/>
    </row>
    <row r="113" spans="5:5" x14ac:dyDescent="0.3">
      <c r="E113" s="1"/>
    </row>
    <row r="114" spans="5:5" x14ac:dyDescent="0.3">
      <c r="E114" s="1"/>
    </row>
    <row r="115" spans="5:5" x14ac:dyDescent="0.3">
      <c r="E115" s="1"/>
    </row>
    <row r="116" spans="5:5" x14ac:dyDescent="0.3">
      <c r="E116" s="1"/>
    </row>
    <row r="117" spans="5:5" x14ac:dyDescent="0.3">
      <c r="E117" s="1"/>
    </row>
    <row r="118" spans="5:5" x14ac:dyDescent="0.3">
      <c r="E118" s="1"/>
    </row>
    <row r="119" spans="5:5" x14ac:dyDescent="0.3">
      <c r="E119" s="1"/>
    </row>
    <row r="120" spans="5:5" x14ac:dyDescent="0.3">
      <c r="E120" s="1"/>
    </row>
    <row r="121" spans="5:5" x14ac:dyDescent="0.3">
      <c r="E121" s="1"/>
    </row>
    <row r="122" spans="5:5" x14ac:dyDescent="0.3">
      <c r="E122" s="1"/>
    </row>
    <row r="123" spans="5:5" x14ac:dyDescent="0.3">
      <c r="E123" s="1"/>
    </row>
    <row r="124" spans="5:5" x14ac:dyDescent="0.3">
      <c r="E124" s="1"/>
    </row>
    <row r="125" spans="5:5" x14ac:dyDescent="0.3">
      <c r="E125" s="1"/>
    </row>
    <row r="126" spans="5:5" x14ac:dyDescent="0.3">
      <c r="E126" s="1"/>
    </row>
    <row r="127" spans="5:5" x14ac:dyDescent="0.3">
      <c r="E127" s="1"/>
    </row>
    <row r="128" spans="5:5" x14ac:dyDescent="0.3">
      <c r="E128" s="1"/>
    </row>
    <row r="129" spans="5:5" x14ac:dyDescent="0.3">
      <c r="E129" s="1"/>
    </row>
    <row r="130" spans="5:5" x14ac:dyDescent="0.3">
      <c r="E130" s="1"/>
    </row>
    <row r="131" spans="5:5" x14ac:dyDescent="0.3">
      <c r="E131" s="1"/>
    </row>
    <row r="132" spans="5:5" x14ac:dyDescent="0.3">
      <c r="E132" s="1"/>
    </row>
    <row r="133" spans="5:5" x14ac:dyDescent="0.3">
      <c r="E133" s="1"/>
    </row>
    <row r="134" spans="5:5" x14ac:dyDescent="0.3">
      <c r="E134" s="1"/>
    </row>
    <row r="135" spans="5:5" x14ac:dyDescent="0.3">
      <c r="E135" s="1"/>
    </row>
    <row r="136" spans="5:5" x14ac:dyDescent="0.3">
      <c r="E136" s="1"/>
    </row>
    <row r="137" spans="5:5" x14ac:dyDescent="0.3">
      <c r="E137" s="1"/>
    </row>
    <row r="138" spans="5:5" x14ac:dyDescent="0.3">
      <c r="E138" s="1"/>
    </row>
    <row r="139" spans="5:5" x14ac:dyDescent="0.3">
      <c r="E139" s="1"/>
    </row>
    <row r="140" spans="5:5" x14ac:dyDescent="0.3">
      <c r="E140" s="1"/>
    </row>
    <row r="141" spans="5:5" x14ac:dyDescent="0.3">
      <c r="E141" s="1"/>
    </row>
    <row r="142" spans="5:5" x14ac:dyDescent="0.3">
      <c r="E142" s="1"/>
    </row>
    <row r="143" spans="5:5" x14ac:dyDescent="0.3">
      <c r="E143" s="1"/>
    </row>
    <row r="144" spans="5:5" x14ac:dyDescent="0.3">
      <c r="E144" s="1"/>
    </row>
    <row r="145" spans="5:5" x14ac:dyDescent="0.3">
      <c r="E145" s="1"/>
    </row>
    <row r="146" spans="5:5" x14ac:dyDescent="0.3">
      <c r="E146" s="1"/>
    </row>
    <row r="147" spans="5:5" x14ac:dyDescent="0.3">
      <c r="E147" s="1"/>
    </row>
    <row r="148" spans="5:5" x14ac:dyDescent="0.3">
      <c r="E148" s="1"/>
    </row>
    <row r="149" spans="5:5" x14ac:dyDescent="0.3">
      <c r="E149" s="1"/>
    </row>
    <row r="150" spans="5:5" x14ac:dyDescent="0.3">
      <c r="E150" s="1"/>
    </row>
    <row r="151" spans="5:5" x14ac:dyDescent="0.3">
      <c r="E151" s="1"/>
    </row>
    <row r="152" spans="5:5" x14ac:dyDescent="0.3">
      <c r="E152" s="1"/>
    </row>
    <row r="153" spans="5:5" x14ac:dyDescent="0.3">
      <c r="E153" s="1"/>
    </row>
    <row r="154" spans="5:5" x14ac:dyDescent="0.3">
      <c r="E154" s="1"/>
    </row>
    <row r="155" spans="5:5" x14ac:dyDescent="0.3">
      <c r="E155" s="1"/>
    </row>
    <row r="156" spans="5:5" x14ac:dyDescent="0.3">
      <c r="E156" s="1"/>
    </row>
    <row r="157" spans="5:5" x14ac:dyDescent="0.3">
      <c r="E157" s="1"/>
    </row>
    <row r="158" spans="5:5" x14ac:dyDescent="0.3">
      <c r="E158" s="1"/>
    </row>
    <row r="159" spans="5:5" x14ac:dyDescent="0.3">
      <c r="E159" s="1"/>
    </row>
    <row r="160" spans="5:5" x14ac:dyDescent="0.3">
      <c r="E160" s="1"/>
    </row>
    <row r="161" spans="5:5" x14ac:dyDescent="0.3">
      <c r="E161" s="1"/>
    </row>
    <row r="162" spans="5:5" x14ac:dyDescent="0.3">
      <c r="E162" s="1"/>
    </row>
    <row r="163" spans="5:5" x14ac:dyDescent="0.3">
      <c r="E163" s="1"/>
    </row>
    <row r="164" spans="5:5" x14ac:dyDescent="0.3">
      <c r="E164" s="1"/>
    </row>
    <row r="165" spans="5:5" x14ac:dyDescent="0.3">
      <c r="E165" s="1"/>
    </row>
    <row r="166" spans="5:5" x14ac:dyDescent="0.3">
      <c r="E166" s="1"/>
    </row>
    <row r="167" spans="5:5" x14ac:dyDescent="0.3">
      <c r="E167" s="1"/>
    </row>
    <row r="168" spans="5:5" x14ac:dyDescent="0.3">
      <c r="E168" s="1"/>
    </row>
    <row r="169" spans="5:5" x14ac:dyDescent="0.3">
      <c r="E169" s="1"/>
    </row>
    <row r="170" spans="5:5" x14ac:dyDescent="0.3">
      <c r="E170" s="1"/>
    </row>
    <row r="171" spans="5:5" x14ac:dyDescent="0.3">
      <c r="E171" s="1"/>
    </row>
    <row r="172" spans="5:5" x14ac:dyDescent="0.3">
      <c r="E172" s="1"/>
    </row>
    <row r="173" spans="5:5" x14ac:dyDescent="0.3">
      <c r="E173" s="1"/>
    </row>
    <row r="174" spans="5:5" x14ac:dyDescent="0.3">
      <c r="E174" s="1"/>
    </row>
    <row r="175" spans="5:5" x14ac:dyDescent="0.3">
      <c r="E175" s="1"/>
    </row>
    <row r="176" spans="5:5" x14ac:dyDescent="0.3">
      <c r="E176" s="1"/>
    </row>
    <row r="177" spans="5:5" x14ac:dyDescent="0.3">
      <c r="E177" s="1"/>
    </row>
    <row r="178" spans="5:5" x14ac:dyDescent="0.3">
      <c r="E178" s="1"/>
    </row>
    <row r="179" spans="5:5" x14ac:dyDescent="0.3">
      <c r="E179" s="1"/>
    </row>
    <row r="180" spans="5:5" x14ac:dyDescent="0.3">
      <c r="E180" s="1"/>
    </row>
    <row r="181" spans="5:5" x14ac:dyDescent="0.3">
      <c r="E181" s="1"/>
    </row>
    <row r="182" spans="5:5" x14ac:dyDescent="0.3">
      <c r="E182" s="1"/>
    </row>
    <row r="183" spans="5:5" x14ac:dyDescent="0.3">
      <c r="E183" s="1"/>
    </row>
    <row r="184" spans="5:5" x14ac:dyDescent="0.3">
      <c r="E184" s="1"/>
    </row>
    <row r="185" spans="5:5" x14ac:dyDescent="0.3">
      <c r="E185" s="1"/>
    </row>
    <row r="186" spans="5:5" x14ac:dyDescent="0.3">
      <c r="E186" s="1"/>
    </row>
    <row r="187" spans="5:5" x14ac:dyDescent="0.3">
      <c r="E187" s="1"/>
    </row>
    <row r="188" spans="5:5" x14ac:dyDescent="0.3">
      <c r="E188" s="1"/>
    </row>
    <row r="189" spans="5:5" x14ac:dyDescent="0.3">
      <c r="E189" s="1"/>
    </row>
    <row r="190" spans="5:5" x14ac:dyDescent="0.3">
      <c r="E190" s="1"/>
    </row>
    <row r="191" spans="5:5" x14ac:dyDescent="0.3">
      <c r="E191" s="1"/>
    </row>
    <row r="192" spans="5:5" x14ac:dyDescent="0.3">
      <c r="E192" s="1"/>
    </row>
    <row r="193" spans="5:5" x14ac:dyDescent="0.3">
      <c r="E193" s="1"/>
    </row>
    <row r="194" spans="5:5" x14ac:dyDescent="0.3">
      <c r="E194" s="1"/>
    </row>
    <row r="195" spans="5:5" x14ac:dyDescent="0.3">
      <c r="E195" s="1"/>
    </row>
    <row r="196" spans="5:5" x14ac:dyDescent="0.3">
      <c r="E196" s="1"/>
    </row>
    <row r="197" spans="5:5" x14ac:dyDescent="0.3">
      <c r="E197" s="1"/>
    </row>
  </sheetData>
  <phoneticPr fontId="2" type="noConversion"/>
  <pageMargins left="0.7" right="0.7" top="0.78740157499999996" bottom="0.78740157499999996" header="0.3" footer="0.3"/>
  <ignoredErrors>
    <ignoredError sqref="E3:J19 E20:J41 E42:J61 E62:J94" calculatedColumn="1"/>
  </ignoredErrors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6D4362-D96A-4996-AE2A-9AE1AB6B48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Eliašová Jana (249449)</dc:creator>
  <cp:lastModifiedBy>Eliašová Jana (249449)</cp:lastModifiedBy>
  <dcterms:created xsi:type="dcterms:W3CDTF">2024-05-16T15:06:56Z</dcterms:created>
  <dcterms:modified xsi:type="dcterms:W3CDTF">2024-05-16T17:56:56Z</dcterms:modified>
</cp:coreProperties>
</file>