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Janjiri\Desktop\Soubory\ESP_UWB\ESP_UWB_calib\Meassurment 1\"/>
    </mc:Choice>
  </mc:AlternateContent>
  <xr:revisionPtr revIDLastSave="0" documentId="13_ncr:1_{A1ED9232-75A4-4D26-A0B8-12B6D3E0A1A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ist1" sheetId="1" r:id="rId1"/>
  </sheets>
  <definedNames>
    <definedName name="ExternalData_1" localSheetId="0" hidden="1">List1!$B$2:$F$22</definedName>
    <definedName name="ExternalData_5" localSheetId="0" hidden="1">List1!$M$10:$O$15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N23" i="1" a="1"/>
  <c r="N23" i="1" s="1"/>
  <c r="N22" i="1" a="1"/>
  <c r="N22" i="1" s="1"/>
  <c r="N21" i="1" a="1"/>
  <c r="N21" i="1" s="1"/>
  <c r="N20" i="1" a="1"/>
  <c r="N20" i="1"/>
  <c r="N19" i="1" a="1"/>
  <c r="N19" i="1" s="1"/>
  <c r="H7" i="1"/>
  <c r="I7" i="1" s="1"/>
  <c r="K7" i="1" s="1"/>
  <c r="H20" i="1"/>
  <c r="I20" i="1" s="1"/>
  <c r="K20" i="1" s="1"/>
  <c r="H22" i="1"/>
  <c r="I22" i="1" s="1"/>
  <c r="K22" i="1" s="1"/>
  <c r="G3" i="1"/>
  <c r="H3" i="1" s="1"/>
  <c r="K3" i="1" s="1"/>
  <c r="G7" i="1"/>
  <c r="G11" i="1"/>
  <c r="H11" i="1" s="1"/>
  <c r="I11" i="1" s="1"/>
  <c r="K11" i="1" s="1"/>
  <c r="G15" i="1"/>
  <c r="H15" i="1" s="1"/>
  <c r="I15" i="1" s="1"/>
  <c r="K15" i="1" s="1"/>
  <c r="G19" i="1"/>
  <c r="H19" i="1" s="1"/>
  <c r="I19" i="1" s="1"/>
  <c r="K19" i="1" s="1"/>
  <c r="G4" i="1"/>
  <c r="H4" i="1" s="1"/>
  <c r="I4" i="1" s="1"/>
  <c r="K4" i="1" s="1"/>
  <c r="G8" i="1"/>
  <c r="H8" i="1" s="1"/>
  <c r="I8" i="1" s="1"/>
  <c r="K8" i="1" s="1"/>
  <c r="G12" i="1"/>
  <c r="H12" i="1" s="1"/>
  <c r="I12" i="1" s="1"/>
  <c r="K12" i="1" s="1"/>
  <c r="G16" i="1"/>
  <c r="H16" i="1" s="1"/>
  <c r="I16" i="1" s="1"/>
  <c r="K16" i="1" s="1"/>
  <c r="G20" i="1"/>
  <c r="G5" i="1"/>
  <c r="H5" i="1" s="1"/>
  <c r="I5" i="1" s="1"/>
  <c r="K5" i="1" s="1"/>
  <c r="G9" i="1"/>
  <c r="H9" i="1" s="1"/>
  <c r="I9" i="1" s="1"/>
  <c r="K9" i="1" s="1"/>
  <c r="G13" i="1"/>
  <c r="H13" i="1" s="1"/>
  <c r="I13" i="1" s="1"/>
  <c r="K13" i="1" s="1"/>
  <c r="G17" i="1"/>
  <c r="H17" i="1" s="1"/>
  <c r="I17" i="1" s="1"/>
  <c r="K17" i="1" s="1"/>
  <c r="G21" i="1"/>
  <c r="H21" i="1" s="1"/>
  <c r="I21" i="1" s="1"/>
  <c r="K21" i="1" s="1"/>
  <c r="G6" i="1"/>
  <c r="H6" i="1" s="1"/>
  <c r="I6" i="1" s="1"/>
  <c r="K6" i="1" s="1"/>
  <c r="G10" i="1"/>
  <c r="H10" i="1" s="1"/>
  <c r="I10" i="1" s="1"/>
  <c r="K10" i="1" s="1"/>
  <c r="G14" i="1"/>
  <c r="H14" i="1" s="1"/>
  <c r="I14" i="1" s="1"/>
  <c r="K14" i="1" s="1"/>
  <c r="G18" i="1"/>
  <c r="H18" i="1" s="1"/>
  <c r="I18" i="1" s="1"/>
  <c r="K18" i="1" s="1"/>
  <c r="G2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5549D0-4A4F-40BC-817E-F439838A3488}" keepAlive="1" name="Query - averages" description="Connection to the 'averages' query in the workbook." type="5" refreshedVersion="8" background="1" saveData="1">
    <dbPr connection="Provider=Microsoft.Mashup.OleDb.1;Data Source=$Workbook$;Location=averages;Extended Properties=&quot;&quot;" command="SELECT * FROM [averages]"/>
  </connection>
  <connection id="2" xr16:uid="{1E03A333-E0F4-4A5A-8AA9-6C1A24B84F7E}" keepAlive="1" name="Query - averages (2)" description="Connection to the 'averages (2)' query in the workbook." type="5" refreshedVersion="8" background="1" saveData="1">
    <dbPr connection="Provider=Microsoft.Mashup.OleDb.1;Data Source=$Workbook$;Location=&quot;averages (2)&quot;;Extended Properties=&quot;&quot;" command="SELECT * FROM [averages (2)]"/>
  </connection>
  <connection id="3" xr16:uid="{D7D4B4A9-DC6F-4426-90A7-107BFD72F3B9}" keepAlive="1" name="Query - averages (3)" description="Connection to the 'averages (3)' query in the workbook." type="5" refreshedVersion="8" background="1" saveData="1">
    <dbPr connection="Provider=Microsoft.Mashup.OleDb.1;Data Source=$Workbook$;Location=&quot;averages (3)&quot;;Extended Properties=&quot;&quot;" command="SELECT * FROM [averages (3)]"/>
  </connection>
  <connection id="4" xr16:uid="{37B0FC61-B9C5-46A8-BA80-61B719A53084}" keepAlive="1" name="Query - averages (4)" description="Connection to the 'averages (4)' query in the workbook." type="5" refreshedVersion="8" background="1" saveData="1">
    <dbPr connection="Provider=Microsoft.Mashup.OleDb.1;Data Source=$Workbook$;Location=&quot;averages (4)&quot;;Extended Properties=&quot;&quot;" command="SELECT * FROM [averages (4)]"/>
  </connection>
  <connection id="5" xr16:uid="{B9CA56D9-41DE-4131-B529-FB9851BAF69F}" keepAlive="1" name="Query - delay" description="Connection to the 'delay' query in the workbook." type="5" refreshedVersion="8" background="1" saveData="1">
    <dbPr connection="Provider=Microsoft.Mashup.OleDb.1;Data Source=$Workbook$;Location=delay;Extended Properties=&quot;&quot;" command="SELECT * FROM [delay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<sst xmlns="http://schemas.openxmlformats.org/spreadsheetml/2006/main" count="49" uniqueCount="22">
  <si>
    <t>Name</t>
  </si>
  <si>
    <t>RX</t>
  </si>
  <si>
    <t>FP</t>
  </si>
  <si>
    <t>TOF</t>
  </si>
  <si>
    <t>dist</t>
  </si>
  <si>
    <t>11a1</t>
  </si>
  <si>
    <t>12a2</t>
  </si>
  <si>
    <t>13a3</t>
  </si>
  <si>
    <t>14a4</t>
  </si>
  <si>
    <t>15a5</t>
  </si>
  <si>
    <t>Speed of light</t>
  </si>
  <si>
    <t>m/s</t>
  </si>
  <si>
    <t>timestep</t>
  </si>
  <si>
    <t>s</t>
  </si>
  <si>
    <t>Dinamic</t>
  </si>
  <si>
    <t>Static</t>
  </si>
  <si>
    <t>TOF_ns</t>
  </si>
  <si>
    <t>TOF-delay_ns</t>
  </si>
  <si>
    <t>dist2</t>
  </si>
  <si>
    <t>delta</t>
  </si>
  <si>
    <t>Dist_a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</si>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</sst>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1" fontId="0" fillId="0" borderId="0" xfId="0" applyNumberFormat="1"/>
    <xf numFmtId="2" fontId="0" fillId="0" borderId="0" xfId="0" applyNumberFormat="1"/>
    <xf numFmtId="0" fontId="0" fillId="3" borderId="1" xfId="0" applyFill="1" applyBorder="1"/>
    <xf numFmtId="0" fontId="0" fillId="0" borderId="1" xfId="0" applyBorder="1"/>
    <xf numFmtId="1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2" formatCode="0.00"/>
    </dxf>
    <dxf>
      <numFmt numFmtId="1" formatCode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List1!$B$3</c:f>
              <c:strCache>
                <c:ptCount val="1"/>
                <c:pt idx="0">
                  <c:v>11a1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List1!$J$3:$J$6</c:f>
              <c:numCache>
                <c:formatCode>0</c:formatCode>
                <c:ptCount val="4"/>
                <c:pt idx="0">
                  <c:v>1</c:v>
                </c:pt>
                <c:pt idx="1">
                  <c:v>5</c:v>
                </c:pt>
                <c:pt idx="2">
                  <c:v>15</c:v>
                </c:pt>
                <c:pt idx="3">
                  <c:v>50</c:v>
                </c:pt>
              </c:numCache>
            </c:numRef>
          </c:xVal>
          <c:yVal>
            <c:numRef>
              <c:f>List1!$K$3:$K$6</c:f>
              <c:numCache>
                <c:formatCode>0.00</c:formatCode>
                <c:ptCount val="4"/>
                <c:pt idx="0">
                  <c:v>9.6905384149308604E-2</c:v>
                </c:pt>
                <c:pt idx="1">
                  <c:v>0.22985598696706155</c:v>
                </c:pt>
                <c:pt idx="2">
                  <c:v>4.9627326965236307E-2</c:v>
                </c:pt>
                <c:pt idx="3">
                  <c:v>-0.12850259202499359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509-437B-80B5-D59C84F6454D}"/>
            </c:ext>
          </c:extLst>
        </c:ser>
        <c:ser>
          <c:idx val="1"/>
          <c:order val="1"/>
          <c:tx>
            <c:strRef>
              <c:f>List1!$B$7</c:f>
              <c:strCache>
                <c:ptCount val="1"/>
                <c:pt idx="0">
                  <c:v>12a2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List1!$J$7:$J$10</c:f>
              <c:numCache>
                <c:formatCode>0</c:formatCode>
                <c:ptCount val="4"/>
                <c:pt idx="0">
                  <c:v>1</c:v>
                </c:pt>
                <c:pt idx="1">
                  <c:v>5</c:v>
                </c:pt>
                <c:pt idx="2">
                  <c:v>15</c:v>
                </c:pt>
                <c:pt idx="3">
                  <c:v>50</c:v>
                </c:pt>
              </c:numCache>
            </c:numRef>
          </c:xVal>
          <c:yVal>
            <c:numRef>
              <c:f>List1!$K$7:$K$10</c:f>
              <c:numCache>
                <c:formatCode>0.00</c:formatCode>
                <c:ptCount val="4"/>
                <c:pt idx="0">
                  <c:v>0.13417399859975876</c:v>
                </c:pt>
                <c:pt idx="1">
                  <c:v>0.17282952337454294</c:v>
                </c:pt>
                <c:pt idx="2">
                  <c:v>-2.3868500967589412E-2</c:v>
                </c:pt>
                <c:pt idx="3">
                  <c:v>-0.21688487914910581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509-437B-80B5-D59C84F6454D}"/>
            </c:ext>
          </c:extLst>
        </c:ser>
        <c:ser>
          <c:idx val="2"/>
          <c:order val="2"/>
          <c:tx>
            <c:strRef>
              <c:f>List1!$B$11</c:f>
              <c:strCache>
                <c:ptCount val="1"/>
                <c:pt idx="0">
                  <c:v>13a3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List1!$J$11:$J$14</c:f>
              <c:numCache>
                <c:formatCode>0</c:formatCode>
                <c:ptCount val="4"/>
                <c:pt idx="0">
                  <c:v>1</c:v>
                </c:pt>
                <c:pt idx="1">
                  <c:v>5</c:v>
                </c:pt>
                <c:pt idx="2">
                  <c:v>15</c:v>
                </c:pt>
                <c:pt idx="3">
                  <c:v>50</c:v>
                </c:pt>
              </c:numCache>
            </c:numRef>
          </c:xVal>
          <c:yVal>
            <c:numRef>
              <c:f>List1!$K$11:$K$14</c:f>
              <c:numCache>
                <c:formatCode>0.00</c:formatCode>
                <c:ptCount val="4"/>
                <c:pt idx="0">
                  <c:v>1.9509121827195219E-2</c:v>
                </c:pt>
                <c:pt idx="1">
                  <c:v>0.47274893751893288</c:v>
                </c:pt>
                <c:pt idx="2">
                  <c:v>0.41240393244870255</c:v>
                </c:pt>
                <c:pt idx="3">
                  <c:v>0.34464105636044451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509-437B-80B5-D59C84F6454D}"/>
            </c:ext>
          </c:extLst>
        </c:ser>
        <c:ser>
          <c:idx val="3"/>
          <c:order val="3"/>
          <c:tx>
            <c:strRef>
              <c:f>List1!$B$15</c:f>
              <c:strCache>
                <c:ptCount val="1"/>
                <c:pt idx="0">
                  <c:v>14a4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List1!$J$15:$J$18</c:f>
              <c:numCache>
                <c:formatCode>0</c:formatCode>
                <c:ptCount val="4"/>
                <c:pt idx="0">
                  <c:v>1</c:v>
                </c:pt>
                <c:pt idx="1">
                  <c:v>5</c:v>
                </c:pt>
                <c:pt idx="2">
                  <c:v>15</c:v>
                </c:pt>
                <c:pt idx="3">
                  <c:v>50</c:v>
                </c:pt>
              </c:numCache>
            </c:numRef>
          </c:xVal>
          <c:yVal>
            <c:numRef>
              <c:f>List1!$K$15:$K$18</c:f>
              <c:numCache>
                <c:formatCode>0.00</c:formatCode>
                <c:ptCount val="4"/>
                <c:pt idx="0">
                  <c:v>-4.0644771546609615E-3</c:v>
                </c:pt>
                <c:pt idx="1">
                  <c:v>8.6300011691558431E-2</c:v>
                </c:pt>
                <c:pt idx="2">
                  <c:v>6.0354817297637808E-2</c:v>
                </c:pt>
                <c:pt idx="3">
                  <c:v>0.16242377760860194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509-437B-80B5-D59C84F6454D}"/>
            </c:ext>
          </c:extLst>
        </c:ser>
        <c:ser>
          <c:idx val="4"/>
          <c:order val="4"/>
          <c:tx>
            <c:strRef>
              <c:f>List1!$B$19</c:f>
              <c:strCache>
                <c:ptCount val="1"/>
                <c:pt idx="0">
                  <c:v>15a5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List1!$J$19:$J$22</c:f>
              <c:numCache>
                <c:formatCode>0</c:formatCode>
                <c:ptCount val="4"/>
                <c:pt idx="0">
                  <c:v>1</c:v>
                </c:pt>
                <c:pt idx="1">
                  <c:v>5</c:v>
                </c:pt>
                <c:pt idx="2">
                  <c:v>15</c:v>
                </c:pt>
                <c:pt idx="3">
                  <c:v>50</c:v>
                </c:pt>
              </c:numCache>
            </c:numRef>
          </c:xVal>
          <c:yVal>
            <c:numRef>
              <c:f>List1!$K$19:$K$22</c:f>
              <c:numCache>
                <c:formatCode>0.00</c:formatCode>
                <c:ptCount val="4"/>
                <c:pt idx="0">
                  <c:v>0.10199472206912685</c:v>
                </c:pt>
                <c:pt idx="1">
                  <c:v>0.34154255425612501</c:v>
                </c:pt>
                <c:pt idx="2">
                  <c:v>0.30043504581798608</c:v>
                </c:pt>
                <c:pt idx="3">
                  <c:v>0.26606963760757907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509-437B-80B5-D59C84F645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1774847"/>
        <c:axId val="581775327"/>
      </c:scatterChart>
      <c:valAx>
        <c:axId val="581774847"/>
        <c:scaling>
          <c:orientation val="minMax"/>
          <c:max val="5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/>
                  <a:t>Měřená vzdálenost</a:t>
                </a:r>
                <a:r>
                  <a:rPr lang="cs-CZ" baseline="0"/>
                  <a:t> [m]</a:t>
                </a:r>
                <a:endParaRPr lang="cs-CZ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0" sourceLinked="1"/>
        <c:majorTickMark val="none"/>
        <c:minorTickMark val="none"/>
        <c:tickLblPos val="low"/>
        <c:spPr>
          <a:noFill/>
          <a:ln w="22225" cap="flat" cmpd="sng" algn="ctr">
            <a:solidFill>
              <a:schemeClr val="tx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581775327"/>
        <c:crosses val="autoZero"/>
        <c:crossBetween val="midCat"/>
      </c:valAx>
      <c:valAx>
        <c:axId val="581775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/>
                  <a:t>Odchylka</a:t>
                </a:r>
                <a:r>
                  <a:rPr lang="cs-CZ" baseline="0"/>
                  <a:t> [m]</a:t>
                </a:r>
                <a:endParaRPr lang="cs-CZ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5817748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142874</xdr:colOff>
      <xdr:row>8</xdr:row>
      <xdr:rowOff>128586</xdr:rowOff>
    </xdr:from>
    <xdr:to>
      <xdr:col>25</xdr:col>
      <xdr:colOff>190499</xdr:colOff>
      <xdr:row>27</xdr:row>
      <xdr:rowOff>190499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06DD125-55D6-653A-4668-16D4A58D45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68DE981-92FB-428C-AAD3-B04EFDEBE61D}" autoFormatId="16" applyNumberFormats="0" applyBorderFormats="0" applyFontFormats="0" applyPatternFormats="0" applyAlignmentFormats="0" applyWidthHeightFormats="0">
  <queryTableRefresh nextId="11" unboundColumnsRight="5">
    <queryTableFields count="10">
      <queryTableField id="1" name="Name" tableColumnId="1"/>
      <queryTableField id="2" name="RX" tableColumnId="2"/>
      <queryTableField id="3" name="FP" tableColumnId="3"/>
      <queryTableField id="4" name="TOF" tableColumnId="4"/>
      <queryTableField id="5" name="dist" tableColumnId="5"/>
      <queryTableField id="6" dataBound="0" tableColumnId="6"/>
      <queryTableField id="7" dataBound="0" tableColumnId="7"/>
      <queryTableField id="8" dataBound="0" tableColumnId="8"/>
      <queryTableField id="9" dataBound="0" tableColumnId="9"/>
      <queryTableField id="10" dataBound="0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" xr16:uid="{18198C48-AC99-414A-AFF1-7D4562BB55A8}" autoFormatId="16" applyNumberFormats="0" applyBorderFormats="0" applyFontFormats="0" applyPatternFormats="0" applyAlignmentFormats="0" applyWidthHeightFormats="0">
  <queryTableRefresh nextId="4">
    <queryTableFields count="3">
      <queryTableField id="1" name="Name" tableColumnId="1"/>
      <queryTableField id="2" name="Dinamic" tableColumnId="2"/>
      <queryTableField id="3" name="Static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D17C58C-05B6-4565-A2AD-5D8B59A9CC1C}" name="averages" displayName="averages" ref="B2:K22" tableType="queryTable" totalsRowShown="0">
  <autoFilter ref="B2:K22" xr:uid="{CD17C58C-05B6-4565-A2AD-5D8B59A9CC1C}"/>
  <sortState xmlns:xlrd2="http://schemas.microsoft.com/office/spreadsheetml/2017/richdata2" ref="B3:K22">
    <sortCondition ref="B2:B22"/>
  </sortState>
  <tableColumns count="10">
    <tableColumn id="1" xr3:uid="{97AF19BC-481D-40A9-B9A2-36259C672471}" uniqueName="1" name="Name" queryTableFieldId="1" dataDxfId="8"/>
    <tableColumn id="2" xr3:uid="{8602A996-3DF5-4A24-96C3-DFC853278EE6}" uniqueName="2" name="RX" queryTableFieldId="2"/>
    <tableColumn id="3" xr3:uid="{B4BFAECA-BF95-4F6E-8707-712A16A2B436}" uniqueName="3" name="FP" queryTableFieldId="3"/>
    <tableColumn id="4" xr3:uid="{3FD2BE31-B529-4C25-BEC8-9E2C63AF60A6}" uniqueName="4" name="TOF" queryTableFieldId="4" dataDxfId="7"/>
    <tableColumn id="5" xr3:uid="{864FA3CD-273D-40C8-A366-EFBC8A412FAF}" uniqueName="5" name="dist" queryTableFieldId="5" dataDxfId="6"/>
    <tableColumn id="6" xr3:uid="{DE52B474-01C4-428B-9F6A-F2A4ED6EB241}" uniqueName="6" name="TOF_ns" queryTableFieldId="6" dataDxfId="5">
      <calculatedColumnFormula>averages[[#This Row],[TOF]]*$N$3*1000000000</calculatedColumnFormula>
    </tableColumn>
    <tableColumn id="7" xr3:uid="{43CDF63C-9F10-40BD-9837-9C3AF88B0831}" uniqueName="7" name="TOF-delay_ns" queryTableFieldId="7" dataDxfId="4">
      <calculatedColumnFormula>averages[[#This Row],[TOF_ns]]-(VLOOKUP(averages[[#This Row],[Name]],delay[],2)*averages[[#This Row],[RX]]+VLOOKUP(averages[[#This Row],[Name]],delay[],3))</calculatedColumnFormula>
    </tableColumn>
    <tableColumn id="8" xr3:uid="{68F5335E-69BA-4F78-8BB3-59D7328A6AA3}" uniqueName="8" name="dist2" queryTableFieldId="8" dataDxfId="3">
      <calculatedColumnFormula>averages[[#This Row],[TOF-delay_ns]]*0.000000001*$N$2</calculatedColumnFormula>
    </tableColumn>
    <tableColumn id="9" xr3:uid="{30387D83-5778-4415-B214-5D8D4BF9A7AB}" uniqueName="9" name="Dist_a" queryTableFieldId="9" dataDxfId="2"/>
    <tableColumn id="10" xr3:uid="{1CB5CD18-55D9-4463-B6BA-69257C7DB3C9}" uniqueName="10" name="delta" queryTableFieldId="10" dataDxfId="1">
      <calculatedColumnFormula>averages[[#This Row],[dist2]]-averages[[#This Row],[Dist_a]]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C880277-32EB-4FFE-9CB8-D07E3C4EBE19}" name="delay" displayName="delay" ref="M10:O15" tableType="queryTable" totalsRowShown="0">
  <autoFilter ref="M10:O15" xr:uid="{3C880277-32EB-4FFE-9CB8-D07E3C4EBE19}"/>
  <tableColumns count="3">
    <tableColumn id="1" xr3:uid="{493EE48D-D168-4E6A-A93E-E9FDC250D640}" uniqueName="1" name="Name" queryTableFieldId="1" dataDxfId="0"/>
    <tableColumn id="2" xr3:uid="{88781B1B-F0AE-4C02-9FC2-89F1CCC8EE13}" uniqueName="2" name="Dinamic" queryTableFieldId="2"/>
    <tableColumn id="3" xr3:uid="{28399E08-E1B5-42FB-B7D1-B746E707C1D7}" uniqueName="3" name="Static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6"/>
  <sheetViews>
    <sheetView tabSelected="1" workbookViewId="0">
      <selection activeCell="U5" sqref="U5"/>
    </sheetView>
  </sheetViews>
  <sheetFormatPr defaultRowHeight="15" x14ac:dyDescent="0.25"/>
  <cols>
    <col min="2" max="2" width="8.5703125" bestFit="1" customWidth="1"/>
    <col min="3" max="3" width="6.7109375" bestFit="1" customWidth="1"/>
    <col min="4" max="4" width="7.7109375" bestFit="1" customWidth="1"/>
    <col min="5" max="6" width="12" bestFit="1" customWidth="1"/>
    <col min="7" max="7" width="11.85546875" customWidth="1"/>
    <col min="8" max="8" width="13.85546875" customWidth="1"/>
    <col min="12" max="12" width="8.5703125" bestFit="1" customWidth="1"/>
    <col min="13" max="13" width="10.42578125" bestFit="1" customWidth="1"/>
    <col min="14" max="14" width="8.140625" bestFit="1" customWidth="1"/>
    <col min="22" max="22" width="9.140625" customWidth="1"/>
  </cols>
  <sheetData>
    <row r="1" spans="1:15" x14ac:dyDescent="0.25">
      <c r="A1">
        <v>1</v>
      </c>
    </row>
    <row r="2" spans="1:15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16</v>
      </c>
      <c r="H2" t="s">
        <v>17</v>
      </c>
      <c r="I2" t="s">
        <v>18</v>
      </c>
      <c r="J2" t="s">
        <v>20</v>
      </c>
      <c r="K2" t="s">
        <v>19</v>
      </c>
      <c r="M2" t="s">
        <v>10</v>
      </c>
      <c r="N2">
        <v>299702547</v>
      </c>
      <c r="O2" t="s">
        <v>11</v>
      </c>
    </row>
    <row r="3" spans="1:15" x14ac:dyDescent="0.25">
      <c r="B3" t="s">
        <v>5</v>
      </c>
      <c r="C3">
        <v>-82.3</v>
      </c>
      <c r="D3">
        <v>-92.36</v>
      </c>
      <c r="E3" s="3">
        <v>33061.189496520899</v>
      </c>
      <c r="F3" s="3">
        <v>155.06877721475044</v>
      </c>
      <c r="G3" s="3">
        <f>averages[[#This Row],[TOF]]*$N$3*1000000000</f>
        <v>517.40894018745337</v>
      </c>
      <c r="H3" s="3">
        <f>averages[[#This Row],[TOF_ns]]-(VLOOKUP(averages[[#This Row],[Name]],delay[],2)*averages[[#This Row],[RX]]+VLOOKUP(averages[[#This Row],[Name]],delay[],3))</f>
        <v>3.6599801874533568</v>
      </c>
      <c r="I3" s="3">
        <f>averages[[#This Row],[TOF-delay_ns]]*0.000000001*$N$2</f>
        <v>1.0969053841493086</v>
      </c>
      <c r="J3" s="6">
        <v>1</v>
      </c>
      <c r="K3" s="3">
        <f>averages[[#This Row],[dist2]]-averages[[#This Row],[Dist_a]]</f>
        <v>9.6905384149308604E-2</v>
      </c>
      <c r="M3" t="s">
        <v>12</v>
      </c>
      <c r="N3" s="2">
        <v>1.5650040064103001E-11</v>
      </c>
      <c r="O3" t="s">
        <v>13</v>
      </c>
    </row>
    <row r="4" spans="1:15" x14ac:dyDescent="0.25">
      <c r="B4" t="s">
        <v>5</v>
      </c>
      <c r="C4">
        <v>-84.04</v>
      </c>
      <c r="D4">
        <v>-91.29</v>
      </c>
      <c r="E4" s="3">
        <v>33961.827644933175</v>
      </c>
      <c r="F4" s="3">
        <v>159.29309153961603</v>
      </c>
      <c r="G4" s="3">
        <f>averages[[#This Row],[TOF]]*$N$3*1000000000</f>
        <v>531.50396329336513</v>
      </c>
      <c r="H4" s="3">
        <f>averages[[#This Row],[TOF_ns]]-(VLOOKUP(averages[[#This Row],[Name]],delay[],2)*averages[[#This Row],[RX]]+VLOOKUP(averages[[#This Row],[Name]],delay[],3))</f>
        <v>17.450155293365128</v>
      </c>
      <c r="I4" s="3">
        <f>averages[[#This Row],[TOF-delay_ns]]*0.000000001*$N$2</f>
        <v>5.2298559869670616</v>
      </c>
      <c r="J4" s="6">
        <v>5</v>
      </c>
      <c r="K4" s="3">
        <f>averages[[#This Row],[dist2]]-averages[[#This Row],[Dist_a]]</f>
        <v>0.22985598696706155</v>
      </c>
    </row>
    <row r="5" spans="1:15" x14ac:dyDescent="0.25">
      <c r="B5" t="s">
        <v>5</v>
      </c>
      <c r="C5">
        <v>-87.19</v>
      </c>
      <c r="D5">
        <v>-92.62</v>
      </c>
      <c r="E5" s="3">
        <v>36090.700023504331</v>
      </c>
      <c r="F5" s="3">
        <v>169.27826272125259</v>
      </c>
      <c r="G5" s="3">
        <f>averages[[#This Row],[TOF]]*$N$3*1000000000</f>
        <v>564.82090130936581</v>
      </c>
      <c r="H5" s="3">
        <f>averages[[#This Row],[TOF_ns]]-(VLOOKUP(averages[[#This Row],[Name]],delay[],2)*averages[[#This Row],[RX]]+VLOOKUP(averages[[#This Row],[Name]],delay[],3))</f>
        <v>50.215213309365822</v>
      </c>
      <c r="I5" s="3">
        <f>averages[[#This Row],[TOF-delay_ns]]*0.000000001*$N$2</f>
        <v>15.049627326965236</v>
      </c>
      <c r="J5" s="6">
        <v>15</v>
      </c>
      <c r="K5" s="3">
        <f>averages[[#This Row],[dist2]]-averages[[#This Row],[Dist_a]]</f>
        <v>4.9627326965236307E-2</v>
      </c>
    </row>
    <row r="6" spans="1:15" x14ac:dyDescent="0.25">
      <c r="B6" t="s">
        <v>5</v>
      </c>
      <c r="C6">
        <v>-95.96</v>
      </c>
      <c r="D6">
        <v>-100.59</v>
      </c>
      <c r="E6" s="3">
        <v>43613.019803695235</v>
      </c>
      <c r="F6" s="3">
        <v>204.56062696453805</v>
      </c>
      <c r="G6" s="3">
        <f>averages[[#This Row],[TOF]]*$N$3*1000000000</f>
        <v>682.54550724434796</v>
      </c>
      <c r="H6" s="3">
        <f>averages[[#This Row],[TOF_ns]]-(VLOOKUP(averages[[#This Row],[Name]],delay[],2)*averages[[#This Row],[RX]]+VLOOKUP(averages[[#This Row],[Name]],delay[],3))</f>
        <v>166.40331524434794</v>
      </c>
      <c r="I6" s="3">
        <f>averages[[#This Row],[TOF-delay_ns]]*0.000000001*$N$2</f>
        <v>49.871497407975006</v>
      </c>
      <c r="J6" s="6">
        <v>50</v>
      </c>
      <c r="K6" s="3">
        <f>averages[[#This Row],[dist2]]-averages[[#This Row],[Dist_a]]</f>
        <v>-0.12850259202499359</v>
      </c>
    </row>
    <row r="7" spans="1:15" x14ac:dyDescent="0.25">
      <c r="B7" t="s">
        <v>6</v>
      </c>
      <c r="C7">
        <v>-81.93</v>
      </c>
      <c r="D7">
        <v>-91.44</v>
      </c>
      <c r="E7" s="3">
        <v>33069.95452271479</v>
      </c>
      <c r="F7" s="3">
        <v>155.10988831555596</v>
      </c>
      <c r="G7" s="3">
        <f>averages[[#This Row],[TOF]]*$N$3*1000000000</f>
        <v>517.54611319855064</v>
      </c>
      <c r="H7" s="3">
        <f>averages[[#This Row],[TOF_ns]]-(VLOOKUP(averages[[#This Row],[Name]],delay[],2)*averages[[#This Row],[RX]]+VLOOKUP(averages[[#This Row],[Name]],delay[],3))</f>
        <v>3.7843321985507146</v>
      </c>
      <c r="I7" s="3">
        <f>averages[[#This Row],[TOF-delay_ns]]*0.000000001*$N$2</f>
        <v>1.1341739985997588</v>
      </c>
      <c r="J7" s="6">
        <v>1</v>
      </c>
      <c r="K7" s="3">
        <f>averages[[#This Row],[dist2]]-averages[[#This Row],[Dist_a]]</f>
        <v>0.13417399859975876</v>
      </c>
    </row>
    <row r="8" spans="1:15" x14ac:dyDescent="0.25">
      <c r="B8" t="s">
        <v>6</v>
      </c>
      <c r="C8">
        <v>-83.16</v>
      </c>
      <c r="D8">
        <v>-91.45</v>
      </c>
      <c r="E8" s="3">
        <v>33950.791706833952</v>
      </c>
      <c r="F8" s="3">
        <v>159.24132905155901</v>
      </c>
      <c r="G8" s="3">
        <f>averages[[#This Row],[TOF]]*$N$3*1000000000</f>
        <v>531.33125041996732</v>
      </c>
      <c r="H8" s="3">
        <f>averages[[#This Row],[TOF_ns]]-(VLOOKUP(averages[[#This Row],[Name]],delay[],2)*averages[[#This Row],[RX]]+VLOOKUP(averages[[#This Row],[Name]],delay[],3))</f>
        <v>17.259878419967322</v>
      </c>
      <c r="I8" s="3">
        <f>averages[[#This Row],[TOF-delay_ns]]*0.000000001*$N$2</f>
        <v>5.1728295233745429</v>
      </c>
      <c r="J8" s="6">
        <v>5</v>
      </c>
      <c r="K8" s="3">
        <f>averages[[#This Row],[dist2]]-averages[[#This Row],[Dist_a]]</f>
        <v>0.17282952337454294</v>
      </c>
    </row>
    <row r="9" spans="1:15" x14ac:dyDescent="0.25">
      <c r="B9" t="s">
        <v>6</v>
      </c>
      <c r="C9">
        <v>-86.68</v>
      </c>
      <c r="D9">
        <v>-92.45</v>
      </c>
      <c r="E9" s="3">
        <v>36097.501204792708</v>
      </c>
      <c r="F9" s="3">
        <v>169.31016268861814</v>
      </c>
      <c r="G9" s="3">
        <f>averages[[#This Row],[TOF]]*$N$3*1000000000</f>
        <v>564.9273400690123</v>
      </c>
      <c r="H9" s="3">
        <f>averages[[#This Row],[TOF_ns]]-(VLOOKUP(averages[[#This Row],[Name]],delay[],2)*averages[[#This Row],[RX]]+VLOOKUP(averages[[#This Row],[Name]],delay[],3))</f>
        <v>49.969984069012298</v>
      </c>
      <c r="I9" s="3">
        <f>averages[[#This Row],[TOF-delay_ns]]*0.000000001*$N$2</f>
        <v>14.976131499032411</v>
      </c>
      <c r="J9" s="6">
        <v>15</v>
      </c>
      <c r="K9" s="3">
        <f>averages[[#This Row],[dist2]]-averages[[#This Row],[Dist_a]]</f>
        <v>-2.3868500967589412E-2</v>
      </c>
    </row>
    <row r="10" spans="1:15" x14ac:dyDescent="0.25">
      <c r="B10" t="s">
        <v>6</v>
      </c>
      <c r="C10">
        <v>-93.78</v>
      </c>
      <c r="D10">
        <v>-96.08</v>
      </c>
      <c r="E10" s="3">
        <v>43632.657707411468</v>
      </c>
      <c r="F10" s="3">
        <v>204.65273574110392</v>
      </c>
      <c r="G10" s="3">
        <f>averages[[#This Row],[TOF]]*$N$3*1000000000</f>
        <v>682.85284122428197</v>
      </c>
      <c r="H10" s="3">
        <f>averages[[#This Row],[TOF_ns]]-(VLOOKUP(averages[[#This Row],[Name]],delay[],2)*averages[[#This Row],[RX]]+VLOOKUP(averages[[#This Row],[Name]],delay[],3))</f>
        <v>166.108415224282</v>
      </c>
      <c r="I10" s="3">
        <f>averages[[#This Row],[TOF-delay_ns]]*0.000000001*$N$2</f>
        <v>49.783115120850894</v>
      </c>
      <c r="J10" s="6">
        <v>50</v>
      </c>
      <c r="K10" s="3">
        <f>averages[[#This Row],[dist2]]-averages[[#This Row],[Dist_a]]</f>
        <v>-0.21688487914910581</v>
      </c>
      <c r="M10" t="s">
        <v>0</v>
      </c>
      <c r="N10" t="s">
        <v>14</v>
      </c>
      <c r="O10" t="s">
        <v>15</v>
      </c>
    </row>
    <row r="11" spans="1:15" x14ac:dyDescent="0.25">
      <c r="B11" t="s">
        <v>7</v>
      </c>
      <c r="C11">
        <v>-82.52</v>
      </c>
      <c r="D11">
        <v>-92.23</v>
      </c>
      <c r="E11" s="3">
        <v>33071.692498886965</v>
      </c>
      <c r="F11" s="3">
        <v>155.11804004403132</v>
      </c>
      <c r="G11" s="3">
        <f>averages[[#This Row],[TOF]]*$N$3*1000000000</f>
        <v>517.57331259527564</v>
      </c>
      <c r="H11" s="3">
        <f>averages[[#This Row],[TOF_ns]]-(VLOOKUP(averages[[#This Row],[Name]],delay[],2)*averages[[#This Row],[RX]]+VLOOKUP(averages[[#This Row],[Name]],delay[],3))</f>
        <v>3.4017365952755654</v>
      </c>
      <c r="I11" s="3">
        <f>averages[[#This Row],[TOF-delay_ns]]*0.000000001*$N$2</f>
        <v>1.0195091218271952</v>
      </c>
      <c r="J11" s="6">
        <v>1</v>
      </c>
      <c r="K11" s="3">
        <f>averages[[#This Row],[dist2]]-averages[[#This Row],[Dist_a]]</f>
        <v>1.9509121827195219E-2</v>
      </c>
      <c r="M11" t="s">
        <v>5</v>
      </c>
      <c r="N11">
        <v>-0.17519999999999999</v>
      </c>
      <c r="O11">
        <v>499.33</v>
      </c>
    </row>
    <row r="12" spans="1:15" x14ac:dyDescent="0.25">
      <c r="B12" t="s">
        <v>7</v>
      </c>
      <c r="C12">
        <v>-82.95</v>
      </c>
      <c r="D12">
        <v>-91.65</v>
      </c>
      <c r="E12" s="3">
        <v>34025.364142633829</v>
      </c>
      <c r="F12" s="3">
        <v>159.59110038796629</v>
      </c>
      <c r="G12" s="3">
        <f>averages[[#This Row],[TOF]]*$N$3*1000000000</f>
        <v>532.49831202791313</v>
      </c>
      <c r="H12" s="3">
        <f>averages[[#This Row],[TOF_ns]]-(VLOOKUP(averages[[#This Row],[Name]],delay[],2)*averages[[#This Row],[RX]]+VLOOKUP(averages[[#This Row],[Name]],delay[],3))</f>
        <v>18.260602027913137</v>
      </c>
      <c r="I12" s="3">
        <f>averages[[#This Row],[TOF-delay_ns]]*0.000000001*$N$2</f>
        <v>5.4727489375189329</v>
      </c>
      <c r="J12" s="6">
        <v>5</v>
      </c>
      <c r="K12" s="3">
        <f>averages[[#This Row],[dist2]]-averages[[#This Row],[Dist_a]]</f>
        <v>0.47274893751893288</v>
      </c>
      <c r="M12" t="s">
        <v>6</v>
      </c>
      <c r="N12">
        <v>-0.25169999999999998</v>
      </c>
      <c r="O12">
        <v>493.14</v>
      </c>
    </row>
    <row r="13" spans="1:15" x14ac:dyDescent="0.25">
      <c r="B13" t="s">
        <v>7</v>
      </c>
      <c r="C13">
        <v>-84.79</v>
      </c>
      <c r="D13">
        <v>-92.1</v>
      </c>
      <c r="E13" s="3">
        <v>36162.614825368386</v>
      </c>
      <c r="F13" s="3">
        <v>169.61556880607671</v>
      </c>
      <c r="G13" s="3">
        <f>averages[[#This Row],[TOF]]*$N$3*1000000000</f>
        <v>565.94637083974033</v>
      </c>
      <c r="H13" s="3">
        <f>averages[[#This Row],[TOF_ns]]-(VLOOKUP(averages[[#This Row],[Name]],delay[],2)*averages[[#This Row],[RX]]+VLOOKUP(averages[[#This Row],[Name]],delay[],3))</f>
        <v>51.425668839740297</v>
      </c>
      <c r="I13" s="3">
        <f>averages[[#This Row],[TOF-delay_ns]]*0.000000001*$N$2</f>
        <v>15.412403932448703</v>
      </c>
      <c r="J13" s="6">
        <v>15</v>
      </c>
      <c r="K13" s="3">
        <f>averages[[#This Row],[dist2]]-averages[[#This Row],[Dist_a]]</f>
        <v>0.41240393244870255</v>
      </c>
      <c r="M13" t="s">
        <v>7</v>
      </c>
      <c r="N13">
        <v>-0.15379999999999999</v>
      </c>
      <c r="O13">
        <v>501.48</v>
      </c>
    </row>
    <row r="14" spans="1:15" x14ac:dyDescent="0.25">
      <c r="B14" t="s">
        <v>7</v>
      </c>
      <c r="C14">
        <v>-92.87</v>
      </c>
      <c r="D14">
        <v>-98.87</v>
      </c>
      <c r="E14" s="3">
        <v>43689.692118734085</v>
      </c>
      <c r="F14" s="3">
        <v>204.92024748395554</v>
      </c>
      <c r="G14" s="3">
        <f>averages[[#This Row],[TOF]]*$N$3*1000000000</f>
        <v>683.74543204651354</v>
      </c>
      <c r="H14" s="3">
        <f>averages[[#This Row],[TOF_ns]]-(VLOOKUP(averages[[#This Row],[Name]],delay[],2)*averages[[#This Row],[RX]]+VLOOKUP(averages[[#This Row],[Name]],delay[],3))</f>
        <v>167.98202604651351</v>
      </c>
      <c r="I14" s="3">
        <f>averages[[#This Row],[TOF-delay_ns]]*0.000000001*$N$2</f>
        <v>50.344641056360445</v>
      </c>
      <c r="J14" s="6">
        <v>50</v>
      </c>
      <c r="K14" s="3">
        <f>averages[[#This Row],[dist2]]-averages[[#This Row],[Dist_a]]</f>
        <v>0.34464105636044451</v>
      </c>
      <c r="M14" t="s">
        <v>8</v>
      </c>
      <c r="N14">
        <v>-0.1028</v>
      </c>
      <c r="O14">
        <v>506.08</v>
      </c>
    </row>
    <row r="15" spans="1:15" x14ac:dyDescent="0.25">
      <c r="B15" t="s">
        <v>8</v>
      </c>
      <c r="C15">
        <v>-81.11</v>
      </c>
      <c r="D15">
        <v>-90.78</v>
      </c>
      <c r="E15" s="3">
        <v>33082.419330715013</v>
      </c>
      <c r="F15" s="3">
        <v>155.1683527133664</v>
      </c>
      <c r="G15" s="3">
        <f>averages[[#This Row],[TOF]]*$N$3*1000000000</f>
        <v>517.74118794314552</v>
      </c>
      <c r="H15" s="3">
        <f>averages[[#This Row],[TOF_ns]]-(VLOOKUP(averages[[#This Row],[Name]],delay[],2)*averages[[#This Row],[RX]]+VLOOKUP(averages[[#This Row],[Name]],delay[],3))</f>
        <v>3.323079943145558</v>
      </c>
      <c r="I15" s="3">
        <f>averages[[#This Row],[TOF-delay_ns]]*0.000000001*$N$2</f>
        <v>0.99593552284533904</v>
      </c>
      <c r="J15" s="6">
        <v>1</v>
      </c>
      <c r="K15" s="3">
        <f>averages[[#This Row],[dist2]]-averages[[#This Row],[Dist_a]]</f>
        <v>-4.0644771546609615E-3</v>
      </c>
      <c r="M15" t="s">
        <v>9</v>
      </c>
      <c r="N15">
        <v>-0.16220000000000001</v>
      </c>
      <c r="O15">
        <v>500.46</v>
      </c>
    </row>
    <row r="16" spans="1:15" x14ac:dyDescent="0.25">
      <c r="B16" t="s">
        <v>8</v>
      </c>
      <c r="C16">
        <v>-83.29</v>
      </c>
      <c r="D16">
        <v>-92.39</v>
      </c>
      <c r="E16" s="3">
        <v>33968.81862730685</v>
      </c>
      <c r="F16" s="3">
        <v>159.32588174180549</v>
      </c>
      <c r="G16" s="3">
        <f>averages[[#This Row],[TOF]]*$N$3*1000000000</f>
        <v>531.61337244760057</v>
      </c>
      <c r="H16" s="3">
        <f>averages[[#This Row],[TOF_ns]]-(VLOOKUP(averages[[#This Row],[Name]],delay[],2)*averages[[#This Row],[RX]]+VLOOKUP(averages[[#This Row],[Name]],delay[],3))</f>
        <v>16.971160447600596</v>
      </c>
      <c r="I16" s="3">
        <f>averages[[#This Row],[TOF-delay_ns]]*0.000000001*$N$2</f>
        <v>5.0863000116915584</v>
      </c>
      <c r="J16" s="6">
        <v>5</v>
      </c>
      <c r="K16" s="3">
        <f>averages[[#This Row],[dist2]]-averages[[#This Row],[Dist_a]]</f>
        <v>8.6300011691558431E-2</v>
      </c>
    </row>
    <row r="17" spans="2:14" x14ac:dyDescent="0.25">
      <c r="B17" t="s">
        <v>8</v>
      </c>
      <c r="C17">
        <v>-84.87</v>
      </c>
      <c r="D17">
        <v>-91.7</v>
      </c>
      <c r="E17" s="3">
        <v>36105.699460569551</v>
      </c>
      <c r="F17" s="3">
        <v>169.34861543390554</v>
      </c>
      <c r="G17" s="3">
        <f>averages[[#This Row],[TOF]]*$N$3*1000000000</f>
        <v>565.05564310037551</v>
      </c>
      <c r="H17" s="3">
        <f>averages[[#This Row],[TOF_ns]]-(VLOOKUP(averages[[#This Row],[Name]],delay[],2)*averages[[#This Row],[RX]]+VLOOKUP(averages[[#This Row],[Name]],delay[],3))</f>
        <v>50.251007100375546</v>
      </c>
      <c r="I17" s="3">
        <f>averages[[#This Row],[TOF-delay_ns]]*0.000000001*$N$2</f>
        <v>15.060354817297638</v>
      </c>
      <c r="J17" s="6">
        <v>15</v>
      </c>
      <c r="K17" s="3">
        <f>averages[[#This Row],[dist2]]-averages[[#This Row],[Dist_a]]</f>
        <v>6.0354817297637808E-2</v>
      </c>
    </row>
    <row r="18" spans="2:14" x14ac:dyDescent="0.25">
      <c r="B18" t="s">
        <v>8</v>
      </c>
      <c r="C18">
        <v>-92.15</v>
      </c>
      <c r="D18">
        <v>-93.33</v>
      </c>
      <c r="E18" s="3">
        <v>43637.39961611334</v>
      </c>
      <c r="F18" s="3">
        <v>204.67497698515052</v>
      </c>
      <c r="G18" s="3">
        <f>averages[[#This Row],[TOF]]*$N$3*1000000000</f>
        <v>682.92705228544662</v>
      </c>
      <c r="H18" s="3">
        <f>averages[[#This Row],[TOF_ns]]-(VLOOKUP(averages[[#This Row],[Name]],delay[],2)*averages[[#This Row],[RX]]+VLOOKUP(averages[[#This Row],[Name]],delay[],3))</f>
        <v>167.37403228544667</v>
      </c>
      <c r="I18" s="3">
        <f>averages[[#This Row],[TOF-delay_ns]]*0.000000001*$N$2</f>
        <v>50.162423777608602</v>
      </c>
      <c r="J18" s="6">
        <v>50</v>
      </c>
      <c r="K18" s="3">
        <f>averages[[#This Row],[dist2]]-averages[[#This Row],[Dist_a]]</f>
        <v>0.16242377760860194</v>
      </c>
      <c r="M18" s="1" t="s">
        <v>0</v>
      </c>
      <c r="N18" t="s">
        <v>21</v>
      </c>
    </row>
    <row r="19" spans="2:14" x14ac:dyDescent="0.25">
      <c r="B19" t="s">
        <v>9</v>
      </c>
      <c r="C19">
        <v>-82.04</v>
      </c>
      <c r="D19">
        <v>-92.36</v>
      </c>
      <c r="E19" s="3">
        <v>33063.420116807829</v>
      </c>
      <c r="F19" s="3">
        <v>155.07923961993285</v>
      </c>
      <c r="G19" s="3">
        <f>averages[[#This Row],[TOF]]*$N$3*1000000000</f>
        <v>517.44384948431173</v>
      </c>
      <c r="H19" s="3">
        <f>averages[[#This Row],[TOF_ns]]-(VLOOKUP(averages[[#This Row],[Name]],delay[],2)*averages[[#This Row],[RX]]+VLOOKUP(averages[[#This Row],[Name]],delay[],3))</f>
        <v>3.6769614843117324</v>
      </c>
      <c r="I19" s="3">
        <f>averages[[#This Row],[TOF-delay_ns]]*0.000000001*$N$2</f>
        <v>1.1019947220691269</v>
      </c>
      <c r="J19" s="6">
        <v>1</v>
      </c>
      <c r="K19" s="3">
        <f>averages[[#This Row],[dist2]]-averages[[#This Row],[Dist_a]]</f>
        <v>0.10199472206912685</v>
      </c>
      <c r="M19" s="4" t="s">
        <v>5</v>
      </c>
      <c r="N19" s="3" cm="1">
        <f t="array" ref="N19">AVERAGE(ABS(K3:K6))</f>
        <v>0.12622282252665001</v>
      </c>
    </row>
    <row r="20" spans="2:14" x14ac:dyDescent="0.25">
      <c r="B20" t="s">
        <v>9</v>
      </c>
      <c r="C20">
        <v>-81.66</v>
      </c>
      <c r="D20">
        <v>-91.67</v>
      </c>
      <c r="E20" s="3">
        <v>33963.367708199243</v>
      </c>
      <c r="F20" s="3">
        <v>159.30031498593297</v>
      </c>
      <c r="G20" s="3">
        <f>averages[[#This Row],[TOF]]*$N$3*1000000000</f>
        <v>531.52806534518027</v>
      </c>
      <c r="H20" s="3">
        <f>averages[[#This Row],[TOF_ns]]-(VLOOKUP(averages[[#This Row],[Name]],delay[],2)*averages[[#This Row],[RX]]+VLOOKUP(averages[[#This Row],[Name]],delay[],3))</f>
        <v>17.822813345180293</v>
      </c>
      <c r="I20" s="3">
        <f>averages[[#This Row],[TOF-delay_ns]]*0.000000001*$N$2</f>
        <v>5.341542554256125</v>
      </c>
      <c r="J20" s="6">
        <v>5</v>
      </c>
      <c r="K20" s="3">
        <f>averages[[#This Row],[dist2]]-averages[[#This Row],[Dist_a]]</f>
        <v>0.34154255425612501</v>
      </c>
      <c r="M20" s="5" t="s">
        <v>6</v>
      </c>
      <c r="N20" s="3" cm="1">
        <f t="array" ref="N20">AVERAGE(ABS(K7:K10))</f>
        <v>0.13693922552274923</v>
      </c>
    </row>
    <row r="21" spans="2:14" x14ac:dyDescent="0.25">
      <c r="B21" t="s">
        <v>9</v>
      </c>
      <c r="C21">
        <v>-84.22</v>
      </c>
      <c r="D21">
        <v>-92.01</v>
      </c>
      <c r="E21" s="3">
        <v>36113.16970911828</v>
      </c>
      <c r="F21" s="3">
        <v>169.38365356549073</v>
      </c>
      <c r="G21" s="3">
        <f>averages[[#This Row],[TOF]]*$N$3*1000000000</f>
        <v>565.17255278945208</v>
      </c>
      <c r="H21" s="3">
        <f>averages[[#This Row],[TOF_ns]]-(VLOOKUP(averages[[#This Row],[Name]],delay[],2)*averages[[#This Row],[RX]]+VLOOKUP(averages[[#This Row],[Name]],delay[],3))</f>
        <v>51.052068789452051</v>
      </c>
      <c r="I21" s="3">
        <f>averages[[#This Row],[TOF-delay_ns]]*0.000000001*$N$2</f>
        <v>15.300435045817986</v>
      </c>
      <c r="J21" s="6">
        <v>15</v>
      </c>
      <c r="K21" s="3">
        <f>averages[[#This Row],[dist2]]-averages[[#This Row],[Dist_a]]</f>
        <v>0.30043504581798608</v>
      </c>
      <c r="M21" s="4" t="s">
        <v>7</v>
      </c>
      <c r="N21" s="3" cm="1">
        <f t="array" ref="N21">AVERAGE(ABS(K11:K14))</f>
        <v>0.31232576203881879</v>
      </c>
    </row>
    <row r="22" spans="2:14" x14ac:dyDescent="0.25">
      <c r="B22" t="s">
        <v>9</v>
      </c>
      <c r="C22">
        <v>-90.65</v>
      </c>
      <c r="D22">
        <v>-103.58</v>
      </c>
      <c r="E22" s="3">
        <v>43634.603399182255</v>
      </c>
      <c r="F22" s="3">
        <v>204.66186172986377</v>
      </c>
      <c r="G22" s="3">
        <f>averages[[#This Row],[TOF]]*$N$3*1000000000</f>
        <v>682.88329137844721</v>
      </c>
      <c r="H22" s="3">
        <f>averages[[#This Row],[TOF_ns]]-(VLOOKUP(averages[[#This Row],[Name]],delay[],2)*averages[[#This Row],[RX]]+VLOOKUP(averages[[#This Row],[Name]],delay[],3))</f>
        <v>167.71986137844726</v>
      </c>
      <c r="I22" s="3">
        <f>averages[[#This Row],[TOF-delay_ns]]*0.000000001*$N$2</f>
        <v>50.266069637607579</v>
      </c>
      <c r="J22" s="6">
        <v>50</v>
      </c>
      <c r="K22" s="3">
        <f>averages[[#This Row],[dist2]]-averages[[#This Row],[Dist_a]]</f>
        <v>0.26606963760757907</v>
      </c>
      <c r="M22" s="5" t="s">
        <v>8</v>
      </c>
      <c r="N22" s="3" cm="1">
        <f t="array" ref="N22">AVERAGE(ABS(K15:K18))</f>
        <v>7.8285770938114785E-2</v>
      </c>
    </row>
    <row r="23" spans="2:14" x14ac:dyDescent="0.25">
      <c r="E23" s="3"/>
      <c r="F23" s="3"/>
      <c r="M23" s="4" t="s">
        <v>9</v>
      </c>
      <c r="N23" s="3" cm="1">
        <f t="array" ref="N23">AVERAGE(ABS(K19:K22))</f>
        <v>0.25251048993770425</v>
      </c>
    </row>
    <row r="29" spans="2:14" x14ac:dyDescent="0.25">
      <c r="E29" s="3"/>
      <c r="F29" s="3"/>
    </row>
    <row r="30" spans="2:14" x14ac:dyDescent="0.25">
      <c r="E30" s="3"/>
      <c r="F30" s="3"/>
    </row>
    <row r="31" spans="2:14" x14ac:dyDescent="0.25">
      <c r="E31" s="3"/>
      <c r="F31" s="3"/>
    </row>
    <row r="32" spans="2:14" x14ac:dyDescent="0.25">
      <c r="E32" s="3"/>
      <c r="F32" s="3"/>
      <c r="G32" s="3"/>
      <c r="H32" s="3"/>
      <c r="I32" s="3"/>
    </row>
    <row r="33" spans="5:9" x14ac:dyDescent="0.25">
      <c r="E33" s="3"/>
      <c r="F33" s="3"/>
      <c r="G33" s="3"/>
      <c r="H33" s="3"/>
      <c r="I33" s="3"/>
    </row>
    <row r="34" spans="5:9" x14ac:dyDescent="0.25">
      <c r="E34" s="3"/>
      <c r="F34" s="3"/>
      <c r="G34" s="3"/>
      <c r="H34" s="3"/>
      <c r="I34" s="3"/>
    </row>
    <row r="35" spans="5:9" x14ac:dyDescent="0.25">
      <c r="E35" s="3"/>
      <c r="F35" s="3"/>
      <c r="G35" s="3"/>
      <c r="H35" s="3"/>
      <c r="I35" s="3"/>
    </row>
    <row r="36" spans="5:9" x14ac:dyDescent="0.25">
      <c r="E36" s="3"/>
      <c r="F36" s="3"/>
      <c r="G36" s="3"/>
      <c r="H36" s="3"/>
      <c r="I36" s="3"/>
    </row>
  </sheetData>
  <pageMargins left="0.7" right="0.7" top="0.75" bottom="0.75" header="0.3" footer="0.3"/>
  <drawing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F15CAEF-46EE-40F6-8EF6-042632526DB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Janjiri</dc:creator>
  <cp:lastModifiedBy>Bauer Jan Jiří (238513)</cp:lastModifiedBy>
  <dcterms:created xsi:type="dcterms:W3CDTF">2015-06-05T18:19:34Z</dcterms:created>
  <dcterms:modified xsi:type="dcterms:W3CDTF">2024-05-19T19:22:59Z</dcterms:modified>
</cp:coreProperties>
</file>