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jo/Library/Mobile Documents/iCloud~md~obsidian/Documents/ETH/METAS/MU-P Pendel/"/>
    </mc:Choice>
  </mc:AlternateContent>
  <xr:revisionPtr revIDLastSave="0" documentId="13_ncr:1_{87892260-D38C-4E4C-8A2C-74389A24613F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Uebung 1" sheetId="5" r:id="rId1"/>
    <sheet name="Uebung 2" sheetId="8" r:id="rId2"/>
    <sheet name="Uebung 3" sheetId="9" r:id="rId3"/>
    <sheet name="Uebung 4" sheetId="10" r:id="rId4"/>
  </sheets>
  <definedNames>
    <definedName name="_xlnm.Print_Area" localSheetId="0">'Uebung 1'!$A$5:$N$48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5" l="1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21" i="5"/>
  <c r="C15" i="10"/>
  <c r="G21" i="5"/>
  <c r="C19" i="10"/>
  <c r="L21" i="5"/>
  <c r="C23" i="10"/>
  <c r="C28" i="10"/>
  <c r="C32" i="10"/>
  <c r="C25" i="5"/>
  <c r="I29" i="8"/>
  <c r="I28" i="8"/>
  <c r="I36" i="8"/>
  <c r="I37" i="8"/>
  <c r="I32" i="8"/>
  <c r="I33" i="8"/>
  <c r="E25" i="10"/>
  <c r="E24" i="10"/>
  <c r="E23" i="10"/>
  <c r="E21" i="10"/>
  <c r="E20" i="10"/>
  <c r="E19" i="10"/>
  <c r="E17" i="10"/>
  <c r="E16" i="10"/>
  <c r="E15" i="10"/>
  <c r="F25" i="10"/>
  <c r="F24" i="10"/>
  <c r="F23" i="10"/>
  <c r="F21" i="10"/>
  <c r="F20" i="10"/>
  <c r="F19" i="10"/>
  <c r="F17" i="10"/>
  <c r="F16" i="10"/>
  <c r="F15" i="10"/>
  <c r="B25" i="10"/>
  <c r="B24" i="10"/>
  <c r="B23" i="10"/>
  <c r="B21" i="10"/>
  <c r="B20" i="10"/>
  <c r="B19" i="10"/>
  <c r="B17" i="10"/>
  <c r="B16" i="10"/>
  <c r="B15" i="10"/>
  <c r="A25" i="10"/>
  <c r="A24" i="10"/>
  <c r="A23" i="10"/>
  <c r="A21" i="10"/>
  <c r="A20" i="10"/>
  <c r="A19" i="10"/>
  <c r="A17" i="10"/>
  <c r="A16" i="10"/>
  <c r="A15" i="10"/>
  <c r="H21" i="5"/>
  <c r="M21" i="5"/>
  <c r="G24" i="10"/>
  <c r="G25" i="10"/>
  <c r="G20" i="10"/>
  <c r="G21" i="10"/>
  <c r="G16" i="10"/>
  <c r="G17" i="10"/>
  <c r="E9" i="9"/>
  <c r="E10" i="9"/>
  <c r="E11" i="9"/>
  <c r="D35" i="8"/>
  <c r="D31" i="8"/>
  <c r="D10" i="8"/>
  <c r="D11" i="8"/>
  <c r="D12" i="8"/>
  <c r="M25" i="5"/>
  <c r="E35" i="8"/>
  <c r="H25" i="5"/>
  <c r="E31" i="8"/>
  <c r="E27" i="8"/>
  <c r="C35" i="8"/>
  <c r="C21" i="5"/>
  <c r="D27" i="8"/>
  <c r="I27" i="8"/>
  <c r="G15" i="10"/>
  <c r="H20" i="9"/>
  <c r="C31" i="8"/>
  <c r="E20" i="9"/>
  <c r="I35" i="8"/>
  <c r="G23" i="10"/>
  <c r="I31" i="8"/>
  <c r="G19" i="10"/>
  <c r="C27" i="8"/>
  <c r="L13" i="5"/>
  <c r="B20" i="9"/>
  <c r="H39" i="9"/>
  <c r="G40" i="9"/>
  <c r="H40" i="9"/>
  <c r="G41" i="9"/>
  <c r="H41" i="9"/>
  <c r="H15" i="8"/>
  <c r="H14" i="9"/>
  <c r="E32" i="9"/>
  <c r="F32" i="9"/>
  <c r="E30" i="9"/>
  <c r="F30" i="9"/>
  <c r="E31" i="9"/>
  <c r="F31" i="9"/>
  <c r="G39" i="9"/>
  <c r="I23" i="10"/>
  <c r="K23" i="10"/>
  <c r="I25" i="10"/>
  <c r="K25" i="10"/>
  <c r="I24" i="10"/>
  <c r="K24" i="10"/>
  <c r="I21" i="10"/>
  <c r="K21" i="10"/>
  <c r="I19" i="10"/>
  <c r="K19" i="10"/>
  <c r="I20" i="10"/>
  <c r="K20" i="10"/>
  <c r="I15" i="10"/>
  <c r="K15" i="10"/>
  <c r="I17" i="10"/>
  <c r="K17" i="10"/>
  <c r="I16" i="10"/>
  <c r="K16" i="10"/>
  <c r="K27" i="10"/>
  <c r="L19" i="10"/>
  <c r="L20" i="10"/>
  <c r="L21" i="10"/>
  <c r="L23" i="10"/>
  <c r="L25" i="10"/>
  <c r="K28" i="10"/>
  <c r="L24" i="10"/>
  <c r="L15" i="10"/>
  <c r="L17" i="10"/>
  <c r="L1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Damian Twerenbold</author>
  </authors>
  <commentList>
    <comment ref="G8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>Angabe der Variante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13" authorId="0" shapeId="0" xr:uid="{00000000-0006-0000-0000-000002000000}">
      <text>
        <r>
          <rPr>
            <b/>
            <sz val="8"/>
            <color rgb="FF000000"/>
            <rFont val="Tahoma"/>
            <family val="2"/>
          </rPr>
          <t xml:space="preserve">in dieser Zelle
</t>
        </r>
        <r>
          <rPr>
            <b/>
            <sz val="8"/>
            <color rgb="FF000000"/>
            <rFont val="Tahoma"/>
            <family val="2"/>
          </rPr>
          <t xml:space="preserve">ist die Formel
</t>
        </r>
        <r>
          <rPr>
            <b/>
            <sz val="8"/>
            <color rgb="FF000000"/>
            <rFont val="Tahoma"/>
            <family val="2"/>
          </rPr>
          <t>g(</t>
        </r>
        <r>
          <rPr>
            <b/>
            <sz val="8"/>
            <color rgb="FF000000"/>
            <rFont val="Symbol"/>
            <family val="1"/>
            <charset val="2"/>
          </rPr>
          <t>t</t>
        </r>
        <r>
          <rPr>
            <b/>
            <sz val="8"/>
            <color rgb="FF000000"/>
            <rFont val="Tahoma"/>
            <family val="2"/>
          </rPr>
          <t xml:space="preserve">,L,D) programmiert
</t>
        </r>
        <r>
          <rPr>
            <b/>
            <sz val="8"/>
            <color rgb="FF000000"/>
            <rFont val="Tahoma"/>
            <family val="2"/>
          </rPr>
          <t xml:space="preserve">
</t>
        </r>
        <r>
          <rPr>
            <b/>
            <sz val="8"/>
            <color rgb="FF000000"/>
            <rFont val="Symbol"/>
            <family val="1"/>
            <charset val="2"/>
          </rPr>
          <t>t</t>
        </r>
        <r>
          <rPr>
            <b/>
            <sz val="8"/>
            <color rgb="FF000000"/>
            <rFont val="Tahoma"/>
            <family val="2"/>
          </rPr>
          <t xml:space="preserve"> = Zelle L21
</t>
        </r>
        <r>
          <rPr>
            <b/>
            <sz val="8"/>
            <color rgb="FF000000"/>
            <rFont val="Tahoma"/>
            <family val="2"/>
          </rPr>
          <t xml:space="preserve">L= Zelle G21
</t>
        </r>
        <r>
          <rPr>
            <b/>
            <sz val="8"/>
            <color rgb="FF000000"/>
            <rFont val="Tahoma"/>
            <family val="2"/>
          </rPr>
          <t>D=Zelle B21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28" authorId="0" shapeId="0" xr:uid="{00000000-0006-0000-0000-000003000000}">
      <text>
        <r>
          <rPr>
            <b/>
            <sz val="8"/>
            <color rgb="FF000000"/>
            <rFont val="Tahoma"/>
            <family val="2"/>
          </rPr>
          <t xml:space="preserve">Eingabe der Anzahl
</t>
        </r>
        <r>
          <rPr>
            <b/>
            <sz val="8"/>
            <color rgb="FF000000"/>
            <rFont val="Tahoma"/>
            <family val="2"/>
          </rPr>
          <t xml:space="preserve">Pendel Perioden
</t>
        </r>
        <r>
          <rPr>
            <b/>
            <sz val="8"/>
            <color rgb="FF000000"/>
            <rFont val="Tahoma"/>
            <family val="2"/>
          </rPr>
          <t>für die Zeit Messung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Damian Twerenbold</author>
  </authors>
  <commentList>
    <comment ref="D10" authorId="0" shapeId="0" xr:uid="{00000000-0006-0000-0100-000001000000}">
      <text>
        <r>
          <rPr>
            <b/>
            <sz val="8"/>
            <color rgb="FF000000"/>
            <rFont val="Tahoma"/>
            <family val="2"/>
          </rPr>
          <t xml:space="preserve">Übertragung:
</t>
        </r>
        <r>
          <rPr>
            <b/>
            <sz val="8"/>
            <color rgb="FF000000"/>
            <rFont val="Tahoma"/>
            <family val="2"/>
          </rPr>
          <t>Angabe der Variante</t>
        </r>
      </text>
    </comment>
    <comment ref="E27" authorId="0" shapeId="0" xr:uid="{00000000-0006-0000-0100-000002000000}">
      <text>
        <r>
          <rPr>
            <b/>
            <sz val="8"/>
            <color rgb="FF000000"/>
            <rFont val="Tahoma"/>
            <family val="2"/>
          </rPr>
          <t xml:space="preserve">Übertragung:
</t>
        </r>
        <r>
          <rPr>
            <b/>
            <sz val="8"/>
            <color rgb="FF000000"/>
            <rFont val="Tahoma"/>
            <family val="2"/>
          </rPr>
          <t>Werte von xi, si und N aus Pendel Übung 1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27" authorId="0" shapeId="0" xr:uid="{00000000-0006-0000-0100-000003000000}">
      <text>
        <r>
          <rPr>
            <b/>
            <sz val="8"/>
            <color rgb="FF000000"/>
            <rFont val="Tahoma"/>
            <family val="2"/>
          </rPr>
          <t xml:space="preserve">Eingabe:
</t>
        </r>
        <r>
          <rPr>
            <b/>
            <sz val="8"/>
            <color rgb="FF000000"/>
            <rFont val="Tahoma"/>
            <family val="2"/>
          </rPr>
          <t>Formel für die Bestimmung der Standardunsicherheit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Damian Twerenbold</author>
    <author>Pythoud Frédéric METAS</author>
  </authors>
  <commentList>
    <comment ref="E9" authorId="0" shapeId="0" xr:uid="{00000000-0006-0000-0200-000001000000}">
      <text>
        <r>
          <rPr>
            <b/>
            <sz val="8"/>
            <color rgb="FF000000"/>
            <rFont val="Tahoma"/>
            <family val="2"/>
          </rPr>
          <t xml:space="preserve">Übertragung:
</t>
        </r>
        <r>
          <rPr>
            <b/>
            <sz val="8"/>
            <color rgb="FF000000"/>
            <rFont val="Tahoma"/>
            <family val="2"/>
          </rPr>
          <t>Angabe der Variante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20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Übertragung:
Werte aus Pendel Übung 1</t>
        </r>
      </text>
    </comment>
    <comment ref="C30" authorId="0" shapeId="0" xr:uid="{00000000-0006-0000-0200-000003000000}">
      <text>
        <r>
          <rPr>
            <b/>
            <sz val="8"/>
            <color rgb="FF000000"/>
            <rFont val="Tahoma"/>
            <family val="2"/>
          </rPr>
          <t xml:space="preserve">Eingabe:
</t>
        </r>
        <r>
          <rPr>
            <b/>
            <sz val="8"/>
            <color rgb="FF000000"/>
            <rFont val="Tahoma"/>
            <family val="2"/>
          </rPr>
          <t xml:space="preserve">kleine Abweichungen
</t>
        </r>
        <r>
          <rPr>
            <b/>
            <sz val="8"/>
            <color rgb="FF000000"/>
            <rFont val="Tahoma"/>
            <family val="2"/>
          </rPr>
          <t>von der Eingangsgrösse</t>
        </r>
      </text>
    </comment>
    <comment ref="C39" authorId="0" shapeId="0" xr:uid="{00000000-0006-0000-0200-000004000000}">
      <text>
        <r>
          <rPr>
            <b/>
            <sz val="8"/>
            <color rgb="FF000000"/>
            <rFont val="Tahoma"/>
            <family val="2"/>
          </rPr>
          <t xml:space="preserve">Eingabe:
</t>
        </r>
        <r>
          <rPr>
            <b/>
            <sz val="8"/>
            <color rgb="FF000000"/>
            <rFont val="Tahoma"/>
            <family val="2"/>
          </rPr>
          <t xml:space="preserve">Formeln für die jeweiligen 
</t>
        </r>
        <r>
          <rPr>
            <b/>
            <sz val="8"/>
            <color rgb="FF000000"/>
            <rFont val="Tahoma"/>
            <family val="2"/>
          </rPr>
          <t>die partiellen Ableitungen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Damian Twerenbold</author>
  </authors>
  <commentList>
    <comment ref="C15" authorId="0" shapeId="0" xr:uid="{00000000-0006-0000-0300-000001000000}">
      <text>
        <r>
          <rPr>
            <b/>
            <sz val="8"/>
            <color rgb="FF000000"/>
            <rFont val="Tahoma"/>
            <family val="2"/>
          </rPr>
          <t xml:space="preserve">übertragene
</t>
        </r>
        <r>
          <rPr>
            <b/>
            <sz val="8"/>
            <color rgb="FF000000"/>
            <rFont val="Tahoma"/>
            <family val="2"/>
          </rPr>
          <t>Werte aus Übung 1</t>
        </r>
      </text>
    </comment>
    <comment ref="G15" authorId="0" shapeId="0" xr:uid="{00000000-0006-0000-0300-000002000000}">
      <text>
        <r>
          <rPr>
            <b/>
            <sz val="8"/>
            <color rgb="FF000000"/>
            <rFont val="Tahoma"/>
            <family val="2"/>
          </rPr>
          <t xml:space="preserve">übertragene
</t>
        </r>
        <r>
          <rPr>
            <b/>
            <sz val="8"/>
            <color rgb="FF000000"/>
            <rFont val="Tahoma"/>
            <family val="2"/>
          </rPr>
          <t>Werte aus Übung 2</t>
        </r>
      </text>
    </comment>
    <comment ref="I15" authorId="0" shapeId="0" xr:uid="{00000000-0006-0000-0300-000003000000}">
      <text>
        <r>
          <rPr>
            <b/>
            <sz val="8"/>
            <color rgb="FF000000"/>
            <rFont val="Tahoma"/>
            <family val="2"/>
          </rPr>
          <t xml:space="preserve">übertragene
</t>
        </r>
        <r>
          <rPr>
            <b/>
            <sz val="8"/>
            <color rgb="FF000000"/>
            <rFont val="Tahoma"/>
            <family val="2"/>
          </rPr>
          <t>Werte aus Übung 3</t>
        </r>
      </text>
    </comment>
    <comment ref="K15" authorId="0" shapeId="0" xr:uid="{00000000-0006-0000-0300-000004000000}">
      <text>
        <r>
          <rPr>
            <b/>
            <sz val="8"/>
            <color rgb="FF000000"/>
            <rFont val="Tahoma"/>
            <family val="2"/>
          </rPr>
          <t xml:space="preserve">Eingabe:
</t>
        </r>
        <r>
          <rPr>
            <b/>
            <sz val="8"/>
            <color rgb="FF000000"/>
            <rFont val="Tahoma"/>
            <family val="2"/>
          </rPr>
          <t>Formel für resultierende Unsicherheit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27" authorId="0" shapeId="0" xr:uid="{00000000-0006-0000-0300-000005000000}">
      <text>
        <r>
          <rPr>
            <b/>
            <sz val="8"/>
            <color rgb="FF000000"/>
            <rFont val="Tahoma"/>
            <family val="2"/>
          </rPr>
          <t xml:space="preserve">Eingabe:
</t>
        </r>
        <r>
          <rPr>
            <b/>
            <sz val="8"/>
            <color rgb="FF000000"/>
            <rFont val="Tahoma"/>
            <family val="2"/>
          </rPr>
          <t>Formel für kombinierte Standardunsicherheit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28" authorId="0" shapeId="0" xr:uid="{00000000-0006-0000-0300-000006000000}">
      <text>
        <r>
          <rPr>
            <b/>
            <sz val="8"/>
            <color rgb="FF000000"/>
            <rFont val="Tahoma"/>
            <family val="2"/>
          </rPr>
          <t xml:space="preserve">Eingabe:
</t>
        </r>
        <r>
          <rPr>
            <b/>
            <sz val="8"/>
            <color rgb="FF000000"/>
            <rFont val="Tahoma"/>
            <family val="2"/>
          </rPr>
          <t>Formel für erweiterte Messunsicherheit</t>
        </r>
      </text>
    </comment>
  </commentList>
</comments>
</file>

<file path=xl/sharedStrings.xml><?xml version="1.0" encoding="utf-8"?>
<sst xmlns="http://schemas.openxmlformats.org/spreadsheetml/2006/main" count="242" uniqueCount="119">
  <si>
    <t>Bestimmung des</t>
  </si>
  <si>
    <t>Kugeldurchmessers</t>
  </si>
  <si>
    <t>Pendellänge</t>
  </si>
  <si>
    <t>Mittelwert</t>
  </si>
  <si>
    <t>Bestimmung der</t>
  </si>
  <si>
    <t>Pendel Periode</t>
  </si>
  <si>
    <t>g =</t>
  </si>
  <si>
    <t>m/s2</t>
  </si>
  <si>
    <t>Anzahl Messungen</t>
  </si>
  <si>
    <t>: Zellen zum Eintragen von Messwerten</t>
  </si>
  <si>
    <t>: Zellen mit Formeln</t>
  </si>
  <si>
    <r>
      <t xml:space="preserve">t </t>
    </r>
    <r>
      <rPr>
        <sz val="10"/>
        <rFont val="Arial"/>
        <family val="2"/>
      </rPr>
      <t>/ s</t>
    </r>
  </si>
  <si>
    <t>mathematisches Modell:</t>
  </si>
  <si>
    <t>D / m</t>
  </si>
  <si>
    <t>L / m</t>
  </si>
  <si>
    <t>Kugel</t>
  </si>
  <si>
    <t>gross / klein</t>
  </si>
  <si>
    <t>Stange:</t>
  </si>
  <si>
    <t>kurz / mittel / lang</t>
  </si>
  <si>
    <t>Ablenkung:</t>
  </si>
  <si>
    <t>klein / mittel / gross</t>
  </si>
  <si>
    <t>METAS Messunsicherheitskurs</t>
  </si>
  <si>
    <t>Variante</t>
  </si>
  <si>
    <r>
      <t>x</t>
    </r>
    <r>
      <rPr>
        <b/>
        <i/>
        <vertAlign val="subscript"/>
        <sz val="11"/>
        <rFont val="Times New Roman"/>
        <family val="1"/>
      </rPr>
      <t>i</t>
    </r>
  </si>
  <si>
    <r>
      <t>s</t>
    </r>
    <r>
      <rPr>
        <b/>
        <i/>
        <vertAlign val="subscript"/>
        <sz val="11"/>
        <rFont val="Times New Roman"/>
        <family val="1"/>
      </rPr>
      <t>i</t>
    </r>
  </si>
  <si>
    <t>D/m</t>
  </si>
  <si>
    <t>L/m</t>
  </si>
  <si>
    <r>
      <t>t</t>
    </r>
    <r>
      <rPr>
        <b/>
        <sz val="10"/>
        <rFont val="Arial"/>
        <family val="2"/>
      </rPr>
      <t>/s</t>
    </r>
  </si>
  <si>
    <t>exp.Std.Abw</t>
  </si>
  <si>
    <t>METAS Messunsicherheitskurs:</t>
  </si>
  <si>
    <t>Varianten:</t>
  </si>
  <si>
    <t>Eingangs
schätzwert</t>
  </si>
  <si>
    <t>experiment.
Standard-
abweichung</t>
  </si>
  <si>
    <t>Standard-
unsicherheit</t>
  </si>
  <si>
    <t>N</t>
  </si>
  <si>
    <t>[E]</t>
  </si>
  <si>
    <t>Zeit</t>
  </si>
  <si>
    <t>s</t>
  </si>
  <si>
    <t>Länge</t>
  </si>
  <si>
    <t>L</t>
  </si>
  <si>
    <t xml:space="preserve">m </t>
  </si>
  <si>
    <t>Durchmesser</t>
  </si>
  <si>
    <t>D</t>
  </si>
  <si>
    <r>
      <t>1.Methode: Bestimmung der Empfindlichkeitskoeffizienten c</t>
    </r>
    <r>
      <rPr>
        <b/>
        <vertAlign val="subscript"/>
        <sz val="12"/>
        <rFont val="Arial"/>
        <family val="2"/>
      </rPr>
      <t>i</t>
    </r>
    <r>
      <rPr>
        <b/>
        <sz val="12"/>
        <rFont val="Arial"/>
        <family val="2"/>
      </rPr>
      <t xml:space="preserve"> (numerisch)</t>
    </r>
  </si>
  <si>
    <r>
      <t>D</t>
    </r>
    <r>
      <rPr>
        <b/>
        <sz val="10"/>
        <rFont val="Arial"/>
        <family val="2"/>
      </rPr>
      <t>x</t>
    </r>
    <r>
      <rPr>
        <b/>
        <vertAlign val="subscript"/>
        <sz val="10"/>
        <rFont val="Arial"/>
        <family val="2"/>
      </rPr>
      <t>i</t>
    </r>
  </si>
  <si>
    <r>
      <t>D</t>
    </r>
    <r>
      <rPr>
        <b/>
        <sz val="10"/>
        <rFont val="Arial"/>
        <family val="2"/>
      </rPr>
      <t>g</t>
    </r>
  </si>
  <si>
    <r>
      <t>c</t>
    </r>
    <r>
      <rPr>
        <b/>
        <vertAlign val="subscript"/>
        <sz val="10"/>
        <rFont val="Arial"/>
        <family val="2"/>
      </rPr>
      <t>i</t>
    </r>
    <r>
      <rPr>
        <b/>
        <sz val="10"/>
        <rFont val="Arial"/>
        <family val="2"/>
      </rPr>
      <t xml:space="preserve"> = </t>
    </r>
    <r>
      <rPr>
        <b/>
        <sz val="10"/>
        <rFont val="Symbol"/>
        <family val="1"/>
        <charset val="2"/>
      </rPr>
      <t>D</t>
    </r>
    <r>
      <rPr>
        <b/>
        <sz val="10"/>
        <rFont val="Arial"/>
        <family val="2"/>
      </rPr>
      <t>g/</t>
    </r>
    <r>
      <rPr>
        <b/>
        <sz val="10"/>
        <rFont val="Symbol"/>
        <family val="1"/>
        <charset val="2"/>
      </rPr>
      <t>D</t>
    </r>
    <r>
      <rPr>
        <b/>
        <sz val="10"/>
        <rFont val="Arial"/>
        <family val="2"/>
      </rPr>
      <t>x</t>
    </r>
    <r>
      <rPr>
        <b/>
        <vertAlign val="subscript"/>
        <sz val="10"/>
        <rFont val="Arial"/>
        <family val="2"/>
      </rPr>
      <t>i</t>
    </r>
  </si>
  <si>
    <r>
      <t>D</t>
    </r>
    <r>
      <rPr>
        <b/>
        <sz val="10"/>
        <rFont val="Arial"/>
        <family val="2"/>
      </rPr>
      <t>D / m</t>
    </r>
  </si>
  <si>
    <r>
      <t>D</t>
    </r>
    <r>
      <rPr>
        <b/>
        <sz val="10"/>
        <rFont val="Arial"/>
        <family val="2"/>
      </rPr>
      <t>L/m</t>
    </r>
  </si>
  <si>
    <r>
      <t xml:space="preserve">Dt </t>
    </r>
    <r>
      <rPr>
        <b/>
        <sz val="10"/>
        <rFont val="Arial"/>
        <family val="2"/>
      </rPr>
      <t>/ s</t>
    </r>
  </si>
  <si>
    <r>
      <t>2.Methode: Bestimmung der Empfindlichkeitskoeffizienten c</t>
    </r>
    <r>
      <rPr>
        <b/>
        <vertAlign val="subscript"/>
        <sz val="12"/>
        <rFont val="Arial"/>
        <family val="2"/>
      </rPr>
      <t>i</t>
    </r>
    <r>
      <rPr>
        <b/>
        <sz val="12"/>
        <rFont val="Arial"/>
        <family val="2"/>
      </rPr>
      <t xml:space="preserve"> (1.Ableitung)</t>
    </r>
  </si>
  <si>
    <r>
      <t>c</t>
    </r>
    <r>
      <rPr>
        <b/>
        <vertAlign val="subscript"/>
        <sz val="10"/>
        <rFont val="Arial"/>
        <family val="2"/>
      </rPr>
      <t>i</t>
    </r>
    <r>
      <rPr>
        <b/>
        <sz val="10"/>
        <rFont val="Arial"/>
        <family val="2"/>
      </rPr>
      <t xml:space="preserve"> = </t>
    </r>
    <r>
      <rPr>
        <b/>
        <sz val="10"/>
        <rFont val="Symbol"/>
        <family val="1"/>
        <charset val="2"/>
      </rPr>
      <t>d</t>
    </r>
    <r>
      <rPr>
        <b/>
        <sz val="10"/>
        <rFont val="Arial"/>
        <family val="2"/>
      </rPr>
      <t>g/dx</t>
    </r>
    <r>
      <rPr>
        <b/>
        <vertAlign val="subscript"/>
        <sz val="10"/>
        <rFont val="Arial"/>
        <family val="2"/>
      </rPr>
      <t>i</t>
    </r>
    <r>
      <rPr>
        <b/>
        <sz val="10"/>
        <rFont val="Arial"/>
        <family val="2"/>
      </rPr>
      <t>(</t>
    </r>
    <r>
      <rPr>
        <b/>
        <sz val="10"/>
        <rFont val="Symbol"/>
        <family val="1"/>
        <charset val="2"/>
      </rPr>
      <t>t</t>
    </r>
    <r>
      <rPr>
        <b/>
        <sz val="10"/>
        <rFont val="Arial"/>
        <family val="2"/>
      </rPr>
      <t>,L,D)</t>
    </r>
  </si>
  <si>
    <r>
      <t xml:space="preserve">t </t>
    </r>
    <r>
      <rPr>
        <b/>
        <sz val="10"/>
        <rFont val="Arial"/>
        <family val="2"/>
      </rPr>
      <t>/ s</t>
    </r>
  </si>
  <si>
    <t>Eingangsschätzwert</t>
  </si>
  <si>
    <t>Empfindichkeitskoeff.</t>
  </si>
  <si>
    <r>
      <t>resultierende
Unsicherheit m/s</t>
    </r>
    <r>
      <rPr>
        <b/>
        <vertAlign val="superscript"/>
        <sz val="10"/>
        <rFont val="Arial"/>
        <family val="2"/>
      </rPr>
      <t>2</t>
    </r>
  </si>
  <si>
    <t>%-Beitrag</t>
  </si>
  <si>
    <t>Typ</t>
  </si>
  <si>
    <t>Verteilung</t>
  </si>
  <si>
    <t>%u(I)</t>
  </si>
  <si>
    <t>Zeitmessung</t>
  </si>
  <si>
    <t>A</t>
  </si>
  <si>
    <r>
      <t>m·s</t>
    </r>
    <r>
      <rPr>
        <vertAlign val="superscript"/>
        <sz val="10"/>
        <rFont val="Arial"/>
        <family val="2"/>
      </rPr>
      <t>-3</t>
    </r>
  </si>
  <si>
    <t>B</t>
  </si>
  <si>
    <t>Längenmessung</t>
  </si>
  <si>
    <r>
      <t>s</t>
    </r>
    <r>
      <rPr>
        <vertAlign val="superscript"/>
        <sz val="10"/>
        <rFont val="Arial"/>
        <family val="2"/>
      </rPr>
      <t>-2</t>
    </r>
  </si>
  <si>
    <t>Durchmessermessung</t>
  </si>
  <si>
    <t>Ausgangsgrösse</t>
  </si>
  <si>
    <t>Erdbeschleunigung</t>
  </si>
  <si>
    <t>g</t>
  </si>
  <si>
    <r>
      <t>m·s</t>
    </r>
    <r>
      <rPr>
        <b/>
        <vertAlign val="superscript"/>
        <sz val="10"/>
        <rFont val="Arial"/>
        <family val="2"/>
      </rPr>
      <t>-2</t>
    </r>
  </si>
  <si>
    <t>: Zellen mit übertragenen Werten</t>
  </si>
  <si>
    <t>einfach:</t>
  </si>
  <si>
    <t>exakt:</t>
  </si>
  <si>
    <r>
      <t>kombinierte Standardunsicherheit m/s</t>
    </r>
    <r>
      <rPr>
        <b/>
        <vertAlign val="superscript"/>
        <sz val="10"/>
        <rFont val="Arial"/>
        <family val="2"/>
      </rPr>
      <t>2</t>
    </r>
  </si>
  <si>
    <t>Empfindlichkeitskoeffizienten des Pendel-Modells</t>
  </si>
  <si>
    <r>
      <t>erweiterte Messunsicherheit m/s</t>
    </r>
    <r>
      <rPr>
        <b/>
        <vertAlign val="superscript"/>
        <sz val="10"/>
        <rFont val="Arial"/>
        <family val="2"/>
      </rPr>
      <t>2</t>
    </r>
  </si>
  <si>
    <t>Kugeldurchmesser</t>
  </si>
  <si>
    <t>Übung 1:</t>
  </si>
  <si>
    <t>Übung 2:</t>
  </si>
  <si>
    <t>Übung 3:</t>
  </si>
  <si>
    <t>Übung 4:</t>
  </si>
  <si>
    <t>Messwerte des Pendelversuches in verschiedenen Konfigurationen</t>
  </si>
  <si>
    <t>Ermitteln der Standardunsicherheit der Eingangsgrössen im Pendelversuch</t>
  </si>
  <si>
    <t>Normal</t>
  </si>
  <si>
    <t>Messunsicherheitsbilanz des Pendelversuches</t>
  </si>
  <si>
    <t>Grösse</t>
  </si>
  <si>
    <r>
      <t>x</t>
    </r>
    <r>
      <rPr>
        <b/>
        <i/>
        <vertAlign val="subscript"/>
        <sz val="12"/>
        <rFont val="Times New Roman"/>
        <family val="1"/>
      </rPr>
      <t>i</t>
    </r>
  </si>
  <si>
    <r>
      <t>s</t>
    </r>
    <r>
      <rPr>
        <b/>
        <i/>
        <vertAlign val="subscript"/>
        <sz val="12"/>
        <rFont val="Times New Roman"/>
        <family val="1"/>
      </rPr>
      <t>i</t>
    </r>
  </si>
  <si>
    <r>
      <t>u</t>
    </r>
    <r>
      <rPr>
        <b/>
        <sz val="12"/>
        <rFont val="Times New Roman"/>
        <family val="1"/>
      </rPr>
      <t>(</t>
    </r>
    <r>
      <rPr>
        <b/>
        <i/>
        <sz val="12"/>
        <rFont val="Times New Roman"/>
        <family val="1"/>
      </rPr>
      <t>x</t>
    </r>
    <r>
      <rPr>
        <b/>
        <i/>
        <vertAlign val="subscript"/>
        <sz val="12"/>
        <rFont val="Times New Roman"/>
        <family val="1"/>
      </rPr>
      <t>i</t>
    </r>
    <r>
      <rPr>
        <b/>
        <sz val="12"/>
        <rFont val="Times New Roman"/>
        <family val="1"/>
      </rPr>
      <t>)</t>
    </r>
  </si>
  <si>
    <r>
      <rPr>
        <b/>
        <i/>
        <sz val="12"/>
        <rFont val="Times New Roman"/>
        <family val="1"/>
      </rPr>
      <t>X</t>
    </r>
    <r>
      <rPr>
        <b/>
        <i/>
        <vertAlign val="subscript"/>
        <sz val="12"/>
        <rFont val="Times New Roman"/>
        <family val="1"/>
      </rPr>
      <t>i</t>
    </r>
  </si>
  <si>
    <r>
      <t xml:space="preserve"> </t>
    </r>
    <r>
      <rPr>
        <b/>
        <i/>
        <sz val="12"/>
        <rFont val="Times New Roman"/>
        <family val="1"/>
      </rPr>
      <t>X</t>
    </r>
    <r>
      <rPr>
        <b/>
        <i/>
        <vertAlign val="subscript"/>
        <sz val="12"/>
        <rFont val="Times New Roman"/>
        <family val="1"/>
      </rPr>
      <t>i</t>
    </r>
  </si>
  <si>
    <r>
      <t>c</t>
    </r>
    <r>
      <rPr>
        <b/>
        <i/>
        <vertAlign val="subscript"/>
        <sz val="12"/>
        <rFont val="Times New Roman"/>
        <family val="1"/>
      </rPr>
      <t>i</t>
    </r>
  </si>
  <si>
    <r>
      <t>|c</t>
    </r>
    <r>
      <rPr>
        <b/>
        <i/>
        <vertAlign val="subscript"/>
        <sz val="12"/>
        <rFont val="Times New Roman"/>
        <family val="1"/>
      </rPr>
      <t>i</t>
    </r>
    <r>
      <rPr>
        <b/>
        <sz val="12"/>
        <rFont val="Times New Roman"/>
        <family val="1"/>
      </rPr>
      <t>|·</t>
    </r>
    <r>
      <rPr>
        <b/>
        <i/>
        <sz val="12"/>
        <rFont val="Times New Roman"/>
        <family val="1"/>
      </rPr>
      <t>u</t>
    </r>
    <r>
      <rPr>
        <b/>
        <sz val="12"/>
        <rFont val="Times New Roman"/>
        <family val="1"/>
      </rPr>
      <t>(</t>
    </r>
    <r>
      <rPr>
        <b/>
        <i/>
        <sz val="12"/>
        <rFont val="Times New Roman"/>
        <family val="1"/>
      </rPr>
      <t>x</t>
    </r>
    <r>
      <rPr>
        <b/>
        <i/>
        <vertAlign val="subscript"/>
        <sz val="12"/>
        <rFont val="Times New Roman"/>
        <family val="1"/>
      </rPr>
      <t>i</t>
    </r>
    <r>
      <rPr>
        <b/>
        <sz val="12"/>
        <rFont val="Times New Roman"/>
        <family val="1"/>
      </rPr>
      <t>)</t>
    </r>
  </si>
  <si>
    <t>τ</t>
  </si>
  <si>
    <t>Kommentar</t>
  </si>
  <si>
    <t>τ(gemessen)</t>
  </si>
  <si>
    <t>L(gemessen)</t>
  </si>
  <si>
    <t>D(gemessen)</t>
  </si>
  <si>
    <t>gross</t>
  </si>
  <si>
    <t>kurz</t>
  </si>
  <si>
    <t>δτ(Ablesung)</t>
  </si>
  <si>
    <t>δτ(Reaktion)</t>
  </si>
  <si>
    <t>Rechteck</t>
  </si>
  <si>
    <t>Digitale Anzeige, zwei Dezimalstellen</t>
  </si>
  <si>
    <t>Dreieck</t>
  </si>
  <si>
    <t>δL(Ablesung)</t>
  </si>
  <si>
    <t>δL(Massstab)</t>
  </si>
  <si>
    <t>δD(Ablesung)</t>
  </si>
  <si>
    <t>δD(Massstab)</t>
  </si>
  <si>
    <t>Massstab Genauigkeitsklasse III &lt;1m</t>
  </si>
  <si>
    <t>Ablesung Masstab und Paralaxenfehler</t>
  </si>
  <si>
    <t>Ablesung Masstab und Paralaxenfehler bei Peilung mit zwei Massstäben</t>
  </si>
  <si>
    <t>Wiederholbarkeit</t>
  </si>
  <si>
    <t>2x Erkennung des Wendepunkts und Reaktion darauf (0.2s), Rechteck, 20 Perioden</t>
  </si>
  <si>
    <t>4pi2</t>
  </si>
  <si>
    <t>tau2</t>
  </si>
  <si>
    <t>Literaturwert</t>
  </si>
  <si>
    <t>Abweichung vom Literaturwert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</si>
</sst>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* #,##0.00_ ;_ * \-#,##0.00_ ;_ * &quot;-&quot;??_ ;_ @_ "/>
    <numFmt numFmtId="165" formatCode="_(* #,##0.00_);_(* \(#,##0.00\);_(* &quot;-&quot;??_);_(@_)"/>
    <numFmt numFmtId="166" formatCode="0.000"/>
    <numFmt numFmtId="167" formatCode="0.0000"/>
    <numFmt numFmtId="168" formatCode="0.00000"/>
    <numFmt numFmtId="169" formatCode="_ * #,##0.000_ ;_ * \-#,##0.000_ ;_ * &quot;-&quot;??_ ;_ @_ "/>
    <numFmt numFmtId="170" formatCode="_(* #,##0.000_);_(* \(#,##0.000\);_(* &quot;-&quot;??_);_(@_)"/>
    <numFmt numFmtId="171" formatCode="_(* #,##0.0000_);_(* \(#,##0.0000\);_(* &quot;-&quot;??_);_(@_)"/>
    <numFmt numFmtId="172" formatCode="_(* #,##0.00000_);_(* \(#,##0.00000\);_(* &quot;-&quot;??_);_(@_)"/>
    <numFmt numFmtId="173" formatCode="0;0;\-"/>
  </numFmts>
  <fonts count="3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sz val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  <font>
      <b/>
      <sz val="14"/>
      <name val="Arial"/>
      <family val="2"/>
    </font>
    <font>
      <b/>
      <i/>
      <sz val="11"/>
      <name val="Times New Roman"/>
      <family val="1"/>
    </font>
    <font>
      <b/>
      <i/>
      <vertAlign val="subscript"/>
      <sz val="11"/>
      <name val="Times New Roman"/>
      <family val="1"/>
    </font>
    <font>
      <b/>
      <sz val="10"/>
      <name val="Symbol"/>
      <family val="1"/>
      <charset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Times New Roman"/>
      <family val="1"/>
    </font>
    <font>
      <b/>
      <vertAlign val="subscript"/>
      <sz val="12"/>
      <name val="Arial"/>
      <family val="2"/>
    </font>
    <font>
      <b/>
      <vertAlign val="subscript"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sz val="10"/>
      <color theme="0" tint="-0.14999847407452621"/>
      <name val="Arial"/>
      <family val="2"/>
    </font>
    <font>
      <b/>
      <i/>
      <sz val="12"/>
      <name val="Times New Roman"/>
      <family val="1"/>
    </font>
    <font>
      <b/>
      <i/>
      <vertAlign val="subscript"/>
      <sz val="12"/>
      <name val="Times New Roman"/>
      <family val="1"/>
    </font>
    <font>
      <sz val="12"/>
      <name val="Arial"/>
      <family val="2"/>
    </font>
    <font>
      <b/>
      <sz val="12"/>
      <name val="Times New Roman"/>
      <family val="1"/>
    </font>
    <font>
      <sz val="10"/>
      <name val="Calibri"/>
      <family val="2"/>
    </font>
    <font>
      <i/>
      <sz val="10"/>
      <name val="Arial"/>
      <family val="2"/>
    </font>
    <font>
      <i/>
      <sz val="10"/>
      <name val="Calibri"/>
      <family val="2"/>
    </font>
    <font>
      <b/>
      <sz val="12"/>
      <color theme="4"/>
      <name val="Arial"/>
      <family val="2"/>
    </font>
    <font>
      <sz val="10"/>
      <color theme="4"/>
      <name val="Arial"/>
      <family val="2"/>
    </font>
    <font>
      <b/>
      <sz val="9"/>
      <color indexed="81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233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2" xfId="0" applyFont="1" applyBorder="1"/>
    <xf numFmtId="0" fontId="3" fillId="2" borderId="4" xfId="0" applyFont="1" applyFill="1" applyBorder="1" applyAlignment="1">
      <alignment horizontal="left"/>
    </xf>
    <xf numFmtId="0" fontId="6" fillId="0" borderId="0" xfId="0" applyFont="1"/>
    <xf numFmtId="0" fontId="2" fillId="0" borderId="0" xfId="0" applyFont="1"/>
    <xf numFmtId="0" fontId="2" fillId="2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165" fontId="2" fillId="0" borderId="0" xfId="1" applyFont="1" applyBorder="1"/>
    <xf numFmtId="165" fontId="2" fillId="0" borderId="3" xfId="1" applyFont="1" applyBorder="1"/>
    <xf numFmtId="0" fontId="2" fillId="3" borderId="4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10" fontId="2" fillId="0" borderId="0" xfId="2" applyNumberFormat="1" applyFont="1"/>
    <xf numFmtId="10" fontId="2" fillId="0" borderId="0" xfId="0" applyNumberFormat="1" applyFont="1"/>
    <xf numFmtId="0" fontId="3" fillId="3" borderId="4" xfId="0" applyFont="1" applyFill="1" applyBorder="1"/>
    <xf numFmtId="0" fontId="4" fillId="0" borderId="7" xfId="0" applyFont="1" applyBorder="1"/>
    <xf numFmtId="0" fontId="2" fillId="0" borderId="0" xfId="0" applyFont="1" applyBorder="1" applyAlignment="1">
      <alignment wrapText="1"/>
    </xf>
    <xf numFmtId="0" fontId="7" fillId="0" borderId="0" xfId="0" applyFont="1"/>
    <xf numFmtId="0" fontId="2" fillId="0" borderId="0" xfId="0" applyFont="1" applyFill="1" applyBorder="1"/>
    <xf numFmtId="165" fontId="3" fillId="0" borderId="3" xfId="1" applyFont="1" applyBorder="1"/>
    <xf numFmtId="165" fontId="3" fillId="0" borderId="0" xfId="1" applyFont="1" applyBorder="1"/>
    <xf numFmtId="0" fontId="3" fillId="0" borderId="0" xfId="0" applyFont="1"/>
    <xf numFmtId="0" fontId="3" fillId="0" borderId="2" xfId="0" applyFont="1" applyFill="1" applyBorder="1"/>
    <xf numFmtId="165" fontId="3" fillId="0" borderId="0" xfId="1" applyFont="1" applyFill="1" applyBorder="1"/>
    <xf numFmtId="165" fontId="3" fillId="0" borderId="3" xfId="1" applyFont="1" applyFill="1" applyBorder="1"/>
    <xf numFmtId="0" fontId="3" fillId="0" borderId="0" xfId="0" applyFont="1" applyFill="1" applyBorder="1"/>
    <xf numFmtId="0" fontId="3" fillId="0" borderId="2" xfId="0" applyFont="1" applyFill="1" applyBorder="1" applyAlignment="1">
      <alignment horizontal="right"/>
    </xf>
    <xf numFmtId="167" fontId="3" fillId="0" borderId="0" xfId="0" applyNumberFormat="1" applyFont="1" applyFill="1" applyBorder="1"/>
    <xf numFmtId="0" fontId="3" fillId="0" borderId="3" xfId="0" applyFont="1" applyFill="1" applyBorder="1"/>
    <xf numFmtId="0" fontId="3" fillId="0" borderId="0" xfId="0" applyFont="1" applyFill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 applyAlignment="1">
      <alignment horizontal="right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8" fillId="0" borderId="0" xfId="0" applyFont="1"/>
    <xf numFmtId="0" fontId="9" fillId="0" borderId="0" xfId="0" applyFont="1"/>
    <xf numFmtId="170" fontId="2" fillId="0" borderId="0" xfId="1" applyNumberFormat="1" applyFont="1"/>
    <xf numFmtId="170" fontId="3" fillId="0" borderId="0" xfId="1" applyNumberFormat="1" applyFont="1"/>
    <xf numFmtId="170" fontId="2" fillId="0" borderId="5" xfId="1" applyNumberFormat="1" applyFont="1" applyBorder="1"/>
    <xf numFmtId="170" fontId="2" fillId="0" borderId="0" xfId="1" applyNumberFormat="1" applyFont="1" applyBorder="1"/>
    <xf numFmtId="170" fontId="3" fillId="0" borderId="0" xfId="1" applyNumberFormat="1" applyFont="1" applyFill="1" applyBorder="1"/>
    <xf numFmtId="170" fontId="3" fillId="0" borderId="0" xfId="1" applyNumberFormat="1" applyFont="1" applyBorder="1"/>
    <xf numFmtId="166" fontId="9" fillId="0" borderId="17" xfId="0" applyNumberFormat="1" applyFont="1" applyFill="1" applyBorder="1" applyAlignment="1">
      <alignment horizontal="right"/>
    </xf>
    <xf numFmtId="170" fontId="6" fillId="0" borderId="0" xfId="1" applyNumberFormat="1" applyFont="1"/>
    <xf numFmtId="0" fontId="10" fillId="0" borderId="8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171" fontId="3" fillId="3" borderId="4" xfId="1" applyNumberFormat="1" applyFont="1" applyFill="1" applyBorder="1"/>
    <xf numFmtId="166" fontId="2" fillId="2" borderId="4" xfId="0" applyNumberFormat="1" applyFont="1" applyFill="1" applyBorder="1"/>
    <xf numFmtId="167" fontId="2" fillId="3" borderId="4" xfId="0" applyNumberFormat="1" applyFont="1" applyFill="1" applyBorder="1"/>
    <xf numFmtId="171" fontId="2" fillId="2" borderId="4" xfId="1" applyNumberFormat="1" applyFont="1" applyFill="1" applyBorder="1"/>
    <xf numFmtId="171" fontId="1" fillId="2" borderId="4" xfId="1" applyNumberFormat="1" applyFont="1" applyFill="1" applyBorder="1"/>
    <xf numFmtId="167" fontId="9" fillId="3" borderId="4" xfId="0" applyNumberFormat="1" applyFont="1" applyFill="1" applyBorder="1"/>
    <xf numFmtId="0" fontId="2" fillId="0" borderId="18" xfId="0" applyFont="1" applyBorder="1" applyAlignment="1">
      <alignment horizontal="right"/>
    </xf>
    <xf numFmtId="0" fontId="2" fillId="0" borderId="13" xfId="0" applyFont="1" applyBorder="1" applyAlignment="1">
      <alignment horizontal="center"/>
    </xf>
    <xf numFmtId="166" fontId="2" fillId="0" borderId="17" xfId="0" applyNumberFormat="1" applyFont="1" applyFill="1" applyBorder="1" applyAlignment="1">
      <alignment horizontal="right"/>
    </xf>
    <xf numFmtId="169" fontId="2" fillId="3" borderId="4" xfId="0" applyNumberFormat="1" applyFont="1" applyFill="1" applyBorder="1"/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6" fillId="0" borderId="0" xfId="0" applyFont="1" applyBorder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7" fontId="2" fillId="2" borderId="4" xfId="0" applyNumberFormat="1" applyFont="1" applyFill="1" applyBorder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166" fontId="13" fillId="3" borderId="4" xfId="1" applyNumberFormat="1" applyFont="1" applyFill="1" applyBorder="1" applyAlignment="1">
      <alignment horizontal="right"/>
    </xf>
    <xf numFmtId="0" fontId="2" fillId="4" borderId="4" xfId="0" applyFont="1" applyFill="1" applyBorder="1"/>
    <xf numFmtId="170" fontId="2" fillId="4" borderId="4" xfId="1" applyNumberFormat="1" applyFont="1" applyFill="1" applyBorder="1"/>
    <xf numFmtId="166" fontId="3" fillId="4" borderId="4" xfId="0" applyNumberFormat="1" applyFont="1" applyFill="1" applyBorder="1"/>
    <xf numFmtId="169" fontId="2" fillId="4" borderId="4" xfId="0" applyNumberFormat="1" applyFont="1" applyFill="1" applyBorder="1"/>
    <xf numFmtId="171" fontId="3" fillId="4" borderId="4" xfId="1" applyNumberFormat="1" applyFont="1" applyFill="1" applyBorder="1"/>
    <xf numFmtId="166" fontId="20" fillId="0" borderId="4" xfId="3" applyNumberFormat="1" applyFont="1" applyFill="1" applyBorder="1" applyAlignment="1" applyProtection="1">
      <alignment horizontal="right"/>
    </xf>
    <xf numFmtId="166" fontId="20" fillId="0" borderId="4" xfId="3" applyNumberFormat="1" applyFont="1" applyFill="1" applyBorder="1" applyAlignment="1">
      <alignment horizontal="right"/>
    </xf>
    <xf numFmtId="0" fontId="20" fillId="0" borderId="4" xfId="3" applyNumberFormat="1" applyFont="1" applyFill="1" applyBorder="1" applyAlignment="1">
      <alignment horizontal="right"/>
    </xf>
    <xf numFmtId="0" fontId="2" fillId="0" borderId="19" xfId="0" applyFont="1" applyFill="1" applyBorder="1"/>
    <xf numFmtId="0" fontId="2" fillId="4" borderId="20" xfId="0" applyFont="1" applyFill="1" applyBorder="1"/>
    <xf numFmtId="0" fontId="13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170" fontId="13" fillId="0" borderId="20" xfId="1" applyNumberFormat="1" applyFont="1" applyBorder="1" applyAlignment="1">
      <alignment horizontal="center" vertical="center"/>
    </xf>
    <xf numFmtId="170" fontId="13" fillId="0" borderId="21" xfId="1" applyNumberFormat="1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172" fontId="13" fillId="3" borderId="20" xfId="1" applyNumberFormat="1" applyFont="1" applyFill="1" applyBorder="1" applyAlignment="1">
      <alignment horizontal="center" vertical="center"/>
    </xf>
    <xf numFmtId="172" fontId="13" fillId="2" borderId="20" xfId="1" applyNumberFormat="1" applyFont="1" applyFill="1" applyBorder="1" applyAlignment="1">
      <alignment horizontal="center" vertical="center"/>
    </xf>
    <xf numFmtId="172" fontId="13" fillId="2" borderId="21" xfId="1" applyNumberFormat="1" applyFont="1" applyFill="1" applyBorder="1" applyAlignment="1">
      <alignment horizontal="center" vertical="center"/>
    </xf>
    <xf numFmtId="0" fontId="2" fillId="0" borderId="20" xfId="0" applyFont="1" applyFill="1" applyBorder="1"/>
    <xf numFmtId="0" fontId="13" fillId="0" borderId="20" xfId="0" applyFont="1" applyFill="1" applyBorder="1" applyAlignment="1">
      <alignment horizontal="center" vertical="center"/>
    </xf>
    <xf numFmtId="172" fontId="13" fillId="0" borderId="20" xfId="1" applyNumberFormat="1" applyFont="1" applyFill="1" applyBorder="1" applyAlignment="1">
      <alignment horizontal="center" vertical="center"/>
    </xf>
    <xf numFmtId="0" fontId="2" fillId="0" borderId="21" xfId="0" applyFont="1" applyFill="1" applyBorder="1"/>
    <xf numFmtId="0" fontId="13" fillId="0" borderId="19" xfId="0" applyFont="1" applyFill="1" applyBorder="1" applyAlignment="1">
      <alignment horizontal="center" vertical="center"/>
    </xf>
    <xf numFmtId="172" fontId="13" fillId="0" borderId="19" xfId="1" applyNumberFormat="1" applyFont="1" applyFill="1" applyBorder="1" applyAlignment="1">
      <alignment horizontal="center" vertical="center"/>
    </xf>
    <xf numFmtId="0" fontId="13" fillId="5" borderId="21" xfId="0" applyFont="1" applyFill="1" applyBorder="1" applyAlignment="1">
      <alignment wrapText="1"/>
    </xf>
    <xf numFmtId="0" fontId="1" fillId="5" borderId="20" xfId="0" applyFont="1" applyFill="1" applyBorder="1" applyAlignment="1">
      <alignment wrapText="1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horizontal="center" vertical="top"/>
    </xf>
    <xf numFmtId="0" fontId="21" fillId="0" borderId="8" xfId="0" applyFont="1" applyBorder="1" applyAlignment="1">
      <alignment horizontal="center" vertical="top"/>
    </xf>
    <xf numFmtId="0" fontId="23" fillId="0" borderId="8" xfId="0" applyFont="1" applyBorder="1" applyAlignment="1">
      <alignment horizontal="center" vertical="top"/>
    </xf>
    <xf numFmtId="0" fontId="24" fillId="0" borderId="8" xfId="0" applyFont="1" applyBorder="1" applyAlignment="1">
      <alignment horizontal="center" vertical="top"/>
    </xf>
    <xf numFmtId="0" fontId="23" fillId="0" borderId="0" xfId="0" applyFont="1" applyAlignment="1">
      <alignment vertical="top"/>
    </xf>
    <xf numFmtId="0" fontId="1" fillId="5" borderId="21" xfId="0" applyFont="1" applyFill="1" applyBorder="1" applyAlignment="1">
      <alignment wrapText="1"/>
    </xf>
    <xf numFmtId="0" fontId="3" fillId="0" borderId="20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26" fillId="0" borderId="19" xfId="0" applyFont="1" applyBorder="1" applyAlignment="1">
      <alignment horizontal="center" wrapText="1"/>
    </xf>
    <xf numFmtId="0" fontId="26" fillId="5" borderId="20" xfId="0" applyFont="1" applyFill="1" applyBorder="1" applyAlignment="1">
      <alignment horizontal="center" wrapText="1"/>
    </xf>
    <xf numFmtId="0" fontId="26" fillId="5" borderId="21" xfId="0" applyFont="1" applyFill="1" applyBorder="1" applyAlignment="1">
      <alignment horizont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9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2" fillId="2" borderId="4" xfId="0" applyFont="1" applyFill="1" applyBorder="1" applyProtection="1">
      <protection locked="0"/>
    </xf>
    <xf numFmtId="0" fontId="2" fillId="4" borderId="4" xfId="0" applyFont="1" applyFill="1" applyBorder="1" applyProtection="1">
      <protection locked="0"/>
    </xf>
    <xf numFmtId="0" fontId="6" fillId="0" borderId="0" xfId="0" applyFont="1" applyProtection="1">
      <protection locked="0"/>
    </xf>
    <xf numFmtId="0" fontId="2" fillId="3" borderId="4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13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3" fillId="0" borderId="5" xfId="0" applyFont="1" applyBorder="1" applyProtection="1">
      <protection locked="0"/>
    </xf>
    <xf numFmtId="0" fontId="14" fillId="0" borderId="5" xfId="0" applyFont="1" applyBorder="1" applyProtection="1">
      <protection locked="0"/>
    </xf>
    <xf numFmtId="0" fontId="14" fillId="0" borderId="5" xfId="0" applyFont="1" applyBorder="1" applyAlignment="1" applyProtection="1">
      <alignment horizontal="left" wrapText="1"/>
      <protection locked="0"/>
    </xf>
    <xf numFmtId="0" fontId="14" fillId="0" borderId="6" xfId="0" applyFont="1" applyBorder="1" applyAlignment="1" applyProtection="1">
      <alignment wrapText="1"/>
      <protection locked="0"/>
    </xf>
    <xf numFmtId="0" fontId="6" fillId="0" borderId="7" xfId="0" applyFont="1" applyBorder="1" applyAlignment="1" applyProtection="1">
      <alignment vertical="top"/>
      <protection locked="0"/>
    </xf>
    <xf numFmtId="0" fontId="6" fillId="0" borderId="8" xfId="0" applyFont="1" applyBorder="1" applyAlignment="1" applyProtection="1">
      <alignment horizontal="center" vertical="top"/>
      <protection locked="0"/>
    </xf>
    <xf numFmtId="0" fontId="21" fillId="0" borderId="8" xfId="0" applyFont="1" applyBorder="1" applyAlignment="1" applyProtection="1">
      <alignment horizontal="center" vertical="top"/>
      <protection locked="0"/>
    </xf>
    <xf numFmtId="0" fontId="24" fillId="0" borderId="8" xfId="0" applyFont="1" applyBorder="1" applyAlignment="1" applyProtection="1">
      <alignment horizontal="center" vertical="top"/>
      <protection locked="0"/>
    </xf>
    <xf numFmtId="0" fontId="21" fillId="0" borderId="9" xfId="0" applyFont="1" applyBorder="1" applyAlignment="1" applyProtection="1">
      <alignment horizontal="center" vertical="top"/>
      <protection locked="0"/>
    </xf>
    <xf numFmtId="0" fontId="23" fillId="0" borderId="0" xfId="0" applyFont="1" applyAlignment="1" applyProtection="1">
      <alignment vertical="top"/>
      <protection locked="0"/>
    </xf>
    <xf numFmtId="0" fontId="23" fillId="0" borderId="0" xfId="0" applyFont="1" applyBorder="1" applyAlignment="1" applyProtection="1">
      <alignment horizontal="center" vertical="top"/>
      <protection locked="0"/>
    </xf>
    <xf numFmtId="0" fontId="3" fillId="0" borderId="19" xfId="0" applyFont="1" applyBorder="1" applyAlignment="1" applyProtection="1">
      <alignment horizontal="center" wrapText="1"/>
      <protection locked="0"/>
    </xf>
    <xf numFmtId="0" fontId="25" fillId="0" borderId="19" xfId="0" applyFont="1" applyBorder="1" applyAlignment="1" applyProtection="1">
      <alignment horizontal="center" wrapText="1"/>
      <protection locked="0"/>
    </xf>
    <xf numFmtId="0" fontId="2" fillId="0" borderId="19" xfId="0" applyFont="1" applyFill="1" applyBorder="1" applyProtection="1">
      <protection locked="0"/>
    </xf>
    <xf numFmtId="0" fontId="13" fillId="0" borderId="19" xfId="0" applyFont="1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center" vertical="center"/>
      <protection locked="0"/>
    </xf>
    <xf numFmtId="168" fontId="13" fillId="0" borderId="19" xfId="1" applyNumberFormat="1" applyFont="1" applyFill="1" applyBorder="1" applyAlignment="1" applyProtection="1">
      <alignment horizontal="right"/>
      <protection locked="0"/>
    </xf>
    <xf numFmtId="0" fontId="13" fillId="0" borderId="6" xfId="0" applyFont="1" applyBorder="1" applyAlignment="1" applyProtection="1">
      <alignment horizontal="center" vertical="center"/>
      <protection locked="0"/>
    </xf>
    <xf numFmtId="2" fontId="13" fillId="0" borderId="19" xfId="1" applyNumberFormat="1" applyFont="1" applyFill="1" applyBorder="1" applyAlignment="1" applyProtection="1">
      <alignment horizontal="right"/>
      <protection locked="0"/>
    </xf>
    <xf numFmtId="0" fontId="2" fillId="0" borderId="6" xfId="0" applyFont="1" applyBorder="1" applyAlignment="1" applyProtection="1">
      <alignment horizontal="center"/>
      <protection locked="0"/>
    </xf>
    <xf numFmtId="168" fontId="13" fillId="0" borderId="19" xfId="0" applyNumberFormat="1" applyFont="1" applyFill="1" applyBorder="1" applyAlignment="1" applyProtection="1">
      <alignment horizontal="center" vertical="center"/>
      <protection locked="0"/>
    </xf>
    <xf numFmtId="10" fontId="13" fillId="0" borderId="19" xfId="2" applyNumberFormat="1" applyFont="1" applyFill="1" applyBorder="1" applyAlignment="1" applyProtection="1">
      <alignment horizontal="center" vertical="center"/>
      <protection locked="0"/>
    </xf>
    <xf numFmtId="0" fontId="26" fillId="4" borderId="20" xfId="0" applyFont="1" applyFill="1" applyBorder="1" applyAlignment="1" applyProtection="1">
      <alignment horizontal="center" wrapText="1"/>
      <protection locked="0"/>
    </xf>
    <xf numFmtId="0" fontId="2" fillId="4" borderId="20" xfId="0" applyFont="1" applyFill="1" applyBorder="1" applyProtection="1"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168" fontId="13" fillId="4" borderId="20" xfId="1" applyNumberFormat="1" applyFont="1" applyFill="1" applyBorder="1" applyAlignment="1" applyProtection="1">
      <alignment horizontal="right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2" fontId="13" fillId="4" borderId="20" xfId="1" applyNumberFormat="1" applyFont="1" applyFill="1" applyBorder="1" applyAlignment="1" applyProtection="1">
      <alignment horizontal="right"/>
      <protection locked="0"/>
    </xf>
    <xf numFmtId="0" fontId="2" fillId="0" borderId="3" xfId="0" applyFont="1" applyBorder="1" applyAlignment="1" applyProtection="1">
      <alignment horizontal="center"/>
      <protection locked="0"/>
    </xf>
    <xf numFmtId="168" fontId="13" fillId="3" borderId="20" xfId="0" applyNumberFormat="1" applyFont="1" applyFill="1" applyBorder="1" applyAlignment="1" applyProtection="1">
      <alignment horizontal="center" vertical="center"/>
      <protection locked="0"/>
    </xf>
    <xf numFmtId="10" fontId="13" fillId="3" borderId="20" xfId="2" applyNumberFormat="1" applyFont="1" applyFill="1" applyBorder="1" applyAlignment="1" applyProtection="1">
      <alignment horizontal="center" vertical="center"/>
      <protection locked="0"/>
    </xf>
    <xf numFmtId="168" fontId="2" fillId="4" borderId="20" xfId="0" applyNumberFormat="1" applyFont="1" applyFill="1" applyBorder="1" applyAlignment="1" applyProtection="1">
      <alignment horizontal="right"/>
      <protection locked="0"/>
    </xf>
    <xf numFmtId="0" fontId="26" fillId="4" borderId="21" xfId="0" applyFont="1" applyFill="1" applyBorder="1" applyAlignment="1" applyProtection="1">
      <alignment horizontal="center" wrapText="1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168" fontId="2" fillId="4" borderId="21" xfId="0" applyNumberFormat="1" applyFont="1" applyFill="1" applyBorder="1" applyAlignment="1" applyProtection="1">
      <alignment horizontal="right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2" fontId="13" fillId="4" borderId="21" xfId="1" applyNumberFormat="1" applyFont="1" applyFill="1" applyBorder="1" applyAlignment="1" applyProtection="1">
      <alignment horizontal="right"/>
      <protection locked="0"/>
    </xf>
    <xf numFmtId="0" fontId="2" fillId="0" borderId="9" xfId="0" applyFont="1" applyBorder="1" applyAlignment="1" applyProtection="1">
      <alignment horizontal="center"/>
      <protection locked="0"/>
    </xf>
    <xf numFmtId="168" fontId="13" fillId="3" borderId="21" xfId="0" applyNumberFormat="1" applyFont="1" applyFill="1" applyBorder="1" applyAlignment="1" applyProtection="1">
      <alignment horizontal="center" vertical="center"/>
      <protection locked="0"/>
    </xf>
    <xf numFmtId="10" fontId="13" fillId="3" borderId="21" xfId="2" applyNumberFormat="1" applyFont="1" applyFill="1" applyBorder="1" applyAlignment="1" applyProtection="1">
      <alignment horizontal="center" vertical="center"/>
      <protection locked="0"/>
    </xf>
    <xf numFmtId="170" fontId="13" fillId="0" borderId="19" xfId="1" applyNumberFormat="1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168" fontId="2" fillId="0" borderId="19" xfId="0" applyNumberFormat="1" applyFont="1" applyFill="1" applyBorder="1" applyAlignment="1" applyProtection="1">
      <alignment horizontal="right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2" fillId="0" borderId="6" xfId="0" applyFont="1" applyFill="1" applyBorder="1" applyAlignment="1" applyProtection="1">
      <alignment horizontal="center"/>
      <protection locked="0"/>
    </xf>
    <xf numFmtId="0" fontId="13" fillId="0" borderId="0" xfId="0" applyFont="1" applyBorder="1" applyAlignment="1" applyProtection="1">
      <alignment wrapText="1"/>
      <protection locked="0"/>
    </xf>
    <xf numFmtId="0" fontId="15" fillId="0" borderId="0" xfId="0" applyFont="1" applyBorder="1" applyAlignment="1" applyProtection="1">
      <alignment horizontal="center" wrapText="1"/>
      <protection locked="0"/>
    </xf>
    <xf numFmtId="0" fontId="13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171" fontId="13" fillId="0" borderId="0" xfId="1" applyNumberFormat="1" applyFont="1" applyBorder="1" applyAlignment="1" applyProtection="1">
      <alignment horizontal="center" vertical="center"/>
      <protection locked="0"/>
    </xf>
    <xf numFmtId="2" fontId="13" fillId="0" borderId="0" xfId="1" applyNumberFormat="1" applyFont="1" applyBorder="1" applyAlignment="1" applyProtection="1">
      <alignment horizontal="right"/>
      <protection locked="0"/>
    </xf>
    <xf numFmtId="0" fontId="2" fillId="0" borderId="0" xfId="0" applyFont="1" applyBorder="1" applyAlignment="1" applyProtection="1">
      <alignment horizontal="center"/>
      <protection locked="0"/>
    </xf>
    <xf numFmtId="168" fontId="13" fillId="0" borderId="0" xfId="0" applyNumberFormat="1" applyFont="1" applyBorder="1" applyAlignment="1" applyProtection="1">
      <alignment horizontal="center" vertical="center"/>
      <protection locked="0"/>
    </xf>
    <xf numFmtId="10" fontId="13" fillId="0" borderId="0" xfId="2" applyNumberFormat="1" applyFont="1" applyBorder="1" applyAlignment="1" applyProtection="1">
      <alignment horizontal="center" vertical="center"/>
      <protection locked="0"/>
    </xf>
    <xf numFmtId="166" fontId="14" fillId="0" borderId="0" xfId="0" applyNumberFormat="1" applyFont="1" applyBorder="1" applyProtection="1">
      <protection locked="0"/>
    </xf>
    <xf numFmtId="0" fontId="0" fillId="0" borderId="0" xfId="0" applyProtection="1">
      <protection locked="0"/>
    </xf>
    <xf numFmtId="168" fontId="3" fillId="3" borderId="4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Fill="1" applyBorder="1" applyAlignment="1" applyProtection="1">
      <alignment wrapText="1"/>
      <protection locked="0"/>
    </xf>
    <xf numFmtId="166" fontId="14" fillId="3" borderId="4" xfId="0" applyNumberFormat="1" applyFont="1" applyFill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13" fillId="0" borderId="0" xfId="0" applyFont="1" applyBorder="1" applyProtection="1">
      <protection locked="0"/>
    </xf>
    <xf numFmtId="0" fontId="13" fillId="0" borderId="0" xfId="0" applyFont="1" applyAlignment="1" applyProtection="1">
      <alignment horizontal="center"/>
      <protection locked="0"/>
    </xf>
    <xf numFmtId="173" fontId="1" fillId="4" borderId="20" xfId="0" applyNumberFormat="1" applyFont="1" applyFill="1" applyBorder="1" applyAlignment="1" applyProtection="1">
      <alignment wrapText="1"/>
      <protection locked="0"/>
    </xf>
    <xf numFmtId="173" fontId="13" fillId="4" borderId="20" xfId="0" applyNumberFormat="1" applyFont="1" applyFill="1" applyBorder="1" applyAlignment="1" applyProtection="1">
      <alignment wrapText="1"/>
      <protection locked="0"/>
    </xf>
    <xf numFmtId="173" fontId="13" fillId="4" borderId="21" xfId="0" applyNumberFormat="1" applyFont="1" applyFill="1" applyBorder="1" applyAlignment="1" applyProtection="1">
      <alignment wrapText="1"/>
      <protection locked="0"/>
    </xf>
    <xf numFmtId="0" fontId="1" fillId="0" borderId="21" xfId="0" applyFont="1" applyBorder="1" applyAlignment="1">
      <alignment horizontal="center" vertical="center"/>
    </xf>
    <xf numFmtId="173" fontId="13" fillId="6" borderId="20" xfId="0" applyNumberFormat="1" applyFont="1" applyFill="1" applyBorder="1" applyAlignment="1" applyProtection="1">
      <alignment horizontal="center" vertical="center"/>
      <protection locked="0"/>
    </xf>
    <xf numFmtId="173" fontId="1" fillId="6" borderId="20" xfId="0" applyNumberFormat="1" applyFont="1" applyFill="1" applyBorder="1" applyAlignment="1" applyProtection="1">
      <alignment horizontal="center" vertical="center"/>
      <protection locked="0"/>
    </xf>
    <xf numFmtId="173" fontId="2" fillId="6" borderId="20" xfId="0" applyNumberFormat="1" applyFont="1" applyFill="1" applyBorder="1" applyAlignment="1" applyProtection="1">
      <alignment horizontal="center" vertical="center"/>
      <protection locked="0"/>
    </xf>
    <xf numFmtId="173" fontId="13" fillId="6" borderId="21" xfId="0" applyNumberFormat="1" applyFont="1" applyFill="1" applyBorder="1" applyAlignment="1" applyProtection="1">
      <alignment horizontal="center" vertical="center"/>
      <protection locked="0"/>
    </xf>
    <xf numFmtId="173" fontId="2" fillId="6" borderId="21" xfId="0" applyNumberFormat="1" applyFont="1" applyFill="1" applyBorder="1" applyAlignment="1" applyProtection="1">
      <alignment horizontal="center" vertical="center"/>
      <protection locked="0"/>
    </xf>
    <xf numFmtId="173" fontId="13" fillId="4" borderId="20" xfId="0" applyNumberFormat="1" applyFont="1" applyFill="1" applyBorder="1" applyAlignment="1" applyProtection="1">
      <alignment horizontal="center" vertical="center"/>
      <protection locked="0"/>
    </xf>
    <xf numFmtId="173" fontId="1" fillId="4" borderId="20" xfId="0" applyNumberFormat="1" applyFont="1" applyFill="1" applyBorder="1" applyAlignment="1" applyProtection="1">
      <alignment horizontal="center" vertical="center"/>
      <protection locked="0"/>
    </xf>
    <xf numFmtId="173" fontId="2" fillId="4" borderId="20" xfId="0" applyNumberFormat="1" applyFont="1" applyFill="1" applyBorder="1" applyAlignment="1" applyProtection="1">
      <alignment horizontal="center" vertical="center"/>
      <protection locked="0"/>
    </xf>
    <xf numFmtId="173" fontId="13" fillId="4" borderId="21" xfId="0" applyNumberFormat="1" applyFont="1" applyFill="1" applyBorder="1" applyAlignment="1" applyProtection="1">
      <alignment horizontal="center" vertical="center"/>
      <protection locked="0"/>
    </xf>
    <xf numFmtId="173" fontId="2" fillId="4" borderId="21" xfId="0" applyNumberFormat="1" applyFont="1" applyFill="1" applyBorder="1" applyAlignment="1" applyProtection="1">
      <alignment horizontal="center" vertical="center"/>
      <protection locked="0"/>
    </xf>
    <xf numFmtId="2" fontId="13" fillId="0" borderId="20" xfId="1" applyNumberFormat="1" applyFont="1" applyBorder="1" applyAlignment="1" applyProtection="1">
      <alignment horizontal="center" vertical="center"/>
      <protection locked="0"/>
    </xf>
    <xf numFmtId="2" fontId="13" fillId="0" borderId="21" xfId="1" applyNumberFormat="1" applyFont="1" applyBorder="1" applyAlignment="1" applyProtection="1">
      <alignment horizontal="center" vertical="center"/>
      <protection locked="0"/>
    </xf>
    <xf numFmtId="0" fontId="27" fillId="0" borderId="20" xfId="0" applyFont="1" applyBorder="1" applyAlignment="1">
      <alignment horizontal="center" wrapText="1"/>
    </xf>
    <xf numFmtId="0" fontId="1" fillId="0" borderId="0" xfId="0" applyFont="1"/>
    <xf numFmtId="0" fontId="28" fillId="0" borderId="0" xfId="0" applyFont="1"/>
    <xf numFmtId="170" fontId="29" fillId="0" borderId="0" xfId="1" applyNumberFormat="1" applyFont="1"/>
    <xf numFmtId="0" fontId="29" fillId="0" borderId="0" xfId="0" applyFont="1"/>
    <xf numFmtId="170" fontId="28" fillId="0" borderId="0" xfId="1" applyNumberFormat="1" applyFont="1"/>
    <xf numFmtId="0" fontId="28" fillId="0" borderId="0" xfId="0" applyFont="1" applyProtection="1">
      <protection locked="0"/>
    </xf>
    <xf numFmtId="0" fontId="29" fillId="0" borderId="0" xfId="0" applyFont="1" applyProtection="1">
      <protection locked="0"/>
    </xf>
    <xf numFmtId="164" fontId="2" fillId="3" borderId="4" xfId="0" applyNumberFormat="1" applyFont="1" applyFill="1" applyBorder="1"/>
    <xf numFmtId="0" fontId="6" fillId="0" borderId="0" xfId="0" applyFont="1" applyAlignment="1">
      <alignment vertical="top"/>
    </xf>
    <xf numFmtId="0" fontId="0" fillId="0" borderId="19" xfId="0" applyBorder="1"/>
    <xf numFmtId="0" fontId="0" fillId="0" borderId="20" xfId="0" applyBorder="1"/>
    <xf numFmtId="0" fontId="0" fillId="5" borderId="20" xfId="0" applyFill="1" applyBorder="1"/>
    <xf numFmtId="0" fontId="0" fillId="5" borderId="21" xfId="0" applyFill="1" applyBorder="1"/>
    <xf numFmtId="0" fontId="26" fillId="0" borderId="20" xfId="0" applyFont="1" applyFill="1" applyBorder="1" applyAlignment="1">
      <alignment horizontal="center" wrapText="1"/>
    </xf>
    <xf numFmtId="0" fontId="1" fillId="0" borderId="20" xfId="0" applyFont="1" applyFill="1" applyBorder="1" applyAlignment="1">
      <alignment wrapText="1"/>
    </xf>
    <xf numFmtId="0" fontId="26" fillId="0" borderId="19" xfId="0" applyFont="1" applyBorder="1" applyAlignment="1" applyProtection="1">
      <alignment horizontal="center" wrapText="1"/>
      <protection locked="0"/>
    </xf>
    <xf numFmtId="170" fontId="1" fillId="2" borderId="4" xfId="1" applyNumberFormat="1" applyFont="1" applyFill="1" applyBorder="1"/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172" fontId="1" fillId="2" borderId="20" xfId="1" applyNumberFormat="1" applyFont="1" applyFill="1" applyBorder="1" applyAlignment="1">
      <alignment horizontal="center" vertical="center"/>
    </xf>
    <xf numFmtId="10" fontId="13" fillId="0" borderId="0" xfId="0" applyNumberFormat="1" applyFont="1" applyProtection="1">
      <protection locked="0"/>
    </xf>
    <xf numFmtId="166" fontId="13" fillId="0" borderId="0" xfId="0" applyNumberFormat="1" applyFont="1" applyBorder="1" applyProtection="1">
      <protection locked="0"/>
    </xf>
    <xf numFmtId="0" fontId="1" fillId="0" borderId="0" xfId="0" applyFont="1" applyProtection="1">
      <protection locked="0"/>
    </xf>
    <xf numFmtId="0" fontId="3" fillId="0" borderId="0" xfId="0" applyFont="1" applyBorder="1" applyAlignment="1" applyProtection="1">
      <alignment horizontal="right" wrapText="1"/>
      <protection locked="0"/>
    </xf>
    <xf numFmtId="0" fontId="3" fillId="0" borderId="3" xfId="0" applyFont="1" applyBorder="1" applyAlignment="1" applyProtection="1">
      <alignment horizontal="right" wrapText="1"/>
      <protection locked="0"/>
    </xf>
  </cellXfs>
  <cellStyles count="4">
    <cellStyle name="Dezimal 2" xfId="3" xr:uid="{00000000-0005-0000-0000-000001000000}"/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colors>
    <mruColors>
      <color rgb="FFCC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495300</xdr:colOff>
          <xdr:row>10</xdr:row>
          <xdr:rowOff>152400</xdr:rowOff>
        </xdr:from>
        <xdr:to>
          <xdr:col>8</xdr:col>
          <xdr:colOff>50800</xdr:colOff>
          <xdr:row>13</xdr:row>
          <xdr:rowOff>139700</xdr:rowOff>
        </xdr:to>
        <xdr:sp macro="" textlink="">
          <xdr:nvSpPr>
            <xdr:cNvPr id="14337" name="Object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0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165100</xdr:colOff>
          <xdr:row>13</xdr:row>
          <xdr:rowOff>25400</xdr:rowOff>
        </xdr:from>
        <xdr:to>
          <xdr:col>4</xdr:col>
          <xdr:colOff>825500</xdr:colOff>
          <xdr:row>16</xdr:row>
          <xdr:rowOff>50800</xdr:rowOff>
        </xdr:to>
        <xdr:sp macro="" textlink="">
          <xdr:nvSpPr>
            <xdr:cNvPr id="17409" name="Object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1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520700</xdr:colOff>
          <xdr:row>12</xdr:row>
          <xdr:rowOff>101600</xdr:rowOff>
        </xdr:from>
        <xdr:to>
          <xdr:col>5</xdr:col>
          <xdr:colOff>673100</xdr:colOff>
          <xdr:row>15</xdr:row>
          <xdr:rowOff>101600</xdr:rowOff>
        </xdr:to>
        <xdr:sp macro="" textlink="">
          <xdr:nvSpPr>
            <xdr:cNvPr id="18433" name="Object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2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image" Target="../media/image1.w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3.xml"/><Relationship Id="rId5" Type="http://schemas.openxmlformats.org/officeDocument/2006/relationships/image" Target="../media/image1.wmf"/><Relationship Id="rId4" Type="http://schemas.openxmlformats.org/officeDocument/2006/relationships/oleObject" Target="../embeddings/oleObject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1"/>
  <sheetViews>
    <sheetView topLeftCell="A10" zoomScale="125" workbookViewId="0">
      <selection activeCell="C21" sqref="C21"/>
    </sheetView>
  </sheetViews>
  <sheetFormatPr defaultColWidth="9.16796875" defaultRowHeight="12.75" x14ac:dyDescent="0.15"/>
  <cols>
    <col min="1" max="1" width="9.16796875" style="9" customWidth="1"/>
    <col min="2" max="2" width="12.26953125" style="47" customWidth="1"/>
    <col min="3" max="3" width="9.16796875" style="9" customWidth="1"/>
    <col min="4" max="4" width="7.01171875" style="9" customWidth="1"/>
    <col min="5" max="5" width="3.37109375" style="9" customWidth="1"/>
    <col min="6" max="6" width="5.93359375" style="9" customWidth="1"/>
    <col min="7" max="7" width="11.59375" style="47" customWidth="1"/>
    <col min="8" max="8" width="9.3046875" style="9" customWidth="1"/>
    <col min="9" max="9" width="5.66015625" style="9" customWidth="1"/>
    <col min="10" max="10" width="3.37109375" style="9" customWidth="1"/>
    <col min="11" max="11" width="10.3828125" style="9" customWidth="1"/>
    <col min="12" max="12" width="12.9453125" style="9" customWidth="1"/>
    <col min="13" max="13" width="11.0546875" style="9" customWidth="1"/>
    <col min="14" max="14" width="3.7734375" style="9" customWidth="1"/>
    <col min="15" max="16384" width="9.16796875" style="9"/>
  </cols>
  <sheetData>
    <row r="1" spans="1:23" ht="18" x14ac:dyDescent="0.2">
      <c r="A1" s="46" t="s">
        <v>21</v>
      </c>
      <c r="G1" s="54"/>
      <c r="K1" s="10"/>
      <c r="L1" s="9" t="s">
        <v>9</v>
      </c>
    </row>
    <row r="2" spans="1:23" ht="14.25" x14ac:dyDescent="0.15">
      <c r="A2" s="8"/>
      <c r="G2" s="54"/>
      <c r="K2" s="16"/>
      <c r="L2" s="9" t="s">
        <v>10</v>
      </c>
    </row>
    <row r="3" spans="1:23" ht="9" customHeight="1" x14ac:dyDescent="0.15">
      <c r="A3" s="8"/>
      <c r="G3" s="54"/>
      <c r="K3" s="26"/>
    </row>
    <row r="4" spans="1:23" ht="14.25" x14ac:dyDescent="0.15">
      <c r="A4" s="209" t="s">
        <v>78</v>
      </c>
      <c r="B4" s="210"/>
      <c r="C4" s="209" t="s">
        <v>82</v>
      </c>
      <c r="D4" s="211"/>
      <c r="E4" s="211"/>
      <c r="F4" s="211"/>
      <c r="G4" s="212"/>
      <c r="H4" s="211"/>
      <c r="I4" s="211"/>
      <c r="J4" s="211"/>
      <c r="K4" s="211"/>
      <c r="L4" s="211"/>
      <c r="M4" s="211"/>
    </row>
    <row r="6" spans="1:23" x14ac:dyDescent="0.15">
      <c r="A6" s="45" t="s">
        <v>22</v>
      </c>
    </row>
    <row r="8" spans="1:23" x14ac:dyDescent="0.15">
      <c r="B8" s="48" t="s">
        <v>15</v>
      </c>
      <c r="C8" s="9" t="s">
        <v>16</v>
      </c>
      <c r="G8" s="224" t="s">
        <v>99</v>
      </c>
    </row>
    <row r="9" spans="1:23" x14ac:dyDescent="0.15">
      <c r="B9" s="48" t="s">
        <v>17</v>
      </c>
      <c r="C9" s="9" t="s">
        <v>18</v>
      </c>
      <c r="G9" s="224" t="s">
        <v>100</v>
      </c>
    </row>
    <row r="10" spans="1:23" x14ac:dyDescent="0.15">
      <c r="B10" s="48" t="s">
        <v>19</v>
      </c>
      <c r="C10" s="9" t="s">
        <v>20</v>
      </c>
      <c r="G10" s="224" t="s">
        <v>99</v>
      </c>
    </row>
    <row r="11" spans="1:23" ht="13.5" thickBot="1" x14ac:dyDescent="0.2"/>
    <row r="12" spans="1:23" x14ac:dyDescent="0.15">
      <c r="K12" s="38"/>
      <c r="L12" s="39"/>
      <c r="M12" s="40"/>
    </row>
    <row r="13" spans="1:23" ht="18" x14ac:dyDescent="0.2">
      <c r="A13" s="9" t="s">
        <v>12</v>
      </c>
      <c r="K13" s="53" t="s">
        <v>6</v>
      </c>
      <c r="L13" s="62">
        <f>(4*PI()^2/B21^2)*(G21+L21/2+(L21^2/(5*(2*G21+L21))))</f>
        <v>9.7807899590859257</v>
      </c>
      <c r="M13" s="41" t="s">
        <v>7</v>
      </c>
    </row>
    <row r="14" spans="1:23" ht="13.5" thickBot="1" x14ac:dyDescent="0.2">
      <c r="K14" s="42"/>
      <c r="L14" s="43"/>
      <c r="M14" s="44"/>
      <c r="R14" s="1"/>
    </row>
    <row r="15" spans="1:23" x14ac:dyDescent="0.15">
      <c r="B15" s="9"/>
      <c r="L15" s="47"/>
      <c r="W15" s="1"/>
    </row>
    <row r="16" spans="1:23" x14ac:dyDescent="0.15">
      <c r="A16" s="3" t="s">
        <v>4</v>
      </c>
      <c r="B16" s="11"/>
      <c r="C16" s="11"/>
      <c r="D16" s="12"/>
      <c r="F16" s="3" t="s">
        <v>0</v>
      </c>
      <c r="G16" s="49"/>
      <c r="H16" s="11"/>
      <c r="I16" s="12"/>
      <c r="J16" s="1"/>
      <c r="K16" s="3" t="s">
        <v>0</v>
      </c>
      <c r="L16" s="49"/>
      <c r="M16" s="11"/>
      <c r="N16" s="12"/>
      <c r="R16" s="1"/>
    </row>
    <row r="17" spans="1:18" x14ac:dyDescent="0.15">
      <c r="A17" s="4" t="s">
        <v>5</v>
      </c>
      <c r="B17" s="1"/>
      <c r="C17" s="1"/>
      <c r="D17" s="13"/>
      <c r="F17" s="4" t="s">
        <v>2</v>
      </c>
      <c r="G17" s="50"/>
      <c r="H17" s="1"/>
      <c r="I17" s="13"/>
      <c r="J17" s="1"/>
      <c r="K17" s="4" t="s">
        <v>1</v>
      </c>
      <c r="L17" s="50"/>
      <c r="M17" s="1"/>
      <c r="N17" s="13"/>
      <c r="R17" s="1"/>
    </row>
    <row r="18" spans="1:18" x14ac:dyDescent="0.15">
      <c r="A18" s="6"/>
      <c r="B18" s="1"/>
      <c r="C18" s="1"/>
      <c r="D18" s="13"/>
      <c r="F18" s="6"/>
      <c r="G18" s="52"/>
      <c r="H18" s="1"/>
      <c r="I18" s="13"/>
      <c r="J18" s="1"/>
      <c r="K18" s="4"/>
      <c r="L18" s="50"/>
      <c r="M18" s="1"/>
      <c r="N18" s="13"/>
      <c r="Q18" s="1"/>
      <c r="R18" s="1"/>
    </row>
    <row r="19" spans="1:18" x14ac:dyDescent="0.15">
      <c r="A19" s="6"/>
      <c r="B19" s="1" t="s">
        <v>3</v>
      </c>
      <c r="C19" s="1" t="s">
        <v>28</v>
      </c>
      <c r="D19" s="13"/>
      <c r="F19" s="6"/>
      <c r="G19" s="50" t="s">
        <v>3</v>
      </c>
      <c r="H19" s="1" t="s">
        <v>28</v>
      </c>
      <c r="I19" s="13"/>
      <c r="J19" s="1"/>
      <c r="K19" s="4"/>
      <c r="L19" s="50" t="s">
        <v>3</v>
      </c>
      <c r="M19" s="1" t="s">
        <v>28</v>
      </c>
      <c r="N19" s="13"/>
      <c r="Q19" s="1"/>
      <c r="R19" s="1"/>
    </row>
    <row r="20" spans="1:18" ht="16.5" x14ac:dyDescent="0.15">
      <c r="A20" s="6"/>
      <c r="B20" s="55" t="s">
        <v>23</v>
      </c>
      <c r="C20" s="55" t="s">
        <v>24</v>
      </c>
      <c r="D20" s="13"/>
      <c r="F20" s="6"/>
      <c r="G20" s="55" t="s">
        <v>23</v>
      </c>
      <c r="H20" s="55" t="s">
        <v>24</v>
      </c>
      <c r="I20" s="13"/>
      <c r="J20" s="1"/>
      <c r="K20" s="4"/>
      <c r="L20" s="55" t="s">
        <v>23</v>
      </c>
      <c r="M20" s="55" t="s">
        <v>24</v>
      </c>
      <c r="N20" s="13"/>
      <c r="Q20" s="1"/>
      <c r="R20" s="1"/>
    </row>
    <row r="21" spans="1:18" s="29" customFormat="1" x14ac:dyDescent="0.15">
      <c r="A21" s="56" t="s">
        <v>27</v>
      </c>
      <c r="B21" s="57">
        <f>AVERAGE(B29:B48)</f>
        <v>1.2482499999999999</v>
      </c>
      <c r="C21" s="57">
        <f>_xlfn.STDEV.S(B29:B48)</f>
        <v>2.0432816741702635E-3</v>
      </c>
      <c r="D21" s="5"/>
      <c r="F21" s="4" t="s">
        <v>26</v>
      </c>
      <c r="G21" s="57">
        <f>AVERAGE(G29:G48)</f>
        <v>0.33374999999999999</v>
      </c>
      <c r="H21" s="57">
        <f>_xlfn.STDEV.S(G29:G48)</f>
        <v>3.5355339059327408E-4</v>
      </c>
      <c r="I21" s="27"/>
      <c r="J21" s="28"/>
      <c r="K21" s="4" t="s">
        <v>25</v>
      </c>
      <c r="L21" s="57">
        <f>AVERAGE(L29:L48)</f>
        <v>9.9400000000000002E-2</v>
      </c>
      <c r="M21" s="57">
        <f>_xlfn.STDEV.S(L29:L48)</f>
        <v>1.4142135623731355E-4</v>
      </c>
      <c r="N21" s="27"/>
      <c r="Q21" s="2"/>
      <c r="R21" s="2"/>
    </row>
    <row r="22" spans="1:18" s="37" customFormat="1" x14ac:dyDescent="0.15">
      <c r="A22" s="34"/>
      <c r="B22" s="35"/>
      <c r="C22" s="35"/>
      <c r="D22" s="36"/>
      <c r="F22" s="30"/>
      <c r="G22" s="51"/>
      <c r="H22" s="31"/>
      <c r="I22" s="32"/>
      <c r="J22" s="31"/>
      <c r="K22" s="30"/>
      <c r="L22" s="51"/>
      <c r="M22" s="31"/>
      <c r="N22" s="32"/>
      <c r="Q22" s="33"/>
      <c r="R22" s="33"/>
    </row>
    <row r="23" spans="1:18" s="37" customFormat="1" x14ac:dyDescent="0.15">
      <c r="A23" s="34"/>
      <c r="B23" s="35"/>
      <c r="C23" s="35"/>
      <c r="D23" s="36"/>
      <c r="F23" s="30"/>
      <c r="G23" s="51"/>
      <c r="H23" s="31"/>
      <c r="I23" s="32"/>
      <c r="J23" s="31"/>
      <c r="K23" s="30"/>
      <c r="L23" s="51"/>
      <c r="M23" s="31"/>
      <c r="N23" s="32"/>
      <c r="Q23" s="33"/>
      <c r="R23" s="33"/>
    </row>
    <row r="24" spans="1:18" s="37" customFormat="1" x14ac:dyDescent="0.15">
      <c r="A24" s="34"/>
      <c r="B24" s="35"/>
      <c r="C24" s="35"/>
      <c r="D24" s="36"/>
      <c r="F24" s="30"/>
      <c r="G24" s="51"/>
      <c r="H24" s="31"/>
      <c r="I24" s="32"/>
      <c r="J24" s="31"/>
      <c r="K24" s="30"/>
      <c r="L24" s="51"/>
      <c r="M24" s="31"/>
      <c r="N24" s="32"/>
      <c r="Q24" s="33"/>
      <c r="R24" s="33"/>
    </row>
    <row r="25" spans="1:18" x14ac:dyDescent="0.15">
      <c r="A25" s="6" t="s">
        <v>8</v>
      </c>
      <c r="B25" s="2"/>
      <c r="C25" s="22">
        <f>COUNT(A29:A48)</f>
        <v>6</v>
      </c>
      <c r="D25" s="13"/>
      <c r="F25" s="6" t="s">
        <v>8</v>
      </c>
      <c r="G25" s="52"/>
      <c r="H25" s="22">
        <f>COUNT(G29:G48)</f>
        <v>2</v>
      </c>
      <c r="I25" s="5"/>
      <c r="J25" s="14"/>
      <c r="K25" s="6" t="s">
        <v>8</v>
      </c>
      <c r="L25" s="52"/>
      <c r="M25" s="22">
        <f>COUNT(L29:L48)</f>
        <v>2</v>
      </c>
      <c r="N25" s="5"/>
    </row>
    <row r="26" spans="1:18" x14ac:dyDescent="0.15">
      <c r="A26" s="6"/>
      <c r="B26" s="2"/>
      <c r="C26" s="2"/>
      <c r="D26" s="13"/>
      <c r="F26" s="6"/>
      <c r="G26" s="52"/>
      <c r="H26" s="2"/>
      <c r="I26" s="5"/>
      <c r="J26" s="14"/>
      <c r="K26" s="6"/>
      <c r="L26" s="52"/>
      <c r="M26" s="2"/>
      <c r="N26" s="5"/>
    </row>
    <row r="27" spans="1:18" x14ac:dyDescent="0.15">
      <c r="A27" s="6"/>
      <c r="B27" s="26"/>
      <c r="C27" s="24"/>
      <c r="D27" s="13"/>
      <c r="F27" s="6"/>
      <c r="G27" s="50"/>
      <c r="H27" s="1"/>
      <c r="I27" s="13"/>
      <c r="J27" s="1"/>
      <c r="K27" s="6"/>
      <c r="L27" s="50"/>
      <c r="M27" s="14"/>
      <c r="N27" s="15"/>
    </row>
    <row r="28" spans="1:18" x14ac:dyDescent="0.15">
      <c r="A28" s="23" t="s">
        <v>11</v>
      </c>
      <c r="B28" s="9"/>
      <c r="C28" s="7">
        <v>20</v>
      </c>
      <c r="D28" s="13"/>
      <c r="F28" s="6"/>
      <c r="G28" s="50" t="s">
        <v>14</v>
      </c>
      <c r="H28" s="1"/>
      <c r="I28" s="13"/>
      <c r="J28" s="1"/>
      <c r="K28" s="6"/>
      <c r="L28" s="50" t="s">
        <v>13</v>
      </c>
      <c r="M28" s="1"/>
      <c r="N28" s="13"/>
    </row>
    <row r="29" spans="1:18" x14ac:dyDescent="0.15">
      <c r="A29" s="58">
        <v>25.02</v>
      </c>
      <c r="B29" s="59">
        <f t="shared" ref="B29:B48" si="0">IF(A29="","",A29/$C$28)</f>
        <v>1.2509999999999999</v>
      </c>
      <c r="C29" s="1"/>
      <c r="D29" s="13"/>
      <c r="F29" s="6"/>
      <c r="G29" s="60">
        <v>0.33400000000000002</v>
      </c>
      <c r="H29" s="1"/>
      <c r="I29" s="13"/>
      <c r="J29" s="1"/>
      <c r="K29" s="6"/>
      <c r="L29" s="61">
        <v>9.9299999999999999E-2</v>
      </c>
      <c r="M29" s="1"/>
      <c r="N29" s="13"/>
    </row>
    <row r="30" spans="1:18" x14ac:dyDescent="0.15">
      <c r="A30" s="58">
        <v>24.94</v>
      </c>
      <c r="B30" s="59">
        <f t="shared" si="0"/>
        <v>1.2470000000000001</v>
      </c>
      <c r="C30" s="1"/>
      <c r="D30" s="13"/>
      <c r="F30" s="6"/>
      <c r="G30" s="60">
        <v>0.33350000000000002</v>
      </c>
      <c r="H30" s="1"/>
      <c r="I30" s="13"/>
      <c r="J30" s="1"/>
      <c r="K30" s="6"/>
      <c r="L30" s="60">
        <v>9.9500000000000005E-2</v>
      </c>
      <c r="M30" s="1"/>
      <c r="N30" s="13"/>
    </row>
    <row r="31" spans="1:18" x14ac:dyDescent="0.15">
      <c r="A31" s="58">
        <v>24.97</v>
      </c>
      <c r="B31" s="59">
        <f t="shared" si="0"/>
        <v>1.2484999999999999</v>
      </c>
      <c r="C31" s="1"/>
      <c r="D31" s="13"/>
      <c r="F31" s="6"/>
      <c r="G31" s="60"/>
      <c r="H31" s="1"/>
      <c r="I31" s="13"/>
      <c r="J31" s="1"/>
      <c r="K31" s="6"/>
      <c r="L31" s="60"/>
      <c r="M31" s="1"/>
      <c r="N31" s="13"/>
    </row>
    <row r="32" spans="1:18" x14ac:dyDescent="0.15">
      <c r="A32" s="58">
        <v>24.98</v>
      </c>
      <c r="B32" s="59">
        <f t="shared" si="0"/>
        <v>1.2490000000000001</v>
      </c>
      <c r="C32" s="1"/>
      <c r="D32" s="13"/>
      <c r="F32" s="6"/>
      <c r="G32" s="60"/>
      <c r="H32" s="1"/>
      <c r="I32" s="13"/>
      <c r="J32" s="1"/>
      <c r="K32" s="6"/>
      <c r="L32" s="60"/>
      <c r="M32" s="1"/>
      <c r="N32" s="13"/>
    </row>
    <row r="33" spans="1:14" x14ac:dyDescent="0.15">
      <c r="A33" s="58">
        <v>24.9</v>
      </c>
      <c r="B33" s="59">
        <f t="shared" si="0"/>
        <v>1.2449999999999999</v>
      </c>
      <c r="C33" s="1"/>
      <c r="D33" s="13"/>
      <c r="F33" s="6"/>
      <c r="G33" s="60"/>
      <c r="H33" s="1"/>
      <c r="I33" s="13"/>
      <c r="J33" s="1"/>
      <c r="K33" s="6"/>
      <c r="L33" s="60"/>
      <c r="M33" s="1"/>
      <c r="N33" s="13"/>
    </row>
    <row r="34" spans="1:14" x14ac:dyDescent="0.15">
      <c r="A34" s="58">
        <v>24.98</v>
      </c>
      <c r="B34" s="59">
        <f t="shared" si="0"/>
        <v>1.2490000000000001</v>
      </c>
      <c r="C34" s="1"/>
      <c r="D34" s="13"/>
      <c r="F34" s="6"/>
      <c r="G34" s="60"/>
      <c r="H34" s="1"/>
      <c r="I34" s="13"/>
      <c r="J34" s="1"/>
      <c r="K34" s="6"/>
      <c r="L34" s="60"/>
      <c r="M34" s="1"/>
      <c r="N34" s="13"/>
    </row>
    <row r="35" spans="1:14" x14ac:dyDescent="0.15">
      <c r="A35" s="58"/>
      <c r="B35" s="59" t="str">
        <f t="shared" si="0"/>
        <v/>
      </c>
      <c r="C35" s="1"/>
      <c r="D35" s="13"/>
      <c r="F35" s="6"/>
      <c r="G35" s="60"/>
      <c r="H35" s="1"/>
      <c r="I35" s="13"/>
      <c r="J35" s="1"/>
      <c r="K35" s="6"/>
      <c r="L35" s="60"/>
      <c r="M35" s="1"/>
      <c r="N35" s="13"/>
    </row>
    <row r="36" spans="1:14" x14ac:dyDescent="0.15">
      <c r="A36" s="58"/>
      <c r="B36" s="59" t="str">
        <f t="shared" si="0"/>
        <v/>
      </c>
      <c r="C36" s="1"/>
      <c r="D36" s="13"/>
      <c r="F36" s="6"/>
      <c r="G36" s="60"/>
      <c r="H36" s="1"/>
      <c r="I36" s="13"/>
      <c r="J36" s="1"/>
      <c r="K36" s="6"/>
      <c r="L36" s="60"/>
      <c r="M36" s="1"/>
      <c r="N36" s="13"/>
    </row>
    <row r="37" spans="1:14" x14ac:dyDescent="0.15">
      <c r="A37" s="58"/>
      <c r="B37" s="59" t="str">
        <f t="shared" si="0"/>
        <v/>
      </c>
      <c r="C37" s="1"/>
      <c r="D37" s="13"/>
      <c r="F37" s="6"/>
      <c r="G37" s="60"/>
      <c r="H37" s="1"/>
      <c r="I37" s="13"/>
      <c r="J37" s="1"/>
      <c r="K37" s="6"/>
      <c r="L37" s="60"/>
      <c r="M37" s="1"/>
      <c r="N37" s="13"/>
    </row>
    <row r="38" spans="1:14" x14ac:dyDescent="0.15">
      <c r="A38" s="58"/>
      <c r="B38" s="59" t="str">
        <f t="shared" si="0"/>
        <v/>
      </c>
      <c r="C38" s="1"/>
      <c r="D38" s="13"/>
      <c r="F38" s="6"/>
      <c r="G38" s="60"/>
      <c r="H38" s="1"/>
      <c r="I38" s="13"/>
      <c r="J38" s="1"/>
      <c r="K38" s="6"/>
      <c r="L38" s="60"/>
      <c r="M38" s="1"/>
      <c r="N38" s="13"/>
    </row>
    <row r="39" spans="1:14" x14ac:dyDescent="0.15">
      <c r="A39" s="58"/>
      <c r="B39" s="59" t="str">
        <f t="shared" si="0"/>
        <v/>
      </c>
      <c r="C39" s="1"/>
      <c r="D39" s="13"/>
      <c r="F39" s="6"/>
      <c r="G39" s="60"/>
      <c r="H39" s="1"/>
      <c r="I39" s="13"/>
      <c r="J39" s="1"/>
      <c r="K39" s="6"/>
      <c r="L39" s="60"/>
      <c r="M39" s="1"/>
      <c r="N39" s="13"/>
    </row>
    <row r="40" spans="1:14" x14ac:dyDescent="0.15">
      <c r="A40" s="58"/>
      <c r="B40" s="59" t="str">
        <f t="shared" si="0"/>
        <v/>
      </c>
      <c r="C40" s="1"/>
      <c r="D40" s="13"/>
      <c r="F40" s="6"/>
      <c r="G40" s="60"/>
      <c r="H40" s="1"/>
      <c r="I40" s="13"/>
      <c r="J40" s="1"/>
      <c r="K40" s="6"/>
      <c r="L40" s="60"/>
      <c r="M40" s="14"/>
      <c r="N40" s="15"/>
    </row>
    <row r="41" spans="1:14" x14ac:dyDescent="0.15">
      <c r="A41" s="58"/>
      <c r="B41" s="59" t="str">
        <f t="shared" si="0"/>
        <v/>
      </c>
      <c r="C41" s="1"/>
      <c r="D41" s="13"/>
      <c r="F41" s="6"/>
      <c r="G41" s="60"/>
      <c r="H41" s="1"/>
      <c r="I41" s="13"/>
      <c r="J41" s="1"/>
      <c r="K41" s="6"/>
      <c r="L41" s="60"/>
      <c r="M41" s="1"/>
      <c r="N41" s="13"/>
    </row>
    <row r="42" spans="1:14" x14ac:dyDescent="0.15">
      <c r="A42" s="58"/>
      <c r="B42" s="59" t="str">
        <f t="shared" si="0"/>
        <v/>
      </c>
      <c r="C42" s="1"/>
      <c r="D42" s="13"/>
      <c r="F42" s="6"/>
      <c r="G42" s="60"/>
      <c r="H42" s="1"/>
      <c r="I42" s="13"/>
      <c r="J42" s="1"/>
      <c r="K42" s="6"/>
      <c r="L42" s="60"/>
      <c r="M42" s="1"/>
      <c r="N42" s="13"/>
    </row>
    <row r="43" spans="1:14" x14ac:dyDescent="0.15">
      <c r="A43" s="58"/>
      <c r="B43" s="59" t="str">
        <f t="shared" si="0"/>
        <v/>
      </c>
      <c r="C43" s="1"/>
      <c r="D43" s="13"/>
      <c r="F43" s="6"/>
      <c r="G43" s="60"/>
      <c r="H43" s="1"/>
      <c r="I43" s="13"/>
      <c r="J43" s="1"/>
      <c r="K43" s="6"/>
      <c r="L43" s="60"/>
      <c r="M43" s="1"/>
      <c r="N43" s="13"/>
    </row>
    <row r="44" spans="1:14" x14ac:dyDescent="0.15">
      <c r="A44" s="58"/>
      <c r="B44" s="59" t="str">
        <f t="shared" si="0"/>
        <v/>
      </c>
      <c r="C44" s="1"/>
      <c r="D44" s="13"/>
      <c r="F44" s="6"/>
      <c r="G44" s="60"/>
      <c r="H44" s="1"/>
      <c r="I44" s="13"/>
      <c r="J44" s="1"/>
      <c r="K44" s="6"/>
      <c r="L44" s="60"/>
      <c r="M44" s="1"/>
      <c r="N44" s="13"/>
    </row>
    <row r="45" spans="1:14" x14ac:dyDescent="0.15">
      <c r="A45" s="58"/>
      <c r="B45" s="59" t="str">
        <f t="shared" si="0"/>
        <v/>
      </c>
      <c r="C45" s="1"/>
      <c r="D45" s="13"/>
      <c r="F45" s="6"/>
      <c r="G45" s="60"/>
      <c r="H45" s="1"/>
      <c r="I45" s="13"/>
      <c r="J45" s="1"/>
      <c r="K45" s="6"/>
      <c r="L45" s="60"/>
      <c r="M45" s="1"/>
      <c r="N45" s="13"/>
    </row>
    <row r="46" spans="1:14" x14ac:dyDescent="0.15">
      <c r="A46" s="58"/>
      <c r="B46" s="59" t="str">
        <f t="shared" si="0"/>
        <v/>
      </c>
      <c r="C46" s="1"/>
      <c r="D46" s="13"/>
      <c r="F46" s="6"/>
      <c r="G46" s="60"/>
      <c r="H46" s="1"/>
      <c r="I46" s="13"/>
      <c r="J46" s="1"/>
      <c r="K46" s="6"/>
      <c r="L46" s="60"/>
      <c r="M46" s="1"/>
      <c r="N46" s="13"/>
    </row>
    <row r="47" spans="1:14" x14ac:dyDescent="0.15">
      <c r="A47" s="58"/>
      <c r="B47" s="59" t="str">
        <f t="shared" si="0"/>
        <v/>
      </c>
      <c r="C47" s="1"/>
      <c r="D47" s="13"/>
      <c r="F47" s="6"/>
      <c r="G47" s="60"/>
      <c r="H47" s="1"/>
      <c r="I47" s="13"/>
      <c r="J47" s="1"/>
      <c r="K47" s="6"/>
      <c r="L47" s="60"/>
      <c r="M47" s="1"/>
      <c r="N47" s="13"/>
    </row>
    <row r="48" spans="1:14" x14ac:dyDescent="0.15">
      <c r="A48" s="58"/>
      <c r="B48" s="59" t="str">
        <f t="shared" si="0"/>
        <v/>
      </c>
      <c r="C48" s="18"/>
      <c r="D48" s="19"/>
      <c r="F48" s="17"/>
      <c r="G48" s="60"/>
      <c r="H48" s="18"/>
      <c r="I48" s="19"/>
      <c r="J48" s="1"/>
      <c r="K48" s="17"/>
      <c r="L48" s="60"/>
      <c r="M48" s="18"/>
      <c r="N48" s="19"/>
    </row>
    <row r="49" spans="2:21" x14ac:dyDescent="0.15">
      <c r="B49" s="9"/>
      <c r="L49" s="47"/>
      <c r="U49" s="20"/>
    </row>
    <row r="50" spans="2:21" x14ac:dyDescent="0.15">
      <c r="P50" s="20"/>
    </row>
    <row r="51" spans="2:21" x14ac:dyDescent="0.15">
      <c r="P51" s="20"/>
      <c r="Q51" s="21"/>
    </row>
  </sheetData>
  <phoneticPr fontId="5" type="noConversion"/>
  <printOptions gridLines="1"/>
  <pageMargins left="0.78740157499999996" right="0.78740157499999996" top="0.984251969" bottom="0.984251969" header="0.5" footer="0.5"/>
  <pageSetup paperSize="9" scale="8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14337" r:id="rId4">
          <objectPr defaultSize="0" autoPict="0" r:id="rId5">
            <anchor moveWithCells="1" sizeWithCells="1">
              <from>
                <xdr:col>2</xdr:col>
                <xdr:colOff>495300</xdr:colOff>
                <xdr:row>10</xdr:row>
                <xdr:rowOff>152400</xdr:rowOff>
              </from>
              <to>
                <xdr:col>8</xdr:col>
                <xdr:colOff>50800</xdr:colOff>
                <xdr:row>13</xdr:row>
                <xdr:rowOff>139700</xdr:rowOff>
              </to>
            </anchor>
          </objectPr>
        </oleObject>
      </mc:Choice>
      <mc:Fallback>
        <oleObject progId="Equation.DSMT4" shapeId="1433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"/>
  <sheetViews>
    <sheetView topLeftCell="A10" zoomScale="114" zoomScaleNormal="100" workbookViewId="0">
      <selection activeCell="I29" sqref="I29"/>
    </sheetView>
  </sheetViews>
  <sheetFormatPr defaultColWidth="9.16796875" defaultRowHeight="12.75" x14ac:dyDescent="0.15"/>
  <cols>
    <col min="1" max="1" width="25.484375" style="9" customWidth="1"/>
    <col min="2" max="2" width="24.13671875" style="9" customWidth="1"/>
    <col min="3" max="3" width="11.59375" style="9" customWidth="1"/>
    <col min="4" max="5" width="13.88671875" style="9" customWidth="1"/>
    <col min="6" max="6" width="5.66015625" style="9" customWidth="1"/>
    <col min="7" max="7" width="8.4921875" style="9" customWidth="1"/>
    <col min="8" max="8" width="17.39453125" style="9" customWidth="1"/>
    <col min="9" max="9" width="13.34765625" style="9" customWidth="1"/>
    <col min="10" max="10" width="5.66015625" style="9" customWidth="1"/>
    <col min="11" max="11" width="64.45703125" style="9" customWidth="1"/>
    <col min="12" max="12" width="3.37109375" style="9" customWidth="1"/>
    <col min="13" max="13" width="10.3828125" style="9" customWidth="1"/>
    <col min="14" max="15" width="9.16796875" style="9" customWidth="1"/>
    <col min="16" max="16" width="3.7734375" style="9" customWidth="1"/>
    <col min="17" max="16384" width="9.16796875" style="9"/>
  </cols>
  <sheetData>
    <row r="1" spans="1:20" ht="18" x14ac:dyDescent="0.2">
      <c r="A1" s="46" t="s">
        <v>29</v>
      </c>
      <c r="G1" s="10"/>
      <c r="H1" s="9" t="s">
        <v>9</v>
      </c>
    </row>
    <row r="2" spans="1:20" ht="14.25" x14ac:dyDescent="0.15">
      <c r="A2" s="8"/>
      <c r="G2" s="78"/>
      <c r="H2" s="9" t="s">
        <v>71</v>
      </c>
    </row>
    <row r="3" spans="1:20" ht="14.25" x14ac:dyDescent="0.15">
      <c r="A3" s="8"/>
      <c r="G3" s="16"/>
      <c r="H3" s="9" t="s">
        <v>10</v>
      </c>
    </row>
    <row r="4" spans="1:20" ht="9.75" customHeight="1" x14ac:dyDescent="0.15">
      <c r="A4" s="8"/>
      <c r="G4" s="26"/>
    </row>
    <row r="5" spans="1:20" ht="14.25" x14ac:dyDescent="0.15">
      <c r="A5" s="209" t="s">
        <v>79</v>
      </c>
      <c r="B5" s="209" t="s">
        <v>83</v>
      </c>
      <c r="C5" s="211"/>
      <c r="D5" s="209"/>
      <c r="E5" s="209"/>
      <c r="F5" s="211"/>
      <c r="G5" s="211"/>
      <c r="H5" s="211"/>
      <c r="I5" s="8"/>
    </row>
    <row r="6" spans="1:20" ht="14.25" x14ac:dyDescent="0.15">
      <c r="A6" s="25"/>
      <c r="C6" s="25"/>
      <c r="D6" s="25"/>
      <c r="E6" s="25"/>
      <c r="I6" s="8"/>
    </row>
    <row r="8" spans="1:20" x14ac:dyDescent="0.15">
      <c r="A8" s="29" t="s">
        <v>30</v>
      </c>
    </row>
    <row r="10" spans="1:20" x14ac:dyDescent="0.15">
      <c r="A10" s="29" t="s">
        <v>15</v>
      </c>
      <c r="B10" s="9" t="s">
        <v>16</v>
      </c>
      <c r="D10" s="79" t="str">
        <f>'Uebung 1'!G8</f>
        <v>gross</v>
      </c>
      <c r="E10" s="26"/>
    </row>
    <row r="11" spans="1:20" x14ac:dyDescent="0.15">
      <c r="A11" s="29" t="s">
        <v>17</v>
      </c>
      <c r="B11" s="9" t="s">
        <v>18</v>
      </c>
      <c r="D11" s="79" t="str">
        <f>'Uebung 1'!G9</f>
        <v>kurz</v>
      </c>
      <c r="E11" s="26"/>
    </row>
    <row r="12" spans="1:20" x14ac:dyDescent="0.15">
      <c r="A12" s="29" t="s">
        <v>19</v>
      </c>
      <c r="B12" s="9" t="s">
        <v>20</v>
      </c>
      <c r="D12" s="79" t="str">
        <f>'Uebung 1'!G10</f>
        <v>gross</v>
      </c>
      <c r="E12" s="26"/>
    </row>
    <row r="13" spans="1:20" ht="13.5" thickBot="1" x14ac:dyDescent="0.2"/>
    <row r="14" spans="1:20" x14ac:dyDescent="0.15">
      <c r="G14" s="38"/>
      <c r="H14" s="39"/>
      <c r="I14" s="40"/>
    </row>
    <row r="15" spans="1:20" x14ac:dyDescent="0.15">
      <c r="A15" s="9" t="s">
        <v>12</v>
      </c>
      <c r="G15" s="63" t="s">
        <v>6</v>
      </c>
      <c r="H15" s="80">
        <f>'Uebung 1'!$L$13</f>
        <v>9.7807899590859257</v>
      </c>
      <c r="I15" s="64" t="s">
        <v>7</v>
      </c>
    </row>
    <row r="16" spans="1:20" ht="13.5" thickBot="1" x14ac:dyDescent="0.2">
      <c r="G16" s="42"/>
      <c r="H16" s="43"/>
      <c r="I16" s="44"/>
      <c r="T16" s="1"/>
    </row>
    <row r="17" spans="1:20" x14ac:dyDescent="0.15">
      <c r="T17" s="1"/>
    </row>
    <row r="23" spans="1:20" s="1" customFormat="1" x14ac:dyDescent="0.15"/>
    <row r="24" spans="1:20" s="119" customFormat="1" ht="35.25" x14ac:dyDescent="0.15">
      <c r="A24" s="116"/>
      <c r="B24" s="116"/>
      <c r="C24" s="117" t="s">
        <v>31</v>
      </c>
      <c r="D24" s="117" t="s">
        <v>32</v>
      </c>
      <c r="E24" s="117" t="s">
        <v>8</v>
      </c>
      <c r="F24" s="116"/>
      <c r="G24" s="116"/>
      <c r="H24" s="116"/>
      <c r="I24" s="118" t="s">
        <v>33</v>
      </c>
      <c r="J24" s="116"/>
    </row>
    <row r="25" spans="1:20" s="109" customFormat="1" ht="25.5" customHeight="1" x14ac:dyDescent="0.15">
      <c r="A25" s="104" t="s">
        <v>86</v>
      </c>
      <c r="B25" s="106" t="s">
        <v>90</v>
      </c>
      <c r="C25" s="106" t="s">
        <v>87</v>
      </c>
      <c r="D25" s="106" t="s">
        <v>88</v>
      </c>
      <c r="E25" s="107" t="s">
        <v>34</v>
      </c>
      <c r="F25" s="108" t="s">
        <v>35</v>
      </c>
      <c r="G25" s="105" t="s">
        <v>57</v>
      </c>
      <c r="H25" s="105" t="s">
        <v>58</v>
      </c>
      <c r="I25" s="106" t="s">
        <v>89</v>
      </c>
      <c r="J25" s="108" t="s">
        <v>35</v>
      </c>
      <c r="K25" s="216" t="s">
        <v>95</v>
      </c>
    </row>
    <row r="26" spans="1:20" ht="14.25" x14ac:dyDescent="0.2">
      <c r="A26" s="111" t="s">
        <v>36</v>
      </c>
      <c r="B26" s="207"/>
      <c r="C26" s="96"/>
      <c r="D26" s="96"/>
      <c r="E26" s="96"/>
      <c r="F26" s="97"/>
      <c r="G26" s="97"/>
      <c r="H26" s="97"/>
      <c r="I26" s="98"/>
      <c r="J26" s="97"/>
      <c r="K26" s="217"/>
    </row>
    <row r="27" spans="1:20" x14ac:dyDescent="0.15">
      <c r="A27" s="222" t="s">
        <v>113</v>
      </c>
      <c r="B27" s="221" t="s">
        <v>96</v>
      </c>
      <c r="C27" s="87">
        <f>'Uebung 1'!B21</f>
        <v>1.2482499999999999</v>
      </c>
      <c r="D27" s="87">
        <f>'Uebung 1'!C21</f>
        <v>2.0432816741702635E-3</v>
      </c>
      <c r="E27" s="87">
        <f>'Uebung 1'!C25</f>
        <v>6</v>
      </c>
      <c r="F27" s="88" t="s">
        <v>37</v>
      </c>
      <c r="G27" s="89" t="s">
        <v>61</v>
      </c>
      <c r="H27" s="89" t="s">
        <v>84</v>
      </c>
      <c r="I27" s="93">
        <f>D27/SQRT(E27)</f>
        <v>8.3416625041615017E-4</v>
      </c>
      <c r="J27" s="88" t="s">
        <v>37</v>
      </c>
      <c r="K27" s="218"/>
    </row>
    <row r="28" spans="1:20" x14ac:dyDescent="0.15">
      <c r="A28" s="103"/>
      <c r="B28" s="114" t="s">
        <v>101</v>
      </c>
      <c r="C28" s="90"/>
      <c r="D28" s="90"/>
      <c r="E28" s="90"/>
      <c r="F28" s="88" t="s">
        <v>37</v>
      </c>
      <c r="G28" s="89" t="s">
        <v>63</v>
      </c>
      <c r="H28" s="225" t="s">
        <v>103</v>
      </c>
      <c r="I28" s="94">
        <f>0.005/SQRT(3)/20</f>
        <v>1.4433756729740645E-4</v>
      </c>
      <c r="J28" s="88" t="s">
        <v>37</v>
      </c>
      <c r="K28" s="219" t="s">
        <v>104</v>
      </c>
    </row>
    <row r="29" spans="1:20" x14ac:dyDescent="0.15">
      <c r="A29" s="102"/>
      <c r="B29" s="115" t="s">
        <v>102</v>
      </c>
      <c r="C29" s="91"/>
      <c r="D29" s="91"/>
      <c r="E29" s="91"/>
      <c r="F29" s="92" t="s">
        <v>37</v>
      </c>
      <c r="G29" s="194" t="s">
        <v>63</v>
      </c>
      <c r="H29" s="226" t="s">
        <v>103</v>
      </c>
      <c r="I29" s="95">
        <f>0.2/SQRT(3)/20/SQRT('Uebung 1'!C25)</f>
        <v>2.3570226039551587E-3</v>
      </c>
      <c r="J29" s="92" t="s">
        <v>37</v>
      </c>
      <c r="K29" s="220" t="s">
        <v>114</v>
      </c>
    </row>
    <row r="30" spans="1:20" s="1" customFormat="1" x14ac:dyDescent="0.15">
      <c r="A30" s="112" t="s">
        <v>38</v>
      </c>
      <c r="B30" s="113"/>
      <c r="C30" s="86"/>
      <c r="D30" s="86"/>
      <c r="E30" s="86"/>
      <c r="F30" s="100"/>
      <c r="G30" s="100"/>
      <c r="H30" s="100"/>
      <c r="I30" s="101"/>
      <c r="J30" s="100"/>
      <c r="K30" s="217"/>
    </row>
    <row r="31" spans="1:20" s="1" customFormat="1" x14ac:dyDescent="0.15">
      <c r="A31" s="222" t="s">
        <v>113</v>
      </c>
      <c r="B31" s="221" t="s">
        <v>97</v>
      </c>
      <c r="C31" s="87">
        <f>'Uebung 1'!G21</f>
        <v>0.33374999999999999</v>
      </c>
      <c r="D31" s="87">
        <f>'Uebung 1'!H21</f>
        <v>3.5355339059327408E-4</v>
      </c>
      <c r="E31" s="87">
        <f>'Uebung 1'!H25</f>
        <v>2</v>
      </c>
      <c r="F31" s="88" t="s">
        <v>40</v>
      </c>
      <c r="G31" s="89" t="s">
        <v>61</v>
      </c>
      <c r="H31" s="89" t="s">
        <v>84</v>
      </c>
      <c r="I31" s="93">
        <f>D31/SQRT(E31)</f>
        <v>2.5000000000000022E-4</v>
      </c>
      <c r="J31" s="88" t="s">
        <v>40</v>
      </c>
      <c r="K31" s="218"/>
    </row>
    <row r="32" spans="1:20" s="1" customFormat="1" x14ac:dyDescent="0.15">
      <c r="A32" s="103"/>
      <c r="B32" s="114" t="s">
        <v>106</v>
      </c>
      <c r="C32" s="96"/>
      <c r="D32" s="96"/>
      <c r="E32" s="96"/>
      <c r="F32" s="88" t="s">
        <v>40</v>
      </c>
      <c r="G32" s="89" t="s">
        <v>63</v>
      </c>
      <c r="H32" s="225" t="s">
        <v>105</v>
      </c>
      <c r="I32" s="94">
        <f>0.001/SQRT(6)</f>
        <v>4.0824829046386308E-4</v>
      </c>
      <c r="J32" s="88" t="s">
        <v>40</v>
      </c>
      <c r="K32" s="219" t="s">
        <v>111</v>
      </c>
    </row>
    <row r="33" spans="1:11" s="1" customFormat="1" x14ac:dyDescent="0.15">
      <c r="A33" s="110"/>
      <c r="B33" s="115" t="s">
        <v>107</v>
      </c>
      <c r="C33" s="99"/>
      <c r="D33" s="99"/>
      <c r="E33" s="99"/>
      <c r="F33" s="92" t="s">
        <v>40</v>
      </c>
      <c r="G33" s="194" t="s">
        <v>63</v>
      </c>
      <c r="H33" s="226" t="s">
        <v>103</v>
      </c>
      <c r="I33" s="95">
        <f>0.001/SQRT(3)</f>
        <v>5.773502691896258E-4</v>
      </c>
      <c r="J33" s="92" t="s">
        <v>40</v>
      </c>
      <c r="K33" s="220" t="s">
        <v>110</v>
      </c>
    </row>
    <row r="34" spans="1:11" s="1" customFormat="1" x14ac:dyDescent="0.15">
      <c r="A34" s="112" t="s">
        <v>41</v>
      </c>
      <c r="B34" s="113"/>
      <c r="C34" s="86"/>
      <c r="D34" s="86"/>
      <c r="E34" s="86"/>
      <c r="F34" s="100"/>
      <c r="G34" s="100"/>
      <c r="H34" s="100"/>
      <c r="I34" s="101"/>
      <c r="J34" s="100"/>
      <c r="K34" s="217"/>
    </row>
    <row r="35" spans="1:11" s="1" customFormat="1" x14ac:dyDescent="0.15">
      <c r="A35" s="222" t="s">
        <v>113</v>
      </c>
      <c r="B35" s="221" t="s">
        <v>98</v>
      </c>
      <c r="C35" s="87">
        <f>'Uebung 1'!L21</f>
        <v>9.9400000000000002E-2</v>
      </c>
      <c r="D35" s="87">
        <f>'Uebung 1'!M21</f>
        <v>1.4142135623731355E-4</v>
      </c>
      <c r="E35" s="87">
        <f>'Uebung 1'!$M$25</f>
        <v>2</v>
      </c>
      <c r="F35" s="88" t="s">
        <v>40</v>
      </c>
      <c r="G35" s="89" t="s">
        <v>61</v>
      </c>
      <c r="H35" s="89" t="s">
        <v>84</v>
      </c>
      <c r="I35" s="93">
        <f>D35/SQRT(E35)</f>
        <v>1.0000000000000285E-4</v>
      </c>
      <c r="J35" s="88" t="s">
        <v>40</v>
      </c>
      <c r="K35" s="218"/>
    </row>
    <row r="36" spans="1:11" s="1" customFormat="1" x14ac:dyDescent="0.15">
      <c r="A36" s="103"/>
      <c r="B36" s="114" t="s">
        <v>108</v>
      </c>
      <c r="C36" s="96"/>
      <c r="D36" s="96"/>
      <c r="E36" s="96"/>
      <c r="F36" s="88" t="s">
        <v>40</v>
      </c>
      <c r="G36" s="89" t="s">
        <v>63</v>
      </c>
      <c r="H36" s="225" t="s">
        <v>105</v>
      </c>
      <c r="I36" s="227">
        <f>0.0005/SQRT(6)</f>
        <v>2.0412414523193154E-4</v>
      </c>
      <c r="J36" s="88" t="s">
        <v>40</v>
      </c>
      <c r="K36" s="219" t="s">
        <v>112</v>
      </c>
    </row>
    <row r="37" spans="1:11" s="1" customFormat="1" x14ac:dyDescent="0.15">
      <c r="A37" s="110"/>
      <c r="B37" s="115" t="s">
        <v>109</v>
      </c>
      <c r="C37" s="99"/>
      <c r="D37" s="99"/>
      <c r="E37" s="99"/>
      <c r="F37" s="92" t="s">
        <v>40</v>
      </c>
      <c r="G37" s="194" t="s">
        <v>63</v>
      </c>
      <c r="H37" s="226" t="s">
        <v>103</v>
      </c>
      <c r="I37" s="95">
        <f>0.001/SQRT(3)</f>
        <v>5.773502691896258E-4</v>
      </c>
      <c r="J37" s="92" t="s">
        <v>40</v>
      </c>
      <c r="K37" s="220" t="s">
        <v>110</v>
      </c>
    </row>
    <row r="38" spans="1:11" x14ac:dyDescent="0.15">
      <c r="B38" s="208"/>
      <c r="K38"/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7409" r:id="rId4">
          <objectPr defaultSize="0" autoPict="0" r:id="rId5">
            <anchor moveWithCells="1" sizeWithCells="1">
              <from>
                <xdr:col>2</xdr:col>
                <xdr:colOff>165100</xdr:colOff>
                <xdr:row>13</xdr:row>
                <xdr:rowOff>25400</xdr:rowOff>
              </from>
              <to>
                <xdr:col>4</xdr:col>
                <xdr:colOff>825500</xdr:colOff>
                <xdr:row>16</xdr:row>
                <xdr:rowOff>50800</xdr:rowOff>
              </to>
            </anchor>
          </objectPr>
        </oleObject>
      </mc:Choice>
      <mc:Fallback>
        <oleObject progId="Equation.DSMT4" shapeId="1740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2"/>
  <sheetViews>
    <sheetView zoomScale="161" zoomScaleNormal="100" workbookViewId="0">
      <selection activeCell="C31" sqref="C31"/>
    </sheetView>
  </sheetViews>
  <sheetFormatPr defaultColWidth="9.16796875" defaultRowHeight="12.75" x14ac:dyDescent="0.15"/>
  <cols>
    <col min="1" max="1" width="6.60546875" style="9" customWidth="1"/>
    <col min="2" max="2" width="13.6171875" style="47" customWidth="1"/>
    <col min="3" max="3" width="14.29296875" style="9" customWidth="1"/>
    <col min="4" max="4" width="7.55078125" style="9" customWidth="1"/>
    <col min="5" max="5" width="11.59375" style="47" customWidth="1"/>
    <col min="6" max="6" width="17.52734375" style="9" customWidth="1"/>
    <col min="7" max="7" width="10.3828125" style="9" customWidth="1"/>
    <col min="8" max="8" width="12.9453125" style="9" customWidth="1"/>
    <col min="9" max="9" width="9.16796875" style="9" customWidth="1"/>
    <col min="10" max="10" width="3.7734375" style="9" customWidth="1"/>
    <col min="11" max="16384" width="9.16796875" style="9"/>
  </cols>
  <sheetData>
    <row r="1" spans="1:14" ht="18" x14ac:dyDescent="0.2">
      <c r="A1" s="46" t="s">
        <v>21</v>
      </c>
      <c r="E1" s="54"/>
      <c r="G1" s="10"/>
      <c r="H1" s="9" t="s">
        <v>9</v>
      </c>
    </row>
    <row r="2" spans="1:14" ht="18" x14ac:dyDescent="0.2">
      <c r="A2" s="46"/>
      <c r="E2" s="54"/>
      <c r="G2" s="78"/>
      <c r="H2" s="9" t="s">
        <v>71</v>
      </c>
    </row>
    <row r="3" spans="1:14" ht="14.25" x14ac:dyDescent="0.15">
      <c r="A3" s="8"/>
      <c r="E3" s="54"/>
      <c r="G3" s="16"/>
      <c r="H3" s="9" t="s">
        <v>10</v>
      </c>
    </row>
    <row r="4" spans="1:14" ht="9.75" customHeight="1" x14ac:dyDescent="0.15">
      <c r="A4" s="8"/>
      <c r="E4" s="54"/>
      <c r="G4" s="26"/>
    </row>
    <row r="5" spans="1:14" ht="14.25" x14ac:dyDescent="0.15">
      <c r="A5" s="209" t="s">
        <v>80</v>
      </c>
      <c r="B5" s="210"/>
      <c r="C5" s="209" t="s">
        <v>75</v>
      </c>
      <c r="D5" s="211"/>
      <c r="E5" s="212"/>
      <c r="F5" s="211"/>
    </row>
    <row r="7" spans="1:14" x14ac:dyDescent="0.15">
      <c r="A7" s="45" t="s">
        <v>22</v>
      </c>
    </row>
    <row r="9" spans="1:14" x14ac:dyDescent="0.15">
      <c r="B9" s="48" t="s">
        <v>15</v>
      </c>
      <c r="C9" s="9" t="s">
        <v>16</v>
      </c>
      <c r="E9" s="79" t="str">
        <f>'Uebung 1'!G8</f>
        <v>gross</v>
      </c>
    </row>
    <row r="10" spans="1:14" x14ac:dyDescent="0.15">
      <c r="B10" s="48" t="s">
        <v>17</v>
      </c>
      <c r="C10" s="9" t="s">
        <v>18</v>
      </c>
      <c r="E10" s="79" t="str">
        <f>'Uebung 1'!G9</f>
        <v>kurz</v>
      </c>
    </row>
    <row r="11" spans="1:14" x14ac:dyDescent="0.15">
      <c r="B11" s="48" t="s">
        <v>19</v>
      </c>
      <c r="C11" s="9" t="s">
        <v>20</v>
      </c>
      <c r="E11" s="79" t="str">
        <f>'Uebung 1'!G10</f>
        <v>gross</v>
      </c>
    </row>
    <row r="12" spans="1:14" ht="13.5" thickBot="1" x14ac:dyDescent="0.2"/>
    <row r="13" spans="1:14" x14ac:dyDescent="0.15">
      <c r="D13" s="9" t="s">
        <v>115</v>
      </c>
      <c r="G13" s="38"/>
      <c r="H13" s="39"/>
      <c r="I13" s="40"/>
    </row>
    <row r="14" spans="1:14" x14ac:dyDescent="0.15">
      <c r="A14" s="9" t="s">
        <v>12</v>
      </c>
      <c r="G14" s="65" t="s">
        <v>6</v>
      </c>
      <c r="H14" s="81">
        <f>'Uebung 1'!$L$13</f>
        <v>9.7807899590859257</v>
      </c>
      <c r="I14" s="41" t="s">
        <v>7</v>
      </c>
    </row>
    <row r="15" spans="1:14" ht="13.5" thickBot="1" x14ac:dyDescent="0.2">
      <c r="G15" s="42"/>
      <c r="H15" s="43"/>
      <c r="I15" s="44"/>
      <c r="N15" s="1"/>
    </row>
    <row r="16" spans="1:14" x14ac:dyDescent="0.15">
      <c r="D16" s="9" t="s">
        <v>116</v>
      </c>
      <c r="G16" s="1"/>
      <c r="H16" s="1"/>
      <c r="I16" s="1"/>
      <c r="N16" s="1"/>
    </row>
    <row r="17" spans="1:14" x14ac:dyDescent="0.15">
      <c r="N17" s="1"/>
    </row>
    <row r="18" spans="1:14" s="1" customFormat="1" x14ac:dyDescent="0.15">
      <c r="A18" s="2" t="s">
        <v>5</v>
      </c>
      <c r="D18" s="2" t="s">
        <v>2</v>
      </c>
      <c r="E18" s="50"/>
      <c r="G18" s="2" t="s">
        <v>77</v>
      </c>
      <c r="H18" s="50"/>
    </row>
    <row r="19" spans="1:14" s="1" customFormat="1" ht="16.5" x14ac:dyDescent="0.15">
      <c r="B19" s="67" t="s">
        <v>23</v>
      </c>
      <c r="E19" s="67" t="s">
        <v>23</v>
      </c>
      <c r="G19" s="2"/>
      <c r="H19" s="67" t="s">
        <v>23</v>
      </c>
    </row>
    <row r="20" spans="1:14" s="2" customFormat="1" x14ac:dyDescent="0.15">
      <c r="A20" s="68" t="s">
        <v>27</v>
      </c>
      <c r="B20" s="82">
        <f>'Uebung 1'!$B$21</f>
        <v>1.2482499999999999</v>
      </c>
      <c r="C20" s="1"/>
      <c r="D20" s="2" t="s">
        <v>26</v>
      </c>
      <c r="E20" s="82">
        <f>'Uebung 1'!$G$21</f>
        <v>0.33374999999999999</v>
      </c>
      <c r="F20" s="1"/>
      <c r="G20" s="2" t="s">
        <v>25</v>
      </c>
      <c r="H20" s="82">
        <f>'Uebung 1'!$L$21</f>
        <v>9.9400000000000002E-2</v>
      </c>
      <c r="I20" s="1"/>
    </row>
    <row r="21" spans="1:14" s="33" customFormat="1" x14ac:dyDescent="0.15">
      <c r="B21" s="51"/>
      <c r="C21" s="26"/>
      <c r="E21" s="51"/>
      <c r="F21" s="26"/>
      <c r="G21" s="69"/>
      <c r="H21" s="51"/>
      <c r="I21" s="26"/>
    </row>
    <row r="22" spans="1:14" s="33" customFormat="1" x14ac:dyDescent="0.15">
      <c r="B22" s="51"/>
      <c r="C22" s="1"/>
      <c r="E22" s="51"/>
      <c r="F22" s="1"/>
      <c r="G22" s="70"/>
      <c r="H22" s="35"/>
      <c r="I22" s="1"/>
    </row>
    <row r="23" spans="1:14" s="1" customFormat="1" ht="17.25" x14ac:dyDescent="0.25">
      <c r="A23" s="71" t="s">
        <v>43</v>
      </c>
      <c r="B23" s="50"/>
      <c r="E23" s="50"/>
    </row>
    <row r="24" spans="1:14" s="1" customFormat="1" x14ac:dyDescent="0.15">
      <c r="B24" s="50"/>
      <c r="E24" s="47"/>
    </row>
    <row r="25" spans="1:14" s="1" customFormat="1" x14ac:dyDescent="0.15">
      <c r="B25" s="50"/>
      <c r="E25" s="47"/>
    </row>
    <row r="26" spans="1:14" s="1" customFormat="1" x14ac:dyDescent="0.15">
      <c r="B26" s="50"/>
      <c r="E26" s="47"/>
    </row>
    <row r="27" spans="1:14" s="1" customFormat="1" x14ac:dyDescent="0.15">
      <c r="B27" s="50"/>
      <c r="E27" s="47"/>
    </row>
    <row r="28" spans="1:14" s="1" customFormat="1" x14ac:dyDescent="0.15">
      <c r="B28" s="50"/>
      <c r="E28" s="47"/>
    </row>
    <row r="29" spans="1:14" ht="15.75" x14ac:dyDescent="0.25">
      <c r="C29" s="72" t="s">
        <v>44</v>
      </c>
      <c r="D29" s="73"/>
      <c r="E29" s="72" t="s">
        <v>45</v>
      </c>
      <c r="F29" s="73" t="s">
        <v>46</v>
      </c>
      <c r="J29" s="1"/>
      <c r="K29" s="1"/>
    </row>
    <row r="30" spans="1:14" x14ac:dyDescent="0.15">
      <c r="B30" s="68" t="s">
        <v>49</v>
      </c>
      <c r="C30" s="74">
        <v>0.01</v>
      </c>
      <c r="E30" s="215">
        <f>(4*PI()^2/($B$20+$C$30)^2)*(($E$20)+($H$20)/2+(($H$20)^2/(5*(2*($E$20)+($H$20)))))-$H$14</f>
        <v>-0.15484877121515872</v>
      </c>
      <c r="F30" s="66">
        <f>E30/C30</f>
        <v>-15.484877121515872</v>
      </c>
      <c r="J30" s="1"/>
      <c r="K30" s="1"/>
    </row>
    <row r="31" spans="1:14" x14ac:dyDescent="0.15">
      <c r="B31" s="68" t="s">
        <v>48</v>
      </c>
      <c r="C31" s="74">
        <v>1E-3</v>
      </c>
      <c r="E31" s="66">
        <f>(4*PI()^2/$B$20^2)*(($E$20+$C$31)+($H$20)/2+(($H$20)^2/(5*(2*($E$20+$C$31)+($H$20)))))-$H$14</f>
        <v>2.5167264596641203E-2</v>
      </c>
      <c r="F31" s="66">
        <f>E31/C31</f>
        <v>25.167264596641203</v>
      </c>
    </row>
    <row r="32" spans="1:14" x14ac:dyDescent="0.15">
      <c r="B32" s="68" t="s">
        <v>47</v>
      </c>
      <c r="C32" s="74">
        <v>1E-3</v>
      </c>
      <c r="E32" s="215">
        <f>(4*PI()^2/$B$20^2)*($E$20+($H$20+$C$32)/2+(($H$20+$C$32)^2/(5*(2*$E$20+($H$20+$C$32)))))-$H$14</f>
        <v>1.3902013423061632E-2</v>
      </c>
      <c r="F32" s="66">
        <f>E32/C32</f>
        <v>13.902013423061632</v>
      </c>
    </row>
    <row r="33" spans="1:8" x14ac:dyDescent="0.15">
      <c r="A33" s="75"/>
    </row>
    <row r="35" spans="1:8" ht="17.25" x14ac:dyDescent="0.25">
      <c r="A35" s="71" t="s">
        <v>50</v>
      </c>
    </row>
    <row r="36" spans="1:8" ht="14.25" x14ac:dyDescent="0.15">
      <c r="A36" s="71"/>
    </row>
    <row r="37" spans="1:8" ht="15.75" x14ac:dyDescent="0.25">
      <c r="A37" s="71"/>
      <c r="C37" s="73" t="s">
        <v>51</v>
      </c>
    </row>
    <row r="38" spans="1:8" x14ac:dyDescent="0.15">
      <c r="F38" s="26"/>
      <c r="G38" s="26" t="s">
        <v>72</v>
      </c>
      <c r="H38" s="26" t="s">
        <v>73</v>
      </c>
    </row>
    <row r="39" spans="1:8" x14ac:dyDescent="0.15">
      <c r="B39" s="68" t="s">
        <v>52</v>
      </c>
      <c r="C39" s="77"/>
      <c r="F39" s="26"/>
      <c r="G39" s="85">
        <f>-2*$H$14/$B$20</f>
        <v>-15.671203619604929</v>
      </c>
      <c r="H39" s="84">
        <f>-(8*PI()^2/$B$20^3)*($E$20+$H$20/2+($H$20^2/(5*(2*$E$20+$H$20))))</f>
        <v>-15.671203619604931</v>
      </c>
    </row>
    <row r="40" spans="1:8" x14ac:dyDescent="0.15">
      <c r="B40" s="76" t="s">
        <v>26</v>
      </c>
      <c r="C40" s="77"/>
      <c r="F40" s="26"/>
      <c r="G40" s="84">
        <f>(4*PI()^2/$B$20^2)</f>
        <v>25.337081434124702</v>
      </c>
      <c r="H40" s="85">
        <f>(4*PI()^2/$B$20^2)*(1-(10*$H$20^2/(5*(2*$E$20+$H$20))^2))</f>
        <v>25.166821730980072</v>
      </c>
    </row>
    <row r="41" spans="1:8" x14ac:dyDescent="0.15">
      <c r="B41" s="76" t="s">
        <v>13</v>
      </c>
      <c r="C41" s="77"/>
      <c r="F41" s="26"/>
      <c r="G41" s="83">
        <f>(4*PI()^2/$B$20^2)*(1/2)</f>
        <v>12.668540717062351</v>
      </c>
      <c r="H41" s="83">
        <f>(4*PI()^2/$B$20^2)*(1/2 +( 2*$H$20/(5*(2*$E$20+$H$20)) )    -(5*$H$20^2/(5*(2*$E$20+$H$20))^2))</f>
        <v>13.89701414860491</v>
      </c>
    </row>
    <row r="42" spans="1:8" x14ac:dyDescent="0.15">
      <c r="F42" s="26"/>
    </row>
  </sheetData>
  <pageMargins left="0.7" right="0.7" top="0.78740157499999996" bottom="0.78740157499999996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8433" r:id="rId4">
          <objectPr defaultSize="0" autoPict="0" r:id="rId5">
            <anchor moveWithCells="1" sizeWithCells="1">
              <from>
                <xdr:col>2</xdr:col>
                <xdr:colOff>520700</xdr:colOff>
                <xdr:row>12</xdr:row>
                <xdr:rowOff>101600</xdr:rowOff>
              </from>
              <to>
                <xdr:col>5</xdr:col>
                <xdr:colOff>673100</xdr:colOff>
                <xdr:row>15</xdr:row>
                <xdr:rowOff>101600</xdr:rowOff>
              </to>
            </anchor>
          </objectPr>
        </oleObject>
      </mc:Choice>
      <mc:Fallback>
        <oleObject progId="Equation.DSMT4" shapeId="18433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abSelected="1" topLeftCell="A6" zoomScale="125" workbookViewId="0">
      <selection activeCell="F34" sqref="F34"/>
    </sheetView>
  </sheetViews>
  <sheetFormatPr defaultColWidth="9.16796875" defaultRowHeight="12.75" x14ac:dyDescent="0.15"/>
  <cols>
    <col min="1" max="1" width="21.7109375" style="127" customWidth="1"/>
    <col min="2" max="2" width="17.93359375" style="127" customWidth="1"/>
    <col min="3" max="3" width="9.16796875" style="127" customWidth="1"/>
    <col min="4" max="4" width="9.4375" style="127" customWidth="1"/>
    <col min="5" max="5" width="5.93359375" style="127" customWidth="1"/>
    <col min="6" max="6" width="13.6171875" style="127" customWidth="1"/>
    <col min="7" max="7" width="12.5390625" style="127" customWidth="1"/>
    <col min="8" max="8" width="7.8203125" style="190" customWidth="1"/>
    <col min="9" max="9" width="20.49609375" style="127" customWidth="1"/>
    <col min="10" max="10" width="4.98828125" style="127" customWidth="1"/>
    <col min="11" max="11" width="13.484375" style="127" customWidth="1"/>
    <col min="12" max="12" width="12" style="127" customWidth="1"/>
    <col min="13" max="13" width="17.39453125" style="127" customWidth="1"/>
    <col min="14" max="14" width="10.515625" style="127" customWidth="1"/>
    <col min="15" max="16384" width="9.16796875" style="127"/>
  </cols>
  <sheetData>
    <row r="1" spans="1:14" s="121" customFormat="1" ht="18" x14ac:dyDescent="0.2">
      <c r="A1" s="120" t="s">
        <v>29</v>
      </c>
      <c r="G1" s="122"/>
      <c r="H1" s="121" t="s">
        <v>9</v>
      </c>
    </row>
    <row r="2" spans="1:14" s="121" customFormat="1" ht="18" x14ac:dyDescent="0.2">
      <c r="A2" s="120"/>
      <c r="G2" s="123"/>
      <c r="H2" s="121" t="s">
        <v>71</v>
      </c>
    </row>
    <row r="3" spans="1:14" s="121" customFormat="1" ht="14.25" x14ac:dyDescent="0.15">
      <c r="A3" s="124"/>
      <c r="G3" s="125"/>
      <c r="H3" s="121" t="s">
        <v>10</v>
      </c>
    </row>
    <row r="4" spans="1:14" s="121" customFormat="1" ht="9.75" customHeight="1" x14ac:dyDescent="0.15">
      <c r="A4" s="124"/>
      <c r="G4" s="126"/>
    </row>
    <row r="5" spans="1:14" s="121" customFormat="1" ht="14.25" x14ac:dyDescent="0.15">
      <c r="A5" s="213" t="s">
        <v>81</v>
      </c>
      <c r="B5" s="213" t="s">
        <v>85</v>
      </c>
      <c r="C5" s="214"/>
      <c r="D5" s="213"/>
      <c r="E5" s="213"/>
      <c r="F5" s="214"/>
      <c r="G5" s="124"/>
    </row>
    <row r="6" spans="1:14" x14ac:dyDescent="0.15">
      <c r="A6" s="121"/>
      <c r="B6" s="121"/>
      <c r="C6" s="121"/>
      <c r="D6" s="121"/>
      <c r="E6" s="121"/>
      <c r="F6" s="121"/>
      <c r="G6" s="121"/>
      <c r="H6" s="121"/>
      <c r="I6" s="121"/>
      <c r="J6" s="121"/>
      <c r="K6" s="121"/>
    </row>
    <row r="7" spans="1:14" x14ac:dyDescent="0.15">
      <c r="A7" s="121"/>
      <c r="B7" s="121"/>
      <c r="C7" s="121"/>
      <c r="D7" s="121"/>
      <c r="E7" s="121"/>
      <c r="F7" s="121"/>
      <c r="G7" s="121"/>
      <c r="H7" s="121"/>
      <c r="I7" s="121"/>
      <c r="J7" s="121"/>
      <c r="K7" s="121"/>
    </row>
    <row r="8" spans="1:14" x14ac:dyDescent="0.15">
      <c r="A8" s="121"/>
      <c r="B8" s="121"/>
      <c r="C8" s="121"/>
      <c r="D8" s="121"/>
      <c r="E8" s="121"/>
      <c r="F8" s="121"/>
      <c r="G8" s="121"/>
      <c r="H8" s="121"/>
      <c r="I8" s="121"/>
      <c r="J8" s="121"/>
      <c r="K8" s="121"/>
    </row>
    <row r="9" spans="1:14" x14ac:dyDescent="0.15">
      <c r="A9" s="121"/>
      <c r="B9" s="121"/>
      <c r="C9" s="121"/>
      <c r="D9" s="121"/>
      <c r="E9" s="121"/>
      <c r="F9" s="121"/>
      <c r="G9" s="121"/>
      <c r="H9" s="121"/>
      <c r="I9" s="121"/>
      <c r="J9" s="121"/>
      <c r="K9" s="121"/>
    </row>
    <row r="10" spans="1:14" x14ac:dyDescent="0.15">
      <c r="A10" s="121"/>
      <c r="B10" s="121"/>
      <c r="C10" s="121"/>
      <c r="D10" s="121"/>
      <c r="E10" s="121"/>
      <c r="F10" s="121"/>
      <c r="G10" s="121"/>
      <c r="H10" s="121"/>
      <c r="I10" s="121"/>
      <c r="J10" s="121"/>
      <c r="K10" s="121"/>
    </row>
    <row r="11" spans="1:14" x14ac:dyDescent="0.15">
      <c r="H11" s="127"/>
    </row>
    <row r="12" spans="1:14" ht="37.5" x14ac:dyDescent="0.15">
      <c r="A12" s="128"/>
      <c r="B12" s="129"/>
      <c r="C12" s="130" t="s">
        <v>53</v>
      </c>
      <c r="D12" s="129"/>
      <c r="E12" s="129"/>
      <c r="F12" s="129"/>
      <c r="G12" s="131" t="s">
        <v>33</v>
      </c>
      <c r="H12" s="129"/>
      <c r="I12" s="130" t="s">
        <v>54</v>
      </c>
      <c r="J12" s="129"/>
      <c r="K12" s="131" t="s">
        <v>55</v>
      </c>
      <c r="L12" s="132" t="s">
        <v>56</v>
      </c>
    </row>
    <row r="13" spans="1:14" s="138" customFormat="1" ht="26.25" customHeight="1" x14ac:dyDescent="0.15">
      <c r="A13" s="133" t="s">
        <v>86</v>
      </c>
      <c r="B13" s="134" t="s">
        <v>91</v>
      </c>
      <c r="C13" s="135" t="s">
        <v>87</v>
      </c>
      <c r="D13" s="136" t="s">
        <v>35</v>
      </c>
      <c r="E13" s="134" t="s">
        <v>57</v>
      </c>
      <c r="F13" s="134" t="s">
        <v>58</v>
      </c>
      <c r="G13" s="135" t="s">
        <v>89</v>
      </c>
      <c r="H13" s="136" t="s">
        <v>35</v>
      </c>
      <c r="I13" s="135" t="s">
        <v>92</v>
      </c>
      <c r="J13" s="136" t="s">
        <v>35</v>
      </c>
      <c r="K13" s="135" t="s">
        <v>93</v>
      </c>
      <c r="L13" s="137" t="s">
        <v>59</v>
      </c>
      <c r="N13" s="139"/>
    </row>
    <row r="14" spans="1:14" ht="13.5" x14ac:dyDescent="0.2">
      <c r="A14" s="140" t="s">
        <v>60</v>
      </c>
      <c r="B14" s="141" t="s">
        <v>94</v>
      </c>
      <c r="C14" s="142"/>
      <c r="D14" s="143"/>
      <c r="E14" s="143"/>
      <c r="F14" s="144"/>
      <c r="G14" s="145"/>
      <c r="H14" s="146"/>
      <c r="I14" s="147"/>
      <c r="J14" s="148"/>
      <c r="K14" s="149"/>
      <c r="L14" s="150"/>
    </row>
    <row r="15" spans="1:14" ht="15" x14ac:dyDescent="0.15">
      <c r="A15" s="191" t="str">
        <f>'Uebung 2'!A27</f>
        <v>Wiederholbarkeit</v>
      </c>
      <c r="B15" s="151" t="str">
        <f>'Uebung 2'!B27</f>
        <v>τ(gemessen)</v>
      </c>
      <c r="C15" s="152">
        <f>'Uebung 1'!$B$21</f>
        <v>1.2482499999999999</v>
      </c>
      <c r="D15" s="153" t="s">
        <v>37</v>
      </c>
      <c r="E15" s="195" t="str">
        <f>'Uebung 2'!G27</f>
        <v>A</v>
      </c>
      <c r="F15" s="196" t="str">
        <f>'Uebung 2'!H27</f>
        <v>Normal</v>
      </c>
      <c r="G15" s="154">
        <f>'Uebung 2'!I27</f>
        <v>8.3416625041615017E-4</v>
      </c>
      <c r="H15" s="155" t="s">
        <v>37</v>
      </c>
      <c r="I15" s="156">
        <f>'Uebung 3'!$F$30</f>
        <v>-15.484877121515872</v>
      </c>
      <c r="J15" s="157" t="s">
        <v>62</v>
      </c>
      <c r="K15" s="158">
        <f>ABS(I15)*G15</f>
        <v>1.2916961886609724E-2</v>
      </c>
      <c r="L15" s="159">
        <f t="shared" ref="L15:L25" si="0">(K15/$K$27)^2</f>
        <v>8.6241803823096291E-2</v>
      </c>
    </row>
    <row r="16" spans="1:14" ht="15" x14ac:dyDescent="0.15">
      <c r="A16" s="192">
        <f>'Uebung 2'!A28</f>
        <v>0</v>
      </c>
      <c r="B16" s="151" t="str">
        <f>'Uebung 2'!B28</f>
        <v>δτ(Ablesung)</v>
      </c>
      <c r="C16" s="205">
        <v>0</v>
      </c>
      <c r="D16" s="153" t="s">
        <v>37</v>
      </c>
      <c r="E16" s="195" t="str">
        <f>'Uebung 2'!G28</f>
        <v>B</v>
      </c>
      <c r="F16" s="197" t="str">
        <f>'Uebung 2'!H28</f>
        <v>Rechteck</v>
      </c>
      <c r="G16" s="160">
        <f>'Uebung 2'!I28</f>
        <v>1.4433756729740645E-4</v>
      </c>
      <c r="H16" s="155" t="s">
        <v>37</v>
      </c>
      <c r="I16" s="156">
        <f>'Uebung 3'!$F$30</f>
        <v>-15.484877121515872</v>
      </c>
      <c r="J16" s="157" t="s">
        <v>62</v>
      </c>
      <c r="K16" s="158">
        <f t="shared" ref="K16:K25" si="1">ABS(I16)*G16</f>
        <v>2.2350494936188665E-3</v>
      </c>
      <c r="L16" s="159">
        <f t="shared" si="0"/>
        <v>2.5820899348232202E-3</v>
      </c>
    </row>
    <row r="17" spans="1:12" ht="15" x14ac:dyDescent="0.15">
      <c r="A17" s="193">
        <f>'Uebung 2'!A29</f>
        <v>0</v>
      </c>
      <c r="B17" s="161" t="str">
        <f>'Uebung 2'!B29</f>
        <v>δτ(Reaktion)</v>
      </c>
      <c r="C17" s="206">
        <v>0</v>
      </c>
      <c r="D17" s="162" t="s">
        <v>37</v>
      </c>
      <c r="E17" s="198" t="str">
        <f>'Uebung 2'!G29</f>
        <v>B</v>
      </c>
      <c r="F17" s="199" t="str">
        <f>'Uebung 2'!H29</f>
        <v>Rechteck</v>
      </c>
      <c r="G17" s="163">
        <f>'Uebung 2'!I29</f>
        <v>2.3570226039551587E-3</v>
      </c>
      <c r="H17" s="164" t="s">
        <v>37</v>
      </c>
      <c r="I17" s="165">
        <f>'Uebung 3'!$F$30</f>
        <v>-15.484877121515872</v>
      </c>
      <c r="J17" s="166" t="s">
        <v>62</v>
      </c>
      <c r="K17" s="167">
        <f t="shared" si="1"/>
        <v>3.6498205394881002E-2</v>
      </c>
      <c r="L17" s="168">
        <f t="shared" si="0"/>
        <v>0.68855731595285885</v>
      </c>
    </row>
    <row r="18" spans="1:12" x14ac:dyDescent="0.15">
      <c r="A18" s="140" t="s">
        <v>64</v>
      </c>
      <c r="B18" s="223" t="s">
        <v>39</v>
      </c>
      <c r="C18" s="169"/>
      <c r="D18" s="143"/>
      <c r="E18" s="143"/>
      <c r="F18" s="170"/>
      <c r="G18" s="171"/>
      <c r="H18" s="146"/>
      <c r="I18" s="147"/>
      <c r="J18" s="148"/>
      <c r="K18" s="149"/>
      <c r="L18" s="150"/>
    </row>
    <row r="19" spans="1:12" ht="15" x14ac:dyDescent="0.15">
      <c r="A19" s="192" t="str">
        <f>'Uebung 2'!A31</f>
        <v>Wiederholbarkeit</v>
      </c>
      <c r="B19" s="151" t="str">
        <f>'Uebung 2'!B31</f>
        <v>L(gemessen)</v>
      </c>
      <c r="C19" s="152">
        <f>'Uebung 1'!$G$21</f>
        <v>0.33374999999999999</v>
      </c>
      <c r="D19" s="153" t="s">
        <v>40</v>
      </c>
      <c r="E19" s="200" t="str">
        <f>'Uebung 2'!G31</f>
        <v>A</v>
      </c>
      <c r="F19" s="201" t="str">
        <f>'Uebung 2'!H31</f>
        <v>Normal</v>
      </c>
      <c r="G19" s="160">
        <f>'Uebung 2'!I31</f>
        <v>2.5000000000000022E-4</v>
      </c>
      <c r="H19" s="155" t="s">
        <v>40</v>
      </c>
      <c r="I19" s="156">
        <f>'Uebung 3'!$F$31</f>
        <v>25.167264596641203</v>
      </c>
      <c r="J19" s="157" t="s">
        <v>65</v>
      </c>
      <c r="K19" s="158">
        <f t="shared" si="1"/>
        <v>6.2918161491603061E-3</v>
      </c>
      <c r="L19" s="159">
        <f t="shared" si="0"/>
        <v>2.0462049120510743E-2</v>
      </c>
    </row>
    <row r="20" spans="1:12" ht="15" x14ac:dyDescent="0.15">
      <c r="A20" s="192">
        <f>'Uebung 2'!A32</f>
        <v>0</v>
      </c>
      <c r="B20" s="151" t="str">
        <f>'Uebung 2'!B32</f>
        <v>δL(Ablesung)</v>
      </c>
      <c r="C20" s="205">
        <v>0</v>
      </c>
      <c r="D20" s="153" t="s">
        <v>40</v>
      </c>
      <c r="E20" s="200" t="str">
        <f>'Uebung 2'!G32</f>
        <v>B</v>
      </c>
      <c r="F20" s="202" t="str">
        <f>'Uebung 2'!H32</f>
        <v>Dreieck</v>
      </c>
      <c r="G20" s="160">
        <f>'Uebung 2'!I32</f>
        <v>4.0824829046386308E-4</v>
      </c>
      <c r="H20" s="155" t="s">
        <v>40</v>
      </c>
      <c r="I20" s="156">
        <f>'Uebung 3'!$F$31</f>
        <v>25.167264596641203</v>
      </c>
      <c r="J20" s="157" t="s">
        <v>65</v>
      </c>
      <c r="K20" s="158">
        <f t="shared" si="1"/>
        <v>1.0274492747230477E-2</v>
      </c>
      <c r="L20" s="159">
        <f t="shared" si="0"/>
        <v>5.4565464321361917E-2</v>
      </c>
    </row>
    <row r="21" spans="1:12" ht="15" x14ac:dyDescent="0.15">
      <c r="A21" s="193">
        <f>'Uebung 2'!A33</f>
        <v>0</v>
      </c>
      <c r="B21" s="161" t="str">
        <f>'Uebung 2'!B33</f>
        <v>δL(Massstab)</v>
      </c>
      <c r="C21" s="206">
        <v>0</v>
      </c>
      <c r="D21" s="162" t="s">
        <v>40</v>
      </c>
      <c r="E21" s="203" t="str">
        <f>'Uebung 2'!G33</f>
        <v>B</v>
      </c>
      <c r="F21" s="204" t="str">
        <f>'Uebung 2'!H33</f>
        <v>Rechteck</v>
      </c>
      <c r="G21" s="163">
        <f>'Uebung 2'!I33</f>
        <v>5.773502691896258E-4</v>
      </c>
      <c r="H21" s="164" t="s">
        <v>40</v>
      </c>
      <c r="I21" s="165">
        <f>'Uebung 3'!$F$31</f>
        <v>25.167264596641203</v>
      </c>
      <c r="J21" s="166" t="s">
        <v>65</v>
      </c>
      <c r="K21" s="167">
        <f t="shared" si="1"/>
        <v>1.4530326989637339E-2</v>
      </c>
      <c r="L21" s="168">
        <f t="shared" si="0"/>
        <v>0.10913092864272382</v>
      </c>
    </row>
    <row r="22" spans="1:12" x14ac:dyDescent="0.15">
      <c r="A22" s="140" t="s">
        <v>66</v>
      </c>
      <c r="B22" s="223" t="s">
        <v>42</v>
      </c>
      <c r="C22" s="169"/>
      <c r="D22" s="143"/>
      <c r="E22" s="143"/>
      <c r="F22" s="170"/>
      <c r="G22" s="171"/>
      <c r="H22" s="172"/>
      <c r="I22" s="147"/>
      <c r="J22" s="173"/>
      <c r="K22" s="149"/>
      <c r="L22" s="150"/>
    </row>
    <row r="23" spans="1:12" ht="15" x14ac:dyDescent="0.15">
      <c r="A23" s="192" t="str">
        <f>'Uebung 2'!A35</f>
        <v>Wiederholbarkeit</v>
      </c>
      <c r="B23" s="151" t="str">
        <f>'Uebung 2'!B35</f>
        <v>D(gemessen)</v>
      </c>
      <c r="C23" s="152">
        <f>'Uebung 1'!$L$21</f>
        <v>9.9400000000000002E-2</v>
      </c>
      <c r="D23" s="153" t="s">
        <v>40</v>
      </c>
      <c r="E23" s="200" t="str">
        <f>'Uebung 2'!G35</f>
        <v>A</v>
      </c>
      <c r="F23" s="201" t="str">
        <f>'Uebung 2'!H35</f>
        <v>Normal</v>
      </c>
      <c r="G23" s="160">
        <f>'Uebung 2'!I35</f>
        <v>1.0000000000000285E-4</v>
      </c>
      <c r="H23" s="155" t="s">
        <v>40</v>
      </c>
      <c r="I23" s="156">
        <f>'Uebung 3'!$F$32</f>
        <v>13.902013423061632</v>
      </c>
      <c r="J23" s="157" t="s">
        <v>65</v>
      </c>
      <c r="K23" s="158">
        <f t="shared" si="1"/>
        <v>1.3902013423062029E-3</v>
      </c>
      <c r="L23" s="159">
        <f t="shared" si="0"/>
        <v>9.9897008323707073E-4</v>
      </c>
    </row>
    <row r="24" spans="1:12" ht="15" x14ac:dyDescent="0.15">
      <c r="A24" s="192">
        <f>'Uebung 2'!A36</f>
        <v>0</v>
      </c>
      <c r="B24" s="151" t="str">
        <f>'Uebung 2'!B36</f>
        <v>δD(Ablesung)</v>
      </c>
      <c r="C24" s="205">
        <v>0</v>
      </c>
      <c r="D24" s="153" t="s">
        <v>40</v>
      </c>
      <c r="E24" s="200" t="str">
        <f>'Uebung 2'!G36</f>
        <v>B</v>
      </c>
      <c r="F24" s="202" t="str">
        <f>'Uebung 2'!H36</f>
        <v>Dreieck</v>
      </c>
      <c r="G24" s="160">
        <f>'Uebung 2'!I36</f>
        <v>2.0412414523193154E-4</v>
      </c>
      <c r="H24" s="155" t="s">
        <v>40</v>
      </c>
      <c r="I24" s="156">
        <f>'Uebung 3'!$F$32</f>
        <v>13.902013423061632</v>
      </c>
      <c r="J24" s="157" t="s">
        <v>65</v>
      </c>
      <c r="K24" s="158">
        <f t="shared" si="1"/>
        <v>2.8377366069852945E-3</v>
      </c>
      <c r="L24" s="159">
        <f t="shared" si="0"/>
        <v>4.1623753468208943E-3</v>
      </c>
    </row>
    <row r="25" spans="1:12" ht="15" x14ac:dyDescent="0.15">
      <c r="A25" s="193">
        <f>'Uebung 2'!A37</f>
        <v>0</v>
      </c>
      <c r="B25" s="161" t="str">
        <f>'Uebung 2'!B37</f>
        <v>δD(Massstab)</v>
      </c>
      <c r="C25" s="206">
        <v>0</v>
      </c>
      <c r="D25" s="162" t="s">
        <v>40</v>
      </c>
      <c r="E25" s="203" t="str">
        <f>'Uebung 2'!G37</f>
        <v>B</v>
      </c>
      <c r="F25" s="204" t="str">
        <f>'Uebung 2'!H37</f>
        <v>Rechteck</v>
      </c>
      <c r="G25" s="163">
        <f>'Uebung 2'!I37</f>
        <v>5.773502691896258E-4</v>
      </c>
      <c r="H25" s="164" t="s">
        <v>40</v>
      </c>
      <c r="I25" s="165">
        <f>'Uebung 3'!$F$32</f>
        <v>13.902013423061632</v>
      </c>
      <c r="J25" s="166" t="s">
        <v>65</v>
      </c>
      <c r="K25" s="167">
        <f t="shared" si="1"/>
        <v>8.026331192082424E-3</v>
      </c>
      <c r="L25" s="168">
        <f t="shared" si="0"/>
        <v>3.3299002774567134E-2</v>
      </c>
    </row>
    <row r="26" spans="1:12" ht="13.5" x14ac:dyDescent="0.15">
      <c r="A26" s="174"/>
      <c r="B26" s="175"/>
      <c r="C26" s="176"/>
      <c r="D26" s="176"/>
      <c r="E26" s="176"/>
      <c r="F26" s="177"/>
      <c r="G26" s="178"/>
      <c r="H26" s="176"/>
      <c r="I26" s="179"/>
      <c r="J26" s="180"/>
      <c r="K26" s="181"/>
      <c r="L26" s="182"/>
    </row>
    <row r="27" spans="1:12" ht="16.5" customHeight="1" x14ac:dyDescent="0.15">
      <c r="A27" s="183" t="s">
        <v>67</v>
      </c>
      <c r="B27" s="175"/>
      <c r="D27" s="176"/>
      <c r="E27" s="176"/>
      <c r="F27" s="184"/>
      <c r="G27" s="231" t="s">
        <v>74</v>
      </c>
      <c r="H27" s="231"/>
      <c r="I27" s="231"/>
      <c r="J27" s="232"/>
      <c r="K27" s="185">
        <f>SQRT(SUMSQ(K15:K25))</f>
        <v>4.3984682595049542E-2</v>
      </c>
      <c r="L27" s="176"/>
    </row>
    <row r="28" spans="1:12" ht="15" x14ac:dyDescent="0.15">
      <c r="A28" s="186" t="s">
        <v>68</v>
      </c>
      <c r="B28" s="175" t="s">
        <v>69</v>
      </c>
      <c r="C28" s="187">
        <f>(4*PI()^2/C15^2)*(C19+C23/2+(C23^2/(5*(2*C19+C23))))</f>
        <v>9.7807899590859257</v>
      </c>
      <c r="D28" s="188" t="s">
        <v>70</v>
      </c>
      <c r="E28" s="176"/>
      <c r="F28" s="177"/>
      <c r="G28" s="231" t="s">
        <v>76</v>
      </c>
      <c r="H28" s="231"/>
      <c r="I28" s="231"/>
      <c r="J28" s="232"/>
      <c r="K28" s="185">
        <f>2*K27</f>
        <v>8.7969365190099083E-2</v>
      </c>
      <c r="L28" s="176"/>
    </row>
    <row r="29" spans="1:12" x14ac:dyDescent="0.15">
      <c r="A29" s="189"/>
      <c r="B29" s="189"/>
      <c r="C29" s="189"/>
      <c r="D29" s="189"/>
      <c r="E29" s="189"/>
      <c r="F29" s="189"/>
      <c r="G29" s="189"/>
      <c r="H29" s="127"/>
    </row>
    <row r="30" spans="1:12" ht="15" x14ac:dyDescent="0.15">
      <c r="A30" s="186" t="s">
        <v>117</v>
      </c>
      <c r="B30" s="175" t="s">
        <v>69</v>
      </c>
      <c r="C30" s="229">
        <v>9.8059999999999992</v>
      </c>
      <c r="D30" s="188" t="s">
        <v>70</v>
      </c>
      <c r="E30" s="189"/>
      <c r="F30" s="189"/>
      <c r="G30" s="189"/>
      <c r="H30" s="127"/>
    </row>
    <row r="31" spans="1:12" x14ac:dyDescent="0.15">
      <c r="H31" s="127"/>
    </row>
    <row r="32" spans="1:12" ht="15" x14ac:dyDescent="0.15">
      <c r="A32" s="230" t="s">
        <v>118</v>
      </c>
      <c r="B32" s="175" t="s">
        <v>69</v>
      </c>
      <c r="C32" s="187">
        <f>C30-C28</f>
        <v>2.5210040914073417E-2</v>
      </c>
      <c r="D32" s="188" t="s">
        <v>70</v>
      </c>
      <c r="H32" s="127"/>
    </row>
    <row r="33" spans="8:12" x14ac:dyDescent="0.15">
      <c r="H33" s="127"/>
    </row>
    <row r="34" spans="8:12" x14ac:dyDescent="0.15">
      <c r="H34" s="127"/>
    </row>
    <row r="35" spans="8:12" x14ac:dyDescent="0.15">
      <c r="H35" s="127"/>
      <c r="L35" s="228"/>
    </row>
    <row r="36" spans="8:12" x14ac:dyDescent="0.15">
      <c r="H36" s="127"/>
    </row>
    <row r="37" spans="8:12" x14ac:dyDescent="0.15">
      <c r="H37" s="127"/>
    </row>
    <row r="38" spans="8:12" x14ac:dyDescent="0.15">
      <c r="H38" s="127"/>
    </row>
    <row r="39" spans="8:12" x14ac:dyDescent="0.15">
      <c r="H39" s="127"/>
    </row>
    <row r="40" spans="8:12" x14ac:dyDescent="0.15">
      <c r="H40" s="127"/>
    </row>
  </sheetData>
  <mergeCells count="2">
    <mergeCell ref="G27:J27"/>
    <mergeCell ref="G28:J28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Uebung 1</vt:lpstr>
      <vt:lpstr>Uebung 2</vt:lpstr>
      <vt:lpstr>Uebung 3</vt:lpstr>
      <vt:lpstr>Uebung 4</vt:lpstr>
      <vt:lpstr>Uebung 1!Druckbereich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Marc-Olivier METAS</dc:creator>
  <cp:lastModifiedBy>Janosch Jörg -- Janjo</cp:lastModifiedBy>
  <cp:lastPrinted>2007-04-20T14:11:15Z</cp:lastPrinted>
  <dcterms:created xsi:type="dcterms:W3CDTF">1996-10-14T23:33:28Z</dcterms:created>
  <dcterms:modified xsi:type="dcterms:W3CDTF">2023-09-07T10:29:38Z</dcterms:modified>
</cp:coreProperties>
</file>