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Felles\Prosjekt\2016_Kostnadsrapport\Fase3\Regneark - MÅ IKKE FLYTTES\"/>
    </mc:Choice>
  </mc:AlternateContent>
  <bookViews>
    <workbookView xWindow="0" yWindow="0" windowWidth="28800" windowHeight="13365"/>
  </bookViews>
  <sheets>
    <sheet name="Kostnad 2016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2" l="1"/>
  <c r="C10" i="2" l="1"/>
  <c r="C6" i="2"/>
  <c r="C5" i="2"/>
  <c r="C4" i="2"/>
  <c r="C3" i="2"/>
  <c r="H32" i="2" l="1"/>
  <c r="C9" i="2"/>
  <c r="H17" i="2" s="1"/>
  <c r="I16" i="2"/>
  <c r="C11" i="2"/>
  <c r="H18" i="2" s="1"/>
  <c r="H19" i="2" l="1"/>
  <c r="I18" i="2"/>
  <c r="I17" i="2"/>
  <c r="I19" i="2" l="1"/>
  <c r="C8" i="2"/>
  <c r="C7" i="2"/>
  <c r="H14" i="2" l="1"/>
  <c r="I14" i="2"/>
  <c r="I20" i="2"/>
  <c r="H20" i="2"/>
  <c r="I7" i="2"/>
  <c r="H7" i="2"/>
  <c r="I29" i="2" l="1"/>
  <c r="I31" i="2"/>
  <c r="I30" i="2"/>
  <c r="H30" i="2"/>
  <c r="I32" i="2"/>
  <c r="H29" i="2"/>
  <c r="H31" i="2"/>
  <c r="H12" i="2" l="1"/>
  <c r="H13" i="2" s="1"/>
  <c r="I12" i="2"/>
  <c r="I13" i="2" s="1"/>
  <c r="F31" i="2"/>
  <c r="F30" i="2"/>
  <c r="F29" i="2"/>
  <c r="F28" i="2"/>
  <c r="H28" i="2" l="1"/>
  <c r="H21" i="2" s="1"/>
  <c r="I28" i="2"/>
  <c r="H23" i="2" l="1"/>
  <c r="I21" i="2"/>
  <c r="I23" i="2" s="1"/>
</calcChain>
</file>

<file path=xl/sharedStrings.xml><?xml version="1.0" encoding="utf-8"?>
<sst xmlns="http://schemas.openxmlformats.org/spreadsheetml/2006/main" count="78" uniqueCount="57">
  <si>
    <t>Faste driftskostnader</t>
  </si>
  <si>
    <t>%</t>
  </si>
  <si>
    <t>øre/kWh</t>
  </si>
  <si>
    <t>Enhet</t>
  </si>
  <si>
    <t>Ytelse</t>
  </si>
  <si>
    <t xml:space="preserve">Fullasttimer </t>
  </si>
  <si>
    <t>timer/år</t>
  </si>
  <si>
    <t>Investeringskostnader</t>
  </si>
  <si>
    <t>Byggekostnader</t>
  </si>
  <si>
    <t>Prosjektering og administrasjon</t>
  </si>
  <si>
    <t xml:space="preserve">   Byggetidsrenter     </t>
  </si>
  <si>
    <t xml:space="preserve">Sum investeringskostnader </t>
  </si>
  <si>
    <t xml:space="preserve">Spesifikt brenselforbruk  </t>
  </si>
  <si>
    <t>NOx-avgift</t>
  </si>
  <si>
    <t>Brensels- og utslippskostnader</t>
  </si>
  <si>
    <t>Variable kostnader eks brensel</t>
  </si>
  <si>
    <t>Nåverdier</t>
  </si>
  <si>
    <t>øre</t>
  </si>
  <si>
    <t>Produsert varme</t>
  </si>
  <si>
    <t>kWhv</t>
  </si>
  <si>
    <t>Merknad</t>
  </si>
  <si>
    <t>Kilde</t>
  </si>
  <si>
    <t>Faktor for teknologiforbedring 2016 - 2035</t>
  </si>
  <si>
    <t>LCOE 2016</t>
  </si>
  <si>
    <t>LCOE 2035</t>
  </si>
  <si>
    <t>år</t>
  </si>
  <si>
    <t>Byggetid</t>
  </si>
  <si>
    <t>Levetid</t>
  </si>
  <si>
    <t>prosent/år</t>
  </si>
  <si>
    <t>enhet</t>
  </si>
  <si>
    <t>Diskonteringsrente</t>
  </si>
  <si>
    <t>kWh/kg</t>
  </si>
  <si>
    <t>MW</t>
  </si>
  <si>
    <t>kr/kW</t>
  </si>
  <si>
    <r>
      <t>kr/kW</t>
    </r>
    <r>
      <rPr>
        <sz val="10"/>
        <rFont val="Calibri"/>
        <family val="2"/>
        <scheme val="minor"/>
      </rPr>
      <t xml:space="preserve"> /år</t>
    </r>
  </si>
  <si>
    <t>Avfallskjel</t>
  </si>
  <si>
    <t>Effektiv brennverdi</t>
  </si>
  <si>
    <t>Øvre brennverdi</t>
  </si>
  <si>
    <t>Brenselspris</t>
  </si>
  <si>
    <t>faktor</t>
  </si>
  <si>
    <t>Inflasjon 2013-2016</t>
  </si>
  <si>
    <r>
      <t>øre/kWh</t>
    </r>
    <r>
      <rPr>
        <sz val="8"/>
        <rFont val="Calibri"/>
        <family val="2"/>
        <scheme val="minor"/>
      </rPr>
      <t>brensel</t>
    </r>
  </si>
  <si>
    <t>Virkningsgrad (effektiv brennverdi)</t>
  </si>
  <si>
    <t>Virkningsgrad (øvre brennverdi)</t>
  </si>
  <si>
    <t>Sum brensels- og utslippskostnader</t>
  </si>
  <si>
    <r>
      <t>kWh</t>
    </r>
    <r>
      <rPr>
        <sz val="8"/>
        <rFont val="Calibri"/>
        <family val="2"/>
        <scheme val="minor"/>
      </rPr>
      <t>brensel</t>
    </r>
    <r>
      <rPr>
        <sz val="10"/>
        <rFont val="Calibri"/>
        <family val="2"/>
        <scheme val="minor"/>
      </rPr>
      <t>/kWh</t>
    </r>
  </si>
  <si>
    <r>
      <rPr>
        <sz val="11"/>
        <rFont val="Calibri"/>
        <family val="2"/>
        <scheme val="minor"/>
      </rPr>
      <t>øre/kWh</t>
    </r>
    <r>
      <rPr>
        <sz val="8"/>
        <rFont val="Calibri"/>
        <family val="2"/>
        <scheme val="minor"/>
      </rPr>
      <t>brensel</t>
    </r>
  </si>
  <si>
    <t>øre/kWhbrensel</t>
  </si>
  <si>
    <t>Degraderingsrate</t>
  </si>
  <si>
    <t>Investeringskostnader er justert opp basert på innspill fra bransjen</t>
  </si>
  <si>
    <t>Kostnadsfordeling mellom avfallskjel, byggekostnader og administrasjon er som i Kostnader i energisektoren 2015 (65/20/15)</t>
  </si>
  <si>
    <t>Erfaringstall fra Norconsult og Calambio</t>
  </si>
  <si>
    <r>
      <t xml:space="preserve">Justert opp fra </t>
    </r>
    <r>
      <rPr>
        <i/>
        <sz val="11"/>
        <color theme="1"/>
        <rFont val="Calibri"/>
        <family val="2"/>
        <scheme val="minor"/>
      </rPr>
      <t xml:space="preserve">Kostnader i energisektoren 2015 </t>
    </r>
    <r>
      <rPr>
        <sz val="11"/>
        <color theme="1"/>
        <rFont val="Calibri"/>
        <family val="2"/>
        <scheme val="minor"/>
      </rPr>
      <t>vha infasjonsindeks</t>
    </r>
  </si>
  <si>
    <t xml:space="preserve">Justert vha inflasjonsindeks fra tall i Kostnader i energisektoren 2015 </t>
  </si>
  <si>
    <t>Fullasttimer for kraft- og varmeproduksjon</t>
  </si>
  <si>
    <t>Dette er momentan virkningsgrad, årsvirkningsgrad er 5-15% lavere</t>
  </si>
  <si>
    <t>Avfallsforbrenning er moden teknologi med liten potensial for reduksjon i investeringskostnader. Det er antatt samme brenselspris/mottasgebyr her. Økt fokus på sortering og sirkulær økonomi sammen med overkapasitet for forbrenning anlegg i Scandinavia kan føre til at avfallsforbrenning blir mindre lønnsom i framtiden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</si>
</sst>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General_)"/>
    <numFmt numFmtId="165" formatCode="0.0"/>
    <numFmt numFmtId="166" formatCode="0.0\ %"/>
    <numFmt numFmtId="167" formatCode="0.000"/>
    <numFmt numFmtId="168" formatCode="_ * #,##0_ ;_ * \-#,##0_ ;_ * &quot;-&quot;??_ ;_ @_ 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Helv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theme="1" tint="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3" fillId="0" borderId="0"/>
    <xf numFmtId="43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08">
    <xf numFmtId="0" fontId="0" fillId="0" borderId="0" xfId="0"/>
    <xf numFmtId="164" fontId="7" fillId="0" borderId="1" xfId="1" applyFont="1" applyFill="1" applyBorder="1"/>
    <xf numFmtId="164" fontId="7" fillId="0" borderId="9" xfId="1" applyFont="1" applyFill="1" applyBorder="1" applyAlignment="1">
      <alignment horizontal="right"/>
    </xf>
    <xf numFmtId="164" fontId="7" fillId="0" borderId="12" xfId="1" applyFont="1" applyFill="1" applyBorder="1"/>
    <xf numFmtId="164" fontId="7" fillId="0" borderId="2" xfId="1" applyFont="1" applyFill="1" applyBorder="1"/>
    <xf numFmtId="164" fontId="7" fillId="0" borderId="15" xfId="1" applyFont="1" applyFill="1" applyBorder="1" applyAlignment="1">
      <alignment horizontal="right"/>
    </xf>
    <xf numFmtId="164" fontId="4" fillId="0" borderId="2" xfId="1" applyFont="1" applyFill="1" applyBorder="1" applyAlignment="1">
      <alignment horizontal="left" indent="1"/>
    </xf>
    <xf numFmtId="164" fontId="4" fillId="0" borderId="15" xfId="1" applyFont="1" applyFill="1" applyBorder="1" applyAlignment="1">
      <alignment horizontal="right"/>
    </xf>
    <xf numFmtId="3" fontId="4" fillId="0" borderId="7" xfId="1" applyNumberFormat="1" applyFont="1" applyFill="1" applyBorder="1"/>
    <xf numFmtId="164" fontId="4" fillId="0" borderId="2" xfId="1" applyFont="1" applyFill="1" applyBorder="1"/>
    <xf numFmtId="164" fontId="4" fillId="0" borderId="13" xfId="1" applyFont="1" applyFill="1" applyBorder="1" applyAlignment="1">
      <alignment horizontal="right"/>
    </xf>
    <xf numFmtId="164" fontId="4" fillId="0" borderId="17" xfId="1" applyFont="1" applyFill="1" applyBorder="1" applyAlignment="1">
      <alignment horizontal="right"/>
    </xf>
    <xf numFmtId="164" fontId="7" fillId="0" borderId="18" xfId="1" applyFont="1" applyFill="1" applyBorder="1"/>
    <xf numFmtId="164" fontId="7" fillId="0" borderId="19" xfId="1" applyFont="1" applyFill="1" applyBorder="1" applyAlignment="1">
      <alignment horizontal="right"/>
    </xf>
    <xf numFmtId="165" fontId="7" fillId="0" borderId="19" xfId="0" applyNumberFormat="1" applyFont="1" applyFill="1" applyBorder="1"/>
    <xf numFmtId="0" fontId="4" fillId="0" borderId="0" xfId="0" applyFont="1"/>
    <xf numFmtId="164" fontId="9" fillId="0" borderId="0" xfId="1" applyFont="1" applyFill="1" applyBorder="1"/>
    <xf numFmtId="164" fontId="9" fillId="0" borderId="0" xfId="1" applyFont="1" applyFill="1" applyBorder="1" applyAlignment="1">
      <alignment horizontal="right"/>
    </xf>
    <xf numFmtId="165" fontId="9" fillId="0" borderId="0" xfId="1" applyNumberFormat="1" applyFont="1" applyFill="1" applyBorder="1"/>
    <xf numFmtId="164" fontId="4" fillId="0" borderId="20" xfId="0" applyNumberFormat="1" applyFont="1" applyBorder="1"/>
    <xf numFmtId="0" fontId="4" fillId="0" borderId="6" xfId="0" applyFont="1" applyBorder="1" applyAlignment="1">
      <alignment horizontal="right"/>
    </xf>
    <xf numFmtId="164" fontId="4" fillId="0" borderId="16" xfId="0" applyNumberFormat="1" applyFont="1" applyBorder="1"/>
    <xf numFmtId="0" fontId="4" fillId="0" borderId="15" xfId="0" applyFont="1" applyBorder="1" applyAlignment="1">
      <alignment horizontal="right"/>
    </xf>
    <xf numFmtId="40" fontId="4" fillId="0" borderId="0" xfId="0" applyNumberFormat="1" applyFont="1" applyBorder="1"/>
    <xf numFmtId="0" fontId="5" fillId="2" borderId="23" xfId="0" applyFont="1" applyFill="1" applyBorder="1"/>
    <xf numFmtId="0" fontId="5" fillId="2" borderId="24" xfId="0" applyFont="1" applyFill="1" applyBorder="1"/>
    <xf numFmtId="2" fontId="4" fillId="0" borderId="0" xfId="0" applyNumberFormat="1" applyFont="1"/>
    <xf numFmtId="0" fontId="2" fillId="0" borderId="0" xfId="0" applyFont="1" applyBorder="1"/>
    <xf numFmtId="0" fontId="0" fillId="3" borderId="0" xfId="0" applyFill="1"/>
    <xf numFmtId="164" fontId="5" fillId="3" borderId="2" xfId="1" applyFont="1" applyFill="1" applyBorder="1"/>
    <xf numFmtId="164" fontId="5" fillId="3" borderId="6" xfId="1" applyFont="1" applyFill="1" applyBorder="1" applyAlignment="1">
      <alignment horizontal="right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164" fontId="5" fillId="3" borderId="7" xfId="1" applyFont="1" applyFill="1" applyBorder="1" applyAlignment="1">
      <alignment horizontal="right"/>
    </xf>
    <xf numFmtId="164" fontId="5" fillId="3" borderId="8" xfId="1" applyFont="1" applyFill="1" applyBorder="1" applyAlignment="1">
      <alignment horizontal="right"/>
    </xf>
    <xf numFmtId="0" fontId="0" fillId="0" borderId="0" xfId="0" applyBorder="1"/>
    <xf numFmtId="2" fontId="4" fillId="0" borderId="0" xfId="0" applyNumberFormat="1" applyFont="1" applyBorder="1"/>
    <xf numFmtId="0" fontId="5" fillId="0" borderId="0" xfId="0" applyFont="1" applyFill="1" applyBorder="1"/>
    <xf numFmtId="166" fontId="2" fillId="0" borderId="0" xfId="3" applyNumberFormat="1" applyFont="1" applyBorder="1"/>
    <xf numFmtId="164" fontId="5" fillId="3" borderId="0" xfId="1" applyFont="1" applyFill="1" applyBorder="1"/>
    <xf numFmtId="165" fontId="4" fillId="0" borderId="8" xfId="2" applyNumberFormat="1" applyFont="1" applyFill="1" applyBorder="1"/>
    <xf numFmtId="165" fontId="4" fillId="0" borderId="8" xfId="1" applyNumberFormat="1" applyFont="1" applyFill="1" applyBorder="1"/>
    <xf numFmtId="165" fontId="4" fillId="0" borderId="25" xfId="2" applyNumberFormat="1" applyFont="1" applyFill="1" applyBorder="1"/>
    <xf numFmtId="165" fontId="7" fillId="0" borderId="26" xfId="0" applyNumberFormat="1" applyFont="1" applyFill="1" applyBorder="1"/>
    <xf numFmtId="0" fontId="1" fillId="2" borderId="23" xfId="0" applyFont="1" applyFill="1" applyBorder="1"/>
    <xf numFmtId="0" fontId="1" fillId="2" borderId="27" xfId="0" applyFont="1" applyFill="1" applyBorder="1"/>
    <xf numFmtId="164" fontId="7" fillId="0" borderId="22" xfId="1" applyFont="1" applyFill="1" applyBorder="1"/>
    <xf numFmtId="0" fontId="7" fillId="0" borderId="22" xfId="0" applyFont="1" applyBorder="1" applyAlignment="1">
      <alignment horizontal="right"/>
    </xf>
    <xf numFmtId="0" fontId="7" fillId="0" borderId="22" xfId="0" applyFont="1" applyBorder="1"/>
    <xf numFmtId="164" fontId="4" fillId="4" borderId="2" xfId="1" applyFont="1" applyFill="1" applyBorder="1" applyAlignment="1">
      <alignment horizontal="left" indent="1"/>
    </xf>
    <xf numFmtId="164" fontId="7" fillId="0" borderId="28" xfId="1" applyFont="1" applyFill="1" applyBorder="1"/>
    <xf numFmtId="167" fontId="4" fillId="0" borderId="0" xfId="0" applyNumberFormat="1" applyFont="1" applyAlignment="1">
      <alignment horizontal="right"/>
    </xf>
    <xf numFmtId="3" fontId="4" fillId="4" borderId="8" xfId="1" applyNumberFormat="1" applyFont="1" applyFill="1" applyBorder="1"/>
    <xf numFmtId="164" fontId="4" fillId="0" borderId="0" xfId="1" applyFont="1" applyFill="1" applyBorder="1" applyAlignment="1">
      <alignment horizontal="right"/>
    </xf>
    <xf numFmtId="40" fontId="0" fillId="0" borderId="0" xfId="0" applyNumberFormat="1" applyBorder="1"/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164" fontId="4" fillId="0" borderId="21" xfId="0" applyNumberFormat="1" applyFont="1" applyBorder="1"/>
    <xf numFmtId="0" fontId="4" fillId="0" borderId="17" xfId="0" applyFont="1" applyBorder="1" applyAlignment="1">
      <alignment horizontal="right"/>
    </xf>
    <xf numFmtId="164" fontId="5" fillId="3" borderId="15" xfId="1" applyFont="1" applyFill="1" applyBorder="1" applyAlignment="1">
      <alignment horizontal="right"/>
    </xf>
    <xf numFmtId="0" fontId="11" fillId="0" borderId="15" xfId="0" applyFont="1" applyBorder="1"/>
    <xf numFmtId="3" fontId="4" fillId="0" borderId="13" xfId="1" applyNumberFormat="1" applyFont="1" applyFill="1" applyBorder="1"/>
    <xf numFmtId="9" fontId="4" fillId="0" borderId="15" xfId="1" applyNumberFormat="1" applyFont="1" applyFill="1" applyBorder="1"/>
    <xf numFmtId="9" fontId="9" fillId="0" borderId="13" xfId="3" applyFont="1" applyFill="1" applyBorder="1"/>
    <xf numFmtId="164" fontId="7" fillId="0" borderId="15" xfId="1" applyFont="1" applyFill="1" applyBorder="1"/>
    <xf numFmtId="3" fontId="4" fillId="4" borderId="15" xfId="1" applyNumberFormat="1" applyFont="1" applyFill="1" applyBorder="1"/>
    <xf numFmtId="3" fontId="4" fillId="0" borderId="15" xfId="1" applyNumberFormat="1" applyFont="1" applyFill="1" applyBorder="1"/>
    <xf numFmtId="3" fontId="4" fillId="0" borderId="17" xfId="2" applyNumberFormat="1" applyFont="1" applyFill="1" applyBorder="1"/>
    <xf numFmtId="165" fontId="4" fillId="0" borderId="15" xfId="2" applyNumberFormat="1" applyFont="1" applyFill="1" applyBorder="1"/>
    <xf numFmtId="165" fontId="4" fillId="0" borderId="15" xfId="1" applyNumberFormat="1" applyFont="1" applyFill="1" applyBorder="1"/>
    <xf numFmtId="4" fontId="4" fillId="0" borderId="15" xfId="1" applyNumberFormat="1" applyFont="1" applyFill="1" applyBorder="1"/>
    <xf numFmtId="165" fontId="4" fillId="0" borderId="17" xfId="2" applyNumberFormat="1" applyFont="1" applyFill="1" applyBorder="1"/>
    <xf numFmtId="3" fontId="4" fillId="0" borderId="14" xfId="1" applyNumberFormat="1" applyFont="1" applyFill="1" applyBorder="1"/>
    <xf numFmtId="9" fontId="4" fillId="0" borderId="8" xfId="1" applyNumberFormat="1" applyFont="1" applyFill="1" applyBorder="1"/>
    <xf numFmtId="9" fontId="9" fillId="0" borderId="14" xfId="3" applyFont="1" applyFill="1" applyBorder="1"/>
    <xf numFmtId="164" fontId="7" fillId="0" borderId="8" xfId="1" applyFont="1" applyFill="1" applyBorder="1"/>
    <xf numFmtId="3" fontId="4" fillId="0" borderId="8" xfId="1" applyNumberFormat="1" applyFont="1" applyFill="1" applyBorder="1"/>
    <xf numFmtId="3" fontId="4" fillId="0" borderId="25" xfId="2" applyNumberFormat="1" applyFont="1" applyFill="1" applyBorder="1"/>
    <xf numFmtId="4" fontId="4" fillId="0" borderId="8" xfId="1" applyNumberFormat="1" applyFont="1" applyFill="1" applyBorder="1"/>
    <xf numFmtId="0" fontId="2" fillId="0" borderId="0" xfId="0" applyFont="1"/>
    <xf numFmtId="2" fontId="2" fillId="0" borderId="0" xfId="0" applyNumberFormat="1" applyFont="1"/>
    <xf numFmtId="38" fontId="4" fillId="0" borderId="0" xfId="0" applyNumberFormat="1" applyFont="1" applyBorder="1"/>
    <xf numFmtId="38" fontId="4" fillId="0" borderId="7" xfId="0" applyNumberFormat="1" applyFont="1" applyBorder="1"/>
    <xf numFmtId="168" fontId="4" fillId="0" borderId="29" xfId="4" applyNumberFormat="1" applyFont="1" applyBorder="1"/>
    <xf numFmtId="0" fontId="13" fillId="0" borderId="0" xfId="0" applyFont="1"/>
    <xf numFmtId="164" fontId="14" fillId="0" borderId="0" xfId="1" applyFont="1" applyFill="1" applyBorder="1"/>
    <xf numFmtId="0" fontId="15" fillId="0" borderId="0" xfId="0" applyFont="1"/>
    <xf numFmtId="168" fontId="13" fillId="0" borderId="0" xfId="4" applyNumberFormat="1" applyFont="1"/>
    <xf numFmtId="0" fontId="5" fillId="2" borderId="0" xfId="0" applyFont="1" applyFill="1" applyBorder="1"/>
    <xf numFmtId="166" fontId="0" fillId="0" borderId="0" xfId="3" applyNumberFormat="1" applyFont="1"/>
    <xf numFmtId="3" fontId="0" fillId="0" borderId="0" xfId="0" applyNumberFormat="1"/>
    <xf numFmtId="0" fontId="0" fillId="0" borderId="0" xfId="0" applyAlignment="1">
      <alignment wrapText="1"/>
    </xf>
    <xf numFmtId="168" fontId="4" fillId="0" borderId="20" xfId="4" applyNumberFormat="1" applyFont="1" applyBorder="1"/>
    <xf numFmtId="38" fontId="4" fillId="0" borderId="16" xfId="0" applyNumberFormat="1" applyFont="1" applyBorder="1"/>
    <xf numFmtId="38" fontId="4" fillId="0" borderId="21" xfId="0" applyNumberFormat="1" applyFont="1" applyBorder="1"/>
    <xf numFmtId="38" fontId="4" fillId="0" borderId="30" xfId="0" applyNumberFormat="1" applyFont="1" applyBorder="1"/>
    <xf numFmtId="38" fontId="2" fillId="0" borderId="16" xfId="0" applyNumberFormat="1" applyFont="1" applyBorder="1"/>
    <xf numFmtId="38" fontId="2" fillId="0" borderId="7" xfId="0" applyNumberFormat="1" applyFont="1" applyBorder="1"/>
    <xf numFmtId="4" fontId="4" fillId="0" borderId="10" xfId="1" applyNumberFormat="1" applyFont="1" applyFill="1" applyBorder="1"/>
    <xf numFmtId="4" fontId="4" fillId="0" borderId="11" xfId="1" applyNumberFormat="1" applyFont="1" applyFill="1" applyBorder="1"/>
    <xf numFmtId="165" fontId="0" fillId="0" borderId="0" xfId="0" applyNumberFormat="1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66" fontId="0" fillId="0" borderId="2" xfId="3" applyNumberFormat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5">
    <cellStyle name="Komma" xfId="4" builtinId="3"/>
    <cellStyle name="Normal" xfId="0" builtinId="0"/>
    <cellStyle name="Normal_Ark1" xfId="1"/>
    <cellStyle name="Prosent" xfId="3" builtinId="5"/>
    <cellStyle name="Tusenskille_Ark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utsetnin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nnverdier og priser"/>
      <sheetName val="CO2-avgift, grunnavgift"/>
      <sheetName val="CO2-kvoter"/>
      <sheetName val="byggetid levetid rente"/>
      <sheetName val="NOX avgift"/>
    </sheetNames>
    <sheetDataSet>
      <sheetData sheetId="0">
        <row r="11">
          <cell r="D11">
            <v>4.5599999999999996</v>
          </cell>
        </row>
        <row r="14">
          <cell r="D14">
            <v>3.4</v>
          </cell>
          <cell r="F14">
            <v>3</v>
          </cell>
        </row>
        <row r="38">
          <cell r="D38">
            <v>-27.397260273972602</v>
          </cell>
        </row>
      </sheetData>
      <sheetData sheetId="1"/>
      <sheetData sheetId="2"/>
      <sheetData sheetId="3">
        <row r="1">
          <cell r="C1">
            <v>1.07973174366617</v>
          </cell>
        </row>
        <row r="22">
          <cell r="C22">
            <v>3</v>
          </cell>
        </row>
        <row r="47">
          <cell r="C47">
            <v>20</v>
          </cell>
          <cell r="D47">
            <v>0.06</v>
          </cell>
          <cell r="E47">
            <v>1E-3</v>
          </cell>
        </row>
      </sheetData>
      <sheetData sheetId="4">
        <row r="12">
          <cell r="H12">
            <v>0.40063917525773196</v>
          </cell>
        </row>
        <row r="15">
          <cell r="H15">
            <v>0.71966666666666657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selection activeCell="A22" sqref="A22"/>
    </sheetView>
  </sheetViews>
  <sheetFormatPr baseColWidth="10" defaultRowHeight="15" x14ac:dyDescent="0.25"/>
  <cols>
    <col min="1" max="1" width="16.85546875" customWidth="1"/>
    <col min="3" max="3" width="14.5703125" bestFit="1" customWidth="1"/>
    <col min="6" max="6" width="36.85546875" customWidth="1"/>
    <col min="7" max="7" width="14.28515625" customWidth="1"/>
    <col min="8" max="8" width="16.5703125" customWidth="1"/>
    <col min="9" max="9" width="15.85546875" customWidth="1"/>
    <col min="10" max="10" width="24.42578125" customWidth="1"/>
    <col min="11" max="11" width="20.140625" customWidth="1"/>
  </cols>
  <sheetData>
    <row r="1" spans="1:14" ht="15.75" thickBot="1" x14ac:dyDescent="0.3"/>
    <row r="2" spans="1:14" x14ac:dyDescent="0.25">
      <c r="A2" s="24"/>
      <c r="B2" s="24" t="s">
        <v>29</v>
      </c>
      <c r="C2" s="25"/>
      <c r="D2" s="37"/>
      <c r="F2" s="101" t="s">
        <v>35</v>
      </c>
      <c r="G2" s="102"/>
      <c r="H2" s="102"/>
      <c r="I2" s="103"/>
      <c r="J2" s="28"/>
      <c r="K2" s="28"/>
    </row>
    <row r="3" spans="1:14" x14ac:dyDescent="0.25">
      <c r="A3" s="24" t="s">
        <v>26</v>
      </c>
      <c r="B3" s="79" t="s">
        <v>25</v>
      </c>
      <c r="C3" s="79">
        <f>'[1]byggetid levetid rente'!$C$22</f>
        <v>3</v>
      </c>
      <c r="E3" s="27"/>
      <c r="F3" s="29"/>
      <c r="G3" s="30" t="s">
        <v>3</v>
      </c>
      <c r="H3" s="31"/>
      <c r="I3" s="32"/>
      <c r="J3" s="28"/>
      <c r="K3" s="28"/>
    </row>
    <row r="4" spans="1:14" x14ac:dyDescent="0.25">
      <c r="A4" s="24" t="s">
        <v>27</v>
      </c>
      <c r="B4" s="79" t="s">
        <v>25</v>
      </c>
      <c r="C4" s="27">
        <f>'[1]byggetid levetid rente'!$C$47</f>
        <v>20</v>
      </c>
      <c r="E4" s="27"/>
      <c r="F4" s="29" t="s">
        <v>4</v>
      </c>
      <c r="G4" s="59" t="s">
        <v>32</v>
      </c>
      <c r="H4" s="33">
        <v>15</v>
      </c>
      <c r="I4" s="34">
        <v>40</v>
      </c>
      <c r="J4" s="39" t="s">
        <v>21</v>
      </c>
      <c r="K4" s="39" t="s">
        <v>20</v>
      </c>
    </row>
    <row r="5" spans="1:14" x14ac:dyDescent="0.25">
      <c r="A5" s="24" t="s">
        <v>30</v>
      </c>
      <c r="B5" s="79" t="s">
        <v>28</v>
      </c>
      <c r="C5" s="38">
        <f>'[1]byggetid levetid rente'!$D$47</f>
        <v>0.06</v>
      </c>
      <c r="E5" s="27"/>
      <c r="F5" s="3" t="s">
        <v>5</v>
      </c>
      <c r="G5" s="10" t="s">
        <v>6</v>
      </c>
      <c r="H5" s="61">
        <v>6700</v>
      </c>
      <c r="I5" s="72">
        <v>6700</v>
      </c>
      <c r="J5" t="s">
        <v>51</v>
      </c>
      <c r="K5" t="s">
        <v>54</v>
      </c>
    </row>
    <row r="6" spans="1:14" ht="60" x14ac:dyDescent="0.25">
      <c r="A6" s="88" t="s">
        <v>48</v>
      </c>
      <c r="B6" s="79" t="s">
        <v>28</v>
      </c>
      <c r="C6" s="89">
        <f>'[1]byggetid levetid rente'!$E$47</f>
        <v>1E-3</v>
      </c>
      <c r="D6" s="15"/>
      <c r="E6" s="15"/>
      <c r="F6" s="4" t="s">
        <v>42</v>
      </c>
      <c r="G6" s="7" t="s">
        <v>1</v>
      </c>
      <c r="H6" s="62">
        <v>0.88</v>
      </c>
      <c r="I6" s="73">
        <v>0.88</v>
      </c>
      <c r="J6" s="91" t="s">
        <v>51</v>
      </c>
      <c r="K6" s="91" t="s">
        <v>55</v>
      </c>
    </row>
    <row r="7" spans="1:14" x14ac:dyDescent="0.25">
      <c r="A7" s="44" t="s">
        <v>36</v>
      </c>
      <c r="B7" s="15" t="s">
        <v>31</v>
      </c>
      <c r="C7" s="36">
        <f>'[1]Brennverdier og priser'!$F$14</f>
        <v>3</v>
      </c>
      <c r="E7" s="15"/>
      <c r="F7" s="3" t="s">
        <v>43</v>
      </c>
      <c r="G7" s="10" t="s">
        <v>1</v>
      </c>
      <c r="H7" s="63">
        <f>H6/$C$8*$C$7</f>
        <v>0.77647058823529425</v>
      </c>
      <c r="I7" s="74">
        <f>I6/$C$8*$C$7</f>
        <v>0.77647058823529425</v>
      </c>
    </row>
    <row r="8" spans="1:14" x14ac:dyDescent="0.25">
      <c r="A8" s="45" t="s">
        <v>37</v>
      </c>
      <c r="B8" s="15" t="s">
        <v>31</v>
      </c>
      <c r="C8" s="36">
        <f>'[1]Brennverdier og priser'!$D$14</f>
        <v>3.4</v>
      </c>
      <c r="E8" s="15"/>
      <c r="F8" s="4" t="s">
        <v>7</v>
      </c>
      <c r="G8" s="5"/>
      <c r="H8" s="64"/>
      <c r="I8" s="75"/>
      <c r="J8" s="104" t="s">
        <v>49</v>
      </c>
      <c r="K8" s="105" t="s">
        <v>50</v>
      </c>
    </row>
    <row r="9" spans="1:14" x14ac:dyDescent="0.25">
      <c r="A9" s="44" t="s">
        <v>38</v>
      </c>
      <c r="B9" s="15" t="s">
        <v>41</v>
      </c>
      <c r="C9" s="80">
        <f>'[1]Brennverdier og priser'!$D$38</f>
        <v>-27.397260273972602</v>
      </c>
      <c r="D9" s="15"/>
      <c r="E9" s="15"/>
      <c r="F9" s="49" t="s">
        <v>35</v>
      </c>
      <c r="G9" s="7" t="s">
        <v>33</v>
      </c>
      <c r="H9" s="65">
        <v>20600</v>
      </c>
      <c r="I9" s="52">
        <v>14600</v>
      </c>
      <c r="J9" s="104"/>
      <c r="K9" s="105"/>
      <c r="N9" s="89"/>
    </row>
    <row r="10" spans="1:14" x14ac:dyDescent="0.25">
      <c r="A10" s="24" t="s">
        <v>40</v>
      </c>
      <c r="B10" s="15" t="s">
        <v>39</v>
      </c>
      <c r="C10" s="80">
        <f>'[1]byggetid levetid rente'!$C$1</f>
        <v>1.07973174366617</v>
      </c>
      <c r="E10" s="15"/>
      <c r="F10" s="49" t="s">
        <v>8</v>
      </c>
      <c r="G10" s="7" t="s">
        <v>33</v>
      </c>
      <c r="H10" s="65">
        <v>6300</v>
      </c>
      <c r="I10" s="52">
        <v>4500</v>
      </c>
      <c r="J10" s="104"/>
      <c r="K10" s="105"/>
      <c r="N10" s="89"/>
    </row>
    <row r="11" spans="1:14" x14ac:dyDescent="0.25">
      <c r="A11" s="45" t="s">
        <v>13</v>
      </c>
      <c r="B11" s="15" t="s">
        <v>47</v>
      </c>
      <c r="C11" s="51">
        <f>'[1]NOX avgift'!$H$15</f>
        <v>0.71966666666666657</v>
      </c>
      <c r="D11" s="26"/>
      <c r="E11" s="26"/>
      <c r="F11" s="49" t="s">
        <v>9</v>
      </c>
      <c r="G11" s="7" t="s">
        <v>33</v>
      </c>
      <c r="H11" s="65">
        <v>4750</v>
      </c>
      <c r="I11" s="52">
        <v>3400</v>
      </c>
      <c r="J11" s="104"/>
      <c r="K11" s="105"/>
      <c r="N11" s="89"/>
    </row>
    <row r="12" spans="1:14" x14ac:dyDescent="0.25">
      <c r="D12" s="26"/>
      <c r="E12" s="26"/>
      <c r="F12" s="9" t="s">
        <v>10</v>
      </c>
      <c r="G12" s="7" t="s">
        <v>33</v>
      </c>
      <c r="H12" s="66">
        <f>SUM(H9:H11)*(((1+(C5))*((1+C5)^(C3)-1))/(C5*C3))-SUM(H9:H11)</f>
        <v>3952.1988000000565</v>
      </c>
      <c r="I12" s="76">
        <f>SUM(I9:I11)*(((1+(C5))*((1+C5)^(C3)-1))/(C5*C3))-SUM(I9:I11)</f>
        <v>2809.6200000000426</v>
      </c>
      <c r="J12" s="104"/>
      <c r="K12" s="105"/>
    </row>
    <row r="13" spans="1:14" x14ac:dyDescent="0.25">
      <c r="E13" s="26"/>
      <c r="F13" s="50" t="s">
        <v>11</v>
      </c>
      <c r="G13" s="11" t="s">
        <v>33</v>
      </c>
      <c r="H13" s="67">
        <f>SUM(H9:H12)</f>
        <v>35602.198800000057</v>
      </c>
      <c r="I13" s="77">
        <f>SUM(I9:I12)</f>
        <v>25309.620000000043</v>
      </c>
      <c r="J13" s="104"/>
      <c r="K13" s="105"/>
      <c r="M13" s="90"/>
    </row>
    <row r="14" spans="1:14" x14ac:dyDescent="0.25">
      <c r="F14" s="3" t="s">
        <v>0</v>
      </c>
      <c r="G14" s="10" t="s">
        <v>34</v>
      </c>
      <c r="H14" s="61">
        <f>900*C10</f>
        <v>971.75856929955296</v>
      </c>
      <c r="I14" s="72">
        <f>360*C10</f>
        <v>388.70342771982121</v>
      </c>
      <c r="J14" t="s">
        <v>51</v>
      </c>
      <c r="K14" t="s">
        <v>53</v>
      </c>
    </row>
    <row r="15" spans="1:14" x14ac:dyDescent="0.25">
      <c r="F15" s="4" t="s">
        <v>14</v>
      </c>
      <c r="G15" s="7"/>
      <c r="H15" s="66"/>
      <c r="I15" s="76"/>
    </row>
    <row r="16" spans="1:14" x14ac:dyDescent="0.25">
      <c r="F16" s="6" t="s">
        <v>12</v>
      </c>
      <c r="G16" s="7" t="s">
        <v>45</v>
      </c>
      <c r="H16" s="68">
        <f>1/H6</f>
        <v>1.1363636363636365</v>
      </c>
      <c r="I16" s="40">
        <f>1/I6</f>
        <v>1.1363636363636365</v>
      </c>
    </row>
    <row r="17" spans="6:11" x14ac:dyDescent="0.25">
      <c r="F17" s="6" t="s">
        <v>38</v>
      </c>
      <c r="G17" s="22" t="s">
        <v>46</v>
      </c>
      <c r="H17" s="69">
        <f>$C$9</f>
        <v>-27.397260273972602</v>
      </c>
      <c r="I17" s="41">
        <f>$C$9</f>
        <v>-27.397260273972602</v>
      </c>
    </row>
    <row r="18" spans="6:11" x14ac:dyDescent="0.25">
      <c r="F18" s="6" t="s">
        <v>13</v>
      </c>
      <c r="G18" s="60" t="s">
        <v>41</v>
      </c>
      <c r="H18" s="70">
        <f>$C$11</f>
        <v>0.71966666666666657</v>
      </c>
      <c r="I18" s="78">
        <f>$C$11</f>
        <v>0.71966666666666657</v>
      </c>
    </row>
    <row r="19" spans="6:11" x14ac:dyDescent="0.25">
      <c r="F19" s="4" t="s">
        <v>44</v>
      </c>
      <c r="G19" s="11" t="s">
        <v>2</v>
      </c>
      <c r="H19" s="71">
        <f>(H17+H18)*H16</f>
        <v>-30.315447281029478</v>
      </c>
      <c r="I19" s="42">
        <f>(I17+I18)*I16</f>
        <v>-30.315447281029478</v>
      </c>
    </row>
    <row r="20" spans="6:11" ht="60" x14ac:dyDescent="0.25">
      <c r="F20" s="3" t="s">
        <v>15</v>
      </c>
      <c r="G20" s="10" t="s">
        <v>2</v>
      </c>
      <c r="H20" s="8">
        <f>19*C10</f>
        <v>20.514903129657231</v>
      </c>
      <c r="I20" s="76">
        <f>18*C10</f>
        <v>19.435171385991058</v>
      </c>
      <c r="J20" s="91" t="s">
        <v>51</v>
      </c>
      <c r="K20" s="91" t="s">
        <v>52</v>
      </c>
    </row>
    <row r="21" spans="6:11" ht="15.75" thickBot="1" x14ac:dyDescent="0.3">
      <c r="F21" s="12" t="s">
        <v>23</v>
      </c>
      <c r="G21" s="13" t="s">
        <v>2</v>
      </c>
      <c r="H21" s="14">
        <f>(H28+H29+H30+H31)/H32</f>
        <v>59.808849787315737</v>
      </c>
      <c r="I21" s="43">
        <f>(I28+I29+I30+I31)/I32</f>
        <v>33.407417324794672</v>
      </c>
    </row>
    <row r="22" spans="6:11" ht="105.75" customHeight="1" x14ac:dyDescent="0.25">
      <c r="F22" s="1" t="s">
        <v>22</v>
      </c>
      <c r="G22" s="2"/>
      <c r="H22" s="98">
        <v>0.96</v>
      </c>
      <c r="I22" s="99">
        <v>0.96</v>
      </c>
      <c r="J22" s="106" t="s">
        <v>56</v>
      </c>
      <c r="K22" s="107"/>
    </row>
    <row r="23" spans="6:11" ht="15.75" thickBot="1" x14ac:dyDescent="0.3">
      <c r="F23" s="12" t="s">
        <v>24</v>
      </c>
      <c r="G23" s="13" t="s">
        <v>2</v>
      </c>
      <c r="H23" s="14">
        <f>H21*H22</f>
        <v>57.416495795823103</v>
      </c>
      <c r="I23" s="43">
        <f t="shared" ref="I23" si="0">I21*I22</f>
        <v>32.071120631802884</v>
      </c>
    </row>
    <row r="24" spans="6:11" x14ac:dyDescent="0.25">
      <c r="F24" s="35"/>
      <c r="G24" s="35"/>
      <c r="H24" s="100"/>
      <c r="I24" s="18"/>
    </row>
    <row r="25" spans="6:11" x14ac:dyDescent="0.25">
      <c r="F25" s="16"/>
      <c r="G25" s="17"/>
      <c r="H25" s="18"/>
      <c r="I25" s="18"/>
    </row>
    <row r="26" spans="6:11" x14ac:dyDescent="0.25">
      <c r="F26" s="15"/>
      <c r="G26" s="15"/>
      <c r="H26" s="81"/>
      <c r="I26" s="15"/>
    </row>
    <row r="27" spans="6:11" x14ac:dyDescent="0.25">
      <c r="F27" s="46" t="s">
        <v>16</v>
      </c>
      <c r="G27" s="47"/>
      <c r="H27" s="48"/>
      <c r="I27" s="48"/>
    </row>
    <row r="28" spans="6:11" x14ac:dyDescent="0.25">
      <c r="F28" s="19" t="str">
        <f>F8</f>
        <v>Investeringskostnader</v>
      </c>
      <c r="G28" s="20" t="s">
        <v>17</v>
      </c>
      <c r="H28" s="92">
        <f>H13*100*1000*H4</f>
        <v>53403298200.000076</v>
      </c>
      <c r="I28" s="83">
        <f>I13*100*1000*I4</f>
        <v>101238480000.00017</v>
      </c>
    </row>
    <row r="29" spans="6:11" x14ac:dyDescent="0.25">
      <c r="F29" s="21" t="str">
        <f>F14</f>
        <v>Faste driftskostnader</v>
      </c>
      <c r="G29" s="22" t="s">
        <v>17</v>
      </c>
      <c r="H29" s="93">
        <f>-PV($C$5,$C$4,H14*100*1000*H4)</f>
        <v>16718991349.997345</v>
      </c>
      <c r="I29" s="82">
        <f>-PV($C$5,$C$4,I14*100*1000*I4)</f>
        <v>17833590773.330505</v>
      </c>
    </row>
    <row r="30" spans="6:11" x14ac:dyDescent="0.25">
      <c r="F30" s="21" t="str">
        <f>F20</f>
        <v>Variable kostnader eks brensel</v>
      </c>
      <c r="G30" s="22" t="s">
        <v>17</v>
      </c>
      <c r="H30" s="93">
        <f>-PV($C$5,$C$4,H6*H20*1000*H4*H5)</f>
        <v>20810314299.912254</v>
      </c>
      <c r="I30" s="82">
        <f>-PV($C$5,$C$4,I6*I20*1000*I4*I5)</f>
        <v>52573425599.77832</v>
      </c>
    </row>
    <row r="31" spans="6:11" x14ac:dyDescent="0.25">
      <c r="F31" s="21" t="str">
        <f>F19</f>
        <v>Sum brensels- og utslippskostnader</v>
      </c>
      <c r="G31" s="22" t="s">
        <v>17</v>
      </c>
      <c r="H31" s="96">
        <f>-PV($C$5,$C$4,H6*H19*1000*H4*H5)</f>
        <v>-30751984646.158287</v>
      </c>
      <c r="I31" s="97">
        <f>-PV($C$5,$C$4,I6*I19*1000*I4*I5)</f>
        <v>-82005292389.755463</v>
      </c>
    </row>
    <row r="32" spans="6:11" x14ac:dyDescent="0.25">
      <c r="F32" s="57" t="s">
        <v>18</v>
      </c>
      <c r="G32" s="58" t="s">
        <v>19</v>
      </c>
      <c r="H32" s="94">
        <f>-PV($C$5+$C$6,$C$4,H6*H5*H4*1000)</f>
        <v>1006215959.9751154</v>
      </c>
      <c r="I32" s="95">
        <f>-PV($C$5+$C$6,$C$4,I6*I5*I4*1000)</f>
        <v>2683242559.9336414</v>
      </c>
    </row>
    <row r="33" spans="1:9" x14ac:dyDescent="0.25">
      <c r="F33" s="35"/>
      <c r="G33" s="53"/>
      <c r="H33" s="54"/>
      <c r="I33" s="54"/>
    </row>
    <row r="34" spans="1:9" x14ac:dyDescent="0.25">
      <c r="A34" s="84"/>
      <c r="B34" s="84"/>
      <c r="C34" s="84"/>
      <c r="D34" s="84"/>
      <c r="E34" s="84"/>
      <c r="F34" s="85"/>
      <c r="G34" s="55"/>
      <c r="H34" s="18"/>
      <c r="I34" s="18"/>
    </row>
    <row r="35" spans="1:9" x14ac:dyDescent="0.25">
      <c r="A35" s="86"/>
      <c r="B35" s="84"/>
      <c r="C35" s="84"/>
      <c r="D35" s="84"/>
      <c r="E35" s="84"/>
      <c r="F35" s="84"/>
      <c r="G35" s="55"/>
      <c r="H35" s="23"/>
      <c r="I35" s="23"/>
    </row>
    <row r="36" spans="1:9" x14ac:dyDescent="0.25">
      <c r="A36" s="86"/>
      <c r="B36" s="84"/>
      <c r="C36" s="84"/>
      <c r="D36" s="84"/>
      <c r="E36" s="84"/>
      <c r="F36" s="84"/>
      <c r="G36" s="56"/>
      <c r="H36" s="54"/>
      <c r="I36" s="54"/>
    </row>
    <row r="37" spans="1:9" x14ac:dyDescent="0.25">
      <c r="A37" s="84"/>
      <c r="B37" s="84"/>
      <c r="C37" s="84"/>
      <c r="D37" s="84"/>
      <c r="E37" s="84"/>
      <c r="F37" s="84"/>
      <c r="G37" s="35"/>
      <c r="H37" s="35"/>
      <c r="I37" s="35"/>
    </row>
    <row r="38" spans="1:9" x14ac:dyDescent="0.25">
      <c r="A38" s="84"/>
      <c r="B38" s="84"/>
      <c r="C38" s="84"/>
      <c r="D38" s="84"/>
      <c r="E38" s="84"/>
      <c r="F38" s="84"/>
    </row>
    <row r="39" spans="1:9" x14ac:dyDescent="0.25">
      <c r="A39" s="84"/>
      <c r="B39" s="87"/>
      <c r="C39" s="84"/>
      <c r="D39" s="84"/>
      <c r="E39" s="84"/>
      <c r="F39" s="84"/>
    </row>
    <row r="40" spans="1:9" x14ac:dyDescent="0.25">
      <c r="A40" s="84"/>
      <c r="B40" s="84"/>
      <c r="C40" s="84"/>
      <c r="D40" s="84"/>
      <c r="E40" s="84"/>
      <c r="F40" s="84"/>
    </row>
    <row r="41" spans="1:9" x14ac:dyDescent="0.25">
      <c r="A41" s="86"/>
      <c r="B41" s="84"/>
      <c r="C41" s="84"/>
      <c r="D41" s="86"/>
      <c r="E41" s="84"/>
      <c r="F41" s="84"/>
    </row>
    <row r="42" spans="1:9" x14ac:dyDescent="0.25">
      <c r="A42" s="84"/>
      <c r="B42" s="84"/>
      <c r="C42" s="84"/>
      <c r="D42" s="84"/>
      <c r="E42" s="84"/>
      <c r="F42" s="84"/>
    </row>
    <row r="43" spans="1:9" x14ac:dyDescent="0.25">
      <c r="A43" s="84"/>
      <c r="B43" s="84"/>
      <c r="C43" s="84"/>
      <c r="D43" s="84"/>
      <c r="E43" s="87"/>
      <c r="F43" s="87"/>
    </row>
    <row r="44" spans="1:9" x14ac:dyDescent="0.25">
      <c r="A44" s="87"/>
      <c r="B44" s="84"/>
      <c r="C44" s="84"/>
      <c r="D44" s="84"/>
      <c r="E44" s="87"/>
      <c r="F44" s="87"/>
    </row>
    <row r="45" spans="1:9" x14ac:dyDescent="0.25">
      <c r="A45" s="84"/>
      <c r="B45" s="84"/>
      <c r="C45" s="84"/>
      <c r="D45" s="84"/>
      <c r="E45" s="84"/>
      <c r="F45" s="84"/>
    </row>
  </sheetData>
  <mergeCells count="4">
    <mergeCell ref="F2:I2"/>
    <mergeCell ref="J8:J13"/>
    <mergeCell ref="K8:K13"/>
    <mergeCell ref="J22:K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Kostnad 2016</vt:lpstr>
    </vt:vector>
  </TitlesOfParts>
  <Company>NVE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Karstad Isachsen</dc:creator>
  <cp:lastModifiedBy>Olav Karstad Isachsen</cp:lastModifiedBy>
  <dcterms:created xsi:type="dcterms:W3CDTF">2016-11-15T12:54:30Z</dcterms:created>
  <dcterms:modified xsi:type="dcterms:W3CDTF">2017-02-27T13:43:16Z</dcterms:modified>
</cp:coreProperties>
</file>