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 activeTab="3"/>
  </bookViews>
  <sheets>
    <sheet name="Brenselcelle, bil" sheetId="2" r:id="rId1"/>
    <sheet name="Batteri, bil" sheetId="3" r:id="rId2"/>
    <sheet name="Brenselcelle, stasjonært" sheetId="4" r:id="rId3"/>
    <sheet name="Batteri, stasjonært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4" l="1"/>
  <c r="I41" i="4" l="1"/>
  <c r="I40" i="4"/>
  <c r="H41" i="4"/>
  <c r="I21" i="4" l="1"/>
  <c r="H21" i="4"/>
  <c r="C11" i="4" l="1"/>
  <c r="C8" i="4"/>
  <c r="C7" i="4"/>
  <c r="C6" i="4"/>
  <c r="C5" i="4"/>
  <c r="H38" i="4" l="1"/>
  <c r="C10" i="4"/>
  <c r="I25" i="4" l="1"/>
  <c r="H25" i="4"/>
  <c r="H15" i="4"/>
  <c r="H16" i="4" s="1"/>
  <c r="I15" i="4"/>
  <c r="I16" i="4" s="1"/>
  <c r="C9" i="4" l="1"/>
  <c r="I19" i="4" l="1"/>
  <c r="I20" i="4" s="1"/>
  <c r="H19" i="4"/>
  <c r="H20" i="4" s="1"/>
  <c r="H37" i="4" l="1"/>
  <c r="I38" i="4"/>
  <c r="I37" i="4"/>
  <c r="H35" i="4"/>
  <c r="I17" i="4"/>
  <c r="I33" i="4" s="1"/>
  <c r="I24" i="4"/>
  <c r="H24" i="4"/>
  <c r="F36" i="4"/>
  <c r="F35" i="4"/>
  <c r="F34" i="4"/>
  <c r="F33" i="4"/>
  <c r="I36" i="4" l="1"/>
  <c r="I35" i="4"/>
  <c r="H36" i="4"/>
  <c r="H17" i="4"/>
  <c r="H33" i="4" s="1"/>
  <c r="H34" i="4"/>
  <c r="I34" i="4"/>
  <c r="H26" i="4" l="1"/>
  <c r="H28" i="4" s="1"/>
  <c r="I26" i="4"/>
  <c r="I28" i="4" s="1"/>
  <c r="I39" i="4"/>
  <c r="H39" i="4"/>
</calcChain>
</file>

<file path=xl/sharedStrings.xml><?xml version="1.0" encoding="utf-8"?>
<sst xmlns="http://schemas.openxmlformats.org/spreadsheetml/2006/main" count="303" uniqueCount="205">
  <si>
    <t>Virkningsgrad</t>
  </si>
  <si>
    <t>%</t>
  </si>
  <si>
    <t>Enhet</t>
  </si>
  <si>
    <t>Ytelse</t>
  </si>
  <si>
    <t>Merknad</t>
  </si>
  <si>
    <t>Kilde</t>
  </si>
  <si>
    <t>år</t>
  </si>
  <si>
    <t>Levetid</t>
  </si>
  <si>
    <t>Brenselcelle</t>
  </si>
  <si>
    <t>Personbil</t>
  </si>
  <si>
    <t>Buss</t>
  </si>
  <si>
    <t>Lager/tank</t>
  </si>
  <si>
    <t>kg</t>
  </si>
  <si>
    <t>Maks. effekt</t>
  </si>
  <si>
    <t>kW</t>
  </si>
  <si>
    <t>kr/bil</t>
  </si>
  <si>
    <t>Referansekostnad; brenselcelle + tank + batteri</t>
  </si>
  <si>
    <t>kr/kW</t>
  </si>
  <si>
    <t>lavt anslag</t>
  </si>
  <si>
    <t>høyt anslag</t>
  </si>
  <si>
    <t>kr/bil (system)</t>
  </si>
  <si>
    <t>80 - 120</t>
  </si>
  <si>
    <t>Drivstofføkonomi</t>
  </si>
  <si>
    <t>kg/100 km</t>
  </si>
  <si>
    <t>Investeringskostnad for bil/kjøretøy, ekskl. mva og andre avgifter</t>
  </si>
  <si>
    <t>Investeringskostnad for brenselcellesystem, ekskl. mva og andre avgifter</t>
  </si>
  <si>
    <t>Tilgjengelighet</t>
  </si>
  <si>
    <t>Levetiden for buss er kortere pga lengre brukstid per år</t>
  </si>
  <si>
    <t>Kilder: I hovedsak IEA, se for øvrig tekstfil</t>
  </si>
  <si>
    <t>Batteri (Litiom-ione)</t>
  </si>
  <si>
    <t>Personbil, gjennomsnitt</t>
  </si>
  <si>
    <t>Liten bil</t>
  </si>
  <si>
    <t>Stor bil</t>
  </si>
  <si>
    <t>Batterikapasitet</t>
  </si>
  <si>
    <t>kWh</t>
  </si>
  <si>
    <t>Rekkevidde (årsgjennomsnitt)</t>
  </si>
  <si>
    <t>km</t>
  </si>
  <si>
    <t>Vekt batteri</t>
  </si>
  <si>
    <t>kg/kWh</t>
  </si>
  <si>
    <t>ladecykler</t>
  </si>
  <si>
    <t>Referansekostnad per levert effekt for batteripakke</t>
  </si>
  <si>
    <t>kr/kWh</t>
  </si>
  <si>
    <t>Referansekostand per energienhet for batteripakke</t>
  </si>
  <si>
    <t>Investeringskostnad for batteripakke, ekskl. mva og andre avgifter</t>
  </si>
  <si>
    <t>kWh/km</t>
  </si>
  <si>
    <t>Drivstofføkonomi (årsgjennomsnitt)</t>
  </si>
  <si>
    <t>Stasjonært</t>
  </si>
  <si>
    <t>Kilder: Se tekstfil</t>
  </si>
  <si>
    <t>Kostnader og andre parametre for batteri brukt i personbil. Supplerende informasjon finnes i tilleggsnotat.</t>
  </si>
  <si>
    <t xml:space="preserve">Investeringskostnad per lagringsenhet </t>
  </si>
  <si>
    <t>Lav pris</t>
  </si>
  <si>
    <t>NOK/kWh</t>
  </si>
  <si>
    <t>SINTEF, ETRI (EU), Bloomberg</t>
  </si>
  <si>
    <t>Referanse</t>
  </si>
  <si>
    <t>Høy pris</t>
  </si>
  <si>
    <t>Investeringskostnad per ladeeffekt</t>
  </si>
  <si>
    <t>NOK/kW</t>
  </si>
  <si>
    <t>ETRI</t>
  </si>
  <si>
    <t>Driftskostnader</t>
  </si>
  <si>
    <t>Tilnærmet null</t>
  </si>
  <si>
    <t>ZEM</t>
  </si>
  <si>
    <r>
      <t xml:space="preserve">Vekt på batteri </t>
    </r>
    <r>
      <rPr>
        <b/>
        <sz val="12"/>
        <color theme="1"/>
        <rFont val="Times New Roman"/>
        <family val="1"/>
      </rPr>
      <t>(energitetthet)</t>
    </r>
  </si>
  <si>
    <t>Høy vekt</t>
  </si>
  <si>
    <t>2015: Chev. Bolt og Tesla. 2020 og 2030: ZEM/NVE</t>
  </si>
  <si>
    <t>Lav vekt</t>
  </si>
  <si>
    <r>
      <t>Levetid som batteri i elbil</t>
    </r>
    <r>
      <rPr>
        <b/>
        <vertAlign val="superscript"/>
        <sz val="11"/>
        <color theme="1"/>
        <rFont val="Times New Roman"/>
        <family val="1"/>
      </rPr>
      <t>2</t>
    </r>
  </si>
  <si>
    <t>Lav</t>
  </si>
  <si>
    <r>
      <t>10 år / 130 000 km</t>
    </r>
    <r>
      <rPr>
        <vertAlign val="superscript"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/ 5 000 ladesykler</t>
    </r>
  </si>
  <si>
    <t>Nissan og Tesla</t>
  </si>
  <si>
    <t>15 år / 200 000 km / 8 000 ladesykler</t>
  </si>
  <si>
    <t>Høy</t>
  </si>
  <si>
    <t>20 år / 260 000 km / 10 000 ladesykler</t>
  </si>
  <si>
    <t>Lærerate</t>
  </si>
  <si>
    <t>Anslag NVE</t>
  </si>
  <si>
    <t>Kvalitet på estimater</t>
  </si>
  <si>
    <t>Middels</t>
  </si>
  <si>
    <r>
      <t>1</t>
    </r>
    <r>
      <rPr>
        <sz val="10"/>
        <color theme="1"/>
        <rFont val="Times New Roman"/>
        <family val="1"/>
      </rPr>
      <t xml:space="preserve"> Det er vanlig å oppgi priser for batteri i US dollar eller Euro. Ved omregning til norske kroner er det er her brukt valutakurser på 8 NOK/$ og 9 NOK/€. </t>
    </r>
    <r>
      <rPr>
        <vertAlign val="superscript"/>
        <sz val="11"/>
        <color theme="1"/>
        <rFont val="Times New Roman"/>
        <family val="1"/>
      </rPr>
      <t/>
    </r>
  </si>
  <si>
    <t>2 Beregnet ut fra en årlig kjørelengde for personbiler på 13 000 kilometer i 2015 (kilde SSB).</t>
  </si>
  <si>
    <t>Kostnader og andre parametre for batteri brukt til stasjonære formål i bolig. Supplerende informasjon finnes i tilleggsnotat.</t>
  </si>
  <si>
    <r>
      <t xml:space="preserve">Pris </t>
    </r>
    <r>
      <rPr>
        <b/>
        <sz val="10"/>
        <color theme="1"/>
        <rFont val="Arial"/>
        <family val="2"/>
      </rPr>
      <t>[EUR/kW]</t>
    </r>
  </si>
  <si>
    <r>
      <t xml:space="preserve">Pris </t>
    </r>
    <r>
      <rPr>
        <b/>
        <sz val="10"/>
        <color theme="1"/>
        <rFont val="Arial"/>
        <family val="2"/>
      </rPr>
      <t>[EUR/kWh]</t>
    </r>
  </si>
  <si>
    <r>
      <t xml:space="preserve">Pris i2015-kroner </t>
    </r>
    <r>
      <rPr>
        <b/>
        <sz val="10"/>
        <color theme="1"/>
        <rFont val="Arial"/>
        <family val="2"/>
      </rPr>
      <t>[NOK/kWh]</t>
    </r>
  </si>
  <si>
    <t>Cycles</t>
  </si>
  <si>
    <t>Annet</t>
  </si>
  <si>
    <t>Germany 2014 [Pettersen, Photovoltaic]</t>
  </si>
  <si>
    <t xml:space="preserve">2000 - 2200 </t>
  </si>
  <si>
    <t xml:space="preserve">1000 - 1300 </t>
  </si>
  <si>
    <t xml:space="preserve">9000 - 11500 </t>
  </si>
  <si>
    <t>Inkluderer invertere og installasjon</t>
  </si>
  <si>
    <t>Tesla Powerwall</t>
  </si>
  <si>
    <t>(8800 når inverter og installasjon er inkludert)</t>
  </si>
  <si>
    <t>IRENA 2015</t>
  </si>
  <si>
    <t>1500-3800</t>
  </si>
  <si>
    <t>200-2000</t>
  </si>
  <si>
    <t>1600 – 16000</t>
  </si>
  <si>
    <t>3000 - 6000</t>
  </si>
  <si>
    <t>Usikkert om inverter og installasjon er inkludert</t>
  </si>
  <si>
    <t>ETRI 2014</t>
  </si>
  <si>
    <t>10 års levetid</t>
  </si>
  <si>
    <t>Bloomberg, 2015</t>
  </si>
  <si>
    <t>Kostnader og andre parametre for hydrogen brukt til fremdrift av personbil. Supplerende informasjon finnes i tilleggsnotat.</t>
  </si>
  <si>
    <t>Parameter</t>
  </si>
  <si>
    <t>Volum/lagringskapasitet</t>
  </si>
  <si>
    <t>Liter</t>
  </si>
  <si>
    <t>50-60 liter</t>
  </si>
  <si>
    <t>IEA</t>
  </si>
  <si>
    <t xml:space="preserve">kg  </t>
  </si>
  <si>
    <t>6,5 kg</t>
  </si>
  <si>
    <t>Energilager (6,6 kg)</t>
  </si>
  <si>
    <t>256 (HHV)</t>
  </si>
  <si>
    <t>216,6 (LHV)</t>
  </si>
  <si>
    <t>Maks. elektrisk effekt</t>
  </si>
  <si>
    <t>80-120 kW</t>
  </si>
  <si>
    <t>Effektivitet/virkningsgrad (Virkningsgrad/energitap i komprimering + virkningsgrad av brenselcellen)</t>
  </si>
  <si>
    <t>Kompressor: 88-95 %</t>
  </si>
  <si>
    <t>Trykktank: 100 %</t>
  </si>
  <si>
    <t>PEMFC: &lt;60 % (HHV)</t>
  </si>
  <si>
    <t>PEMFC: 65 % (HHV)</t>
  </si>
  <si>
    <t>År</t>
  </si>
  <si>
    <t>12 (5000 timer)</t>
  </si>
  <si>
    <t>Tank: 20 år</t>
  </si>
  <si>
    <t>Fylletid</t>
  </si>
  <si>
    <t>tidsintervall</t>
  </si>
  <si>
    <t>3-4 min.</t>
  </si>
  <si>
    <t>Norsk hydrogenforum</t>
  </si>
  <si>
    <t>Investering (tank + brenselcelle+batteri)</t>
  </si>
  <si>
    <t>(300 USD/kW)</t>
  </si>
  <si>
    <t>(60 USD/kW)</t>
  </si>
  <si>
    <t>(35 000 USD*8=280 000 NOK per bil)</t>
  </si>
  <si>
    <t>(7500 USD *8= 60 000 NOK per bil)</t>
  </si>
  <si>
    <t>-          Høy</t>
  </si>
  <si>
    <t>NVEs anslag</t>
  </si>
  <si>
    <t>-          Lav</t>
  </si>
  <si>
    <t>Kvalitet på investeringsestimat (god/middels/dårlig)</t>
  </si>
  <si>
    <t>middels</t>
  </si>
  <si>
    <t>Tank: 10 %</t>
  </si>
  <si>
    <t>El-motor, batteri: 15 %</t>
  </si>
  <si>
    <t>FC-syst.: 20 %</t>
  </si>
  <si>
    <t>Kostnad, bil</t>
  </si>
  <si>
    <t>NOK</t>
  </si>
  <si>
    <t>500 000</t>
  </si>
  <si>
    <t>Markedspris/IEA</t>
  </si>
  <si>
    <t>Andel tank, brenselcelle og batteri</t>
  </si>
  <si>
    <r>
      <t>Kg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/100 km</t>
    </r>
  </si>
  <si>
    <t>Miljøvirkninger</t>
  </si>
  <si>
    <r>
      <t>Avhenger av produksjonsmåte for H</t>
    </r>
    <r>
      <rPr>
        <vertAlign val="subscript"/>
        <sz val="10"/>
        <color theme="1"/>
        <rFont val="Calibri"/>
        <family val="2"/>
        <scheme val="minor"/>
      </rPr>
      <t>2</t>
    </r>
  </si>
  <si>
    <t>Sikkerhetsaspekt</t>
  </si>
  <si>
    <t>Eksplosjonsfaren må håndteres</t>
  </si>
  <si>
    <t>enhet</t>
  </si>
  <si>
    <t>Byggetid</t>
  </si>
  <si>
    <t>Diskonteringsrente</t>
  </si>
  <si>
    <t>prosent/år</t>
  </si>
  <si>
    <t xml:space="preserve">Fullasttimer </t>
  </si>
  <si>
    <t>timer/år</t>
  </si>
  <si>
    <t>Degraderingsrate</t>
  </si>
  <si>
    <t>prosent</t>
  </si>
  <si>
    <t>Energiinhold</t>
  </si>
  <si>
    <t>Elandel</t>
  </si>
  <si>
    <t>Brenselpris</t>
  </si>
  <si>
    <t>øre/kWh</t>
  </si>
  <si>
    <t>Varmeandel</t>
  </si>
  <si>
    <t>Investeringskostnader</t>
  </si>
  <si>
    <t>Maskiner og utstyr</t>
  </si>
  <si>
    <r>
      <t>kr/kW</t>
    </r>
    <r>
      <rPr>
        <vertAlign val="subscript"/>
        <sz val="10"/>
        <rFont val="Calibri"/>
        <family val="2"/>
        <scheme val="minor"/>
      </rPr>
      <t>el</t>
    </r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</si>
  <si>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</si>
  <si>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</si>
  <si>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</si>
  <si>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</si>
  <si>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</si>
  <si>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>Faste driftskostnader</t>
  </si>
  <si>
    <t xml:space="preserve">Spesifikt brenselforbruk  </t>
  </si>
  <si>
    <t>Brenselskostnad</t>
  </si>
  <si>
    <t>CO2-avgift</t>
  </si>
  <si>
    <t>NOx-avgift</t>
  </si>
  <si>
    <t>CO2-kvoter</t>
  </si>
  <si>
    <t>Brensels- og utslippskostnader</t>
  </si>
  <si>
    <t>Variable kostnader eks brensel</t>
  </si>
  <si>
    <t>LCOE 2016</t>
  </si>
  <si>
    <t>Faktor for teknologiforbedring 2016 - 2035</t>
  </si>
  <si>
    <t>LCOE 2035</t>
  </si>
  <si>
    <t>Nåverdier</t>
  </si>
  <si>
    <t>øre</t>
  </si>
  <si>
    <t>Produsert varme</t>
  </si>
  <si>
    <t>kWhv</t>
  </si>
  <si>
    <t>Produsert elektrisitet</t>
  </si>
  <si>
    <r>
      <t>kWh</t>
    </r>
    <r>
      <rPr>
        <sz val="9"/>
        <rFont val="Calibri"/>
        <family val="2"/>
        <scheme val="minor"/>
      </rPr>
      <t>el</t>
    </r>
  </si>
  <si>
    <t>Produsert energi</t>
  </si>
  <si>
    <t>Elproduksjon</t>
  </si>
  <si>
    <t>GWh/år</t>
  </si>
  <si>
    <t>Varmeproduksjon</t>
  </si>
  <si>
    <t>Stasjonær MCFC brenselcelle</t>
  </si>
  <si>
    <t>grunnlast</t>
  </si>
  <si>
    <t>spisslast</t>
  </si>
  <si>
    <t>kWh/SM3</t>
  </si>
  <si>
    <r>
      <t>SM3/kWh</t>
    </r>
    <r>
      <rPr>
        <vertAlign val="subscript"/>
        <sz val="10"/>
        <rFont val="Calibri"/>
        <family val="2"/>
        <scheme val="minor"/>
      </rPr>
      <t>el</t>
    </r>
  </si>
  <si>
    <t>kr/år</t>
  </si>
  <si>
    <t>MWel</t>
  </si>
  <si>
    <r>
      <t>øre/kWh</t>
    </r>
    <r>
      <rPr>
        <vertAlign val="subscript"/>
        <sz val="10"/>
        <rFont val="Calibri"/>
        <family val="2"/>
        <scheme val="minor"/>
      </rPr>
      <t>el</t>
    </r>
  </si>
  <si>
    <t>Faste driftskostander er ikke skilt ut fra variable</t>
  </si>
  <si>
    <t>NVEs antakelse basert på vurderinger fra ETSAP-prosjektet</t>
  </si>
  <si>
    <t>faktor</t>
  </si>
  <si>
    <t>Inflasjonsjustert fra rapport 2015</t>
  </si>
  <si>
    <t>I sist rapport var LCOE beregnet for hele energiproduksjonen (ikke bare el)</t>
  </si>
  <si>
    <t>Inflasjon 2013-2016</t>
  </si>
  <si>
    <t>øø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</si>
</sst>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kr&quot;\ #,##0.00;[Red]&quot;kr&quot;\ \-#,##0.00"/>
    <numFmt numFmtId="43" formatCode="_ * #,##0.00_ ;_ * \-#,##0.00_ ;_ * &quot;-&quot;??_ ;_ @_ "/>
    <numFmt numFmtId="164" formatCode="General_)"/>
    <numFmt numFmtId="165" formatCode="#,##0_ ;\-#,##0\ "/>
    <numFmt numFmtId="166" formatCode="0.0\ %"/>
    <numFmt numFmtId="167" formatCode="0.0"/>
    <numFmt numFmtId="168" formatCode="0.00000"/>
    <numFmt numFmtId="169" formatCode="0.000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  "/>
    </font>
    <font>
      <vertAlign val="subscript"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5">
    <xf numFmtId="0" fontId="0" fillId="0" borderId="0" xfId="0"/>
    <xf numFmtId="164" fontId="6" fillId="0" borderId="9" xfId="1" applyFont="1" applyFill="1" applyBorder="1"/>
    <xf numFmtId="164" fontId="6" fillId="0" borderId="10" xfId="1" applyFont="1" applyFill="1" applyBorder="1" applyAlignment="1">
      <alignment horizontal="right"/>
    </xf>
    <xf numFmtId="164" fontId="6" fillId="0" borderId="1" xfId="1" applyFont="1" applyFill="1" applyBorder="1"/>
    <xf numFmtId="164" fontId="6" fillId="0" borderId="12" xfId="1" applyFont="1" applyFill="1" applyBorder="1" applyAlignment="1">
      <alignment horizontal="right"/>
    </xf>
    <xf numFmtId="164" fontId="4" fillId="0" borderId="1" xfId="1" applyFont="1" applyFill="1" applyBorder="1" applyAlignment="1">
      <alignment horizontal="left" indent="1"/>
    </xf>
    <xf numFmtId="3" fontId="4" fillId="0" borderId="6" xfId="1" applyNumberFormat="1" applyFont="1" applyFill="1" applyBorder="1"/>
    <xf numFmtId="164" fontId="4" fillId="0" borderId="10" xfId="1" applyFont="1" applyFill="1" applyBorder="1" applyAlignment="1">
      <alignment horizontal="right"/>
    </xf>
    <xf numFmtId="3" fontId="4" fillId="0" borderId="2" xfId="2" applyNumberFormat="1" applyFont="1" applyFill="1" applyBorder="1"/>
    <xf numFmtId="0" fontId="4" fillId="0" borderId="0" xfId="0" applyFont="1"/>
    <xf numFmtId="0" fontId="4" fillId="0" borderId="0" xfId="0" applyFont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1" xfId="1" applyFont="1" applyFill="1" applyBorder="1"/>
    <xf numFmtId="164" fontId="5" fillId="3" borderId="5" xfId="1" applyFont="1" applyFill="1" applyBorder="1" applyAlignment="1">
      <alignment horizontal="right"/>
    </xf>
    <xf numFmtId="164" fontId="5" fillId="3" borderId="6" xfId="1" applyFont="1" applyFill="1" applyBorder="1" applyAlignment="1">
      <alignment horizontal="right"/>
    </xf>
    <xf numFmtId="40" fontId="0" fillId="0" borderId="0" xfId="0" applyNumberFormat="1"/>
    <xf numFmtId="0" fontId="5" fillId="0" borderId="0" xfId="0" applyFont="1" applyFill="1" applyBorder="1"/>
    <xf numFmtId="164" fontId="5" fillId="3" borderId="0" xfId="1" applyFont="1" applyFill="1" applyBorder="1"/>
    <xf numFmtId="3" fontId="4" fillId="0" borderId="11" xfId="2" applyNumberFormat="1" applyFont="1" applyFill="1" applyBorder="1"/>
    <xf numFmtId="164" fontId="5" fillId="3" borderId="12" xfId="1" applyFont="1" applyFill="1" applyBorder="1" applyAlignment="1">
      <alignment horizontal="right"/>
    </xf>
    <xf numFmtId="0" fontId="0" fillId="0" borderId="0" xfId="0" applyFill="1"/>
    <xf numFmtId="9" fontId="4" fillId="0" borderId="2" xfId="1" applyNumberFormat="1" applyFont="1" applyFill="1" applyBorder="1"/>
    <xf numFmtId="9" fontId="4" fillId="0" borderId="11" xfId="1" applyNumberFormat="1" applyFont="1" applyFill="1" applyBorder="1"/>
    <xf numFmtId="3" fontId="4" fillId="0" borderId="7" xfId="1" applyNumberFormat="1" applyFont="1" applyFill="1" applyBorder="1"/>
    <xf numFmtId="9" fontId="4" fillId="4" borderId="11" xfId="1" applyNumberFormat="1" applyFont="1" applyFill="1" applyBorder="1"/>
    <xf numFmtId="164" fontId="4" fillId="4" borderId="7" xfId="1" applyFont="1" applyFill="1" applyBorder="1"/>
    <xf numFmtId="3" fontId="4" fillId="4" borderId="7" xfId="1" applyNumberFormat="1" applyFont="1" applyFill="1" applyBorder="1"/>
    <xf numFmtId="3" fontId="4" fillId="4" borderId="6" xfId="1" applyNumberFormat="1" applyFont="1" applyFill="1" applyBorder="1"/>
    <xf numFmtId="0" fontId="0" fillId="3" borderId="13" xfId="0" applyFill="1" applyBorder="1"/>
    <xf numFmtId="0" fontId="0" fillId="4" borderId="6" xfId="0" applyFill="1" applyBorder="1"/>
    <xf numFmtId="3" fontId="6" fillId="0" borderId="6" xfId="1" applyNumberFormat="1" applyFont="1" applyFill="1" applyBorder="1"/>
    <xf numFmtId="4" fontId="4" fillId="0" borderId="2" xfId="2" applyNumberFormat="1" applyFont="1" applyFill="1" applyBorder="1"/>
    <xf numFmtId="3" fontId="4" fillId="0" borderId="2" xfId="1" applyNumberFormat="1" applyFont="1" applyFill="1" applyBorder="1"/>
    <xf numFmtId="3" fontId="4" fillId="0" borderId="11" xfId="1" applyNumberFormat="1" applyFont="1" applyFill="1" applyBorder="1"/>
    <xf numFmtId="9" fontId="4" fillId="4" borderId="2" xfId="1" applyNumberFormat="1" applyFont="1" applyFill="1" applyBorder="1"/>
    <xf numFmtId="165" fontId="4" fillId="0" borderId="14" xfId="3" applyNumberFormat="1" applyFont="1" applyFill="1" applyBorder="1"/>
    <xf numFmtId="165" fontId="4" fillId="0" borderId="11" xfId="3" applyNumberFormat="1" applyFont="1" applyFill="1" applyBorder="1"/>
    <xf numFmtId="165" fontId="4" fillId="0" borderId="2" xfId="3" applyNumberFormat="1" applyFont="1" applyFill="1" applyBorder="1"/>
    <xf numFmtId="0" fontId="0" fillId="0" borderId="14" xfId="0" applyFill="1" applyBorder="1"/>
    <xf numFmtId="0" fontId="0" fillId="4" borderId="2" xfId="0" applyFill="1" applyBorder="1"/>
    <xf numFmtId="164" fontId="4" fillId="0" borderId="16" xfId="1" applyFont="1" applyFill="1" applyBorder="1" applyAlignment="1">
      <alignment horizontal="left" indent="1"/>
    </xf>
    <xf numFmtId="3" fontId="4" fillId="0" borderId="18" xfId="1" applyNumberFormat="1" applyFont="1" applyFill="1" applyBorder="1"/>
    <xf numFmtId="3" fontId="4" fillId="4" borderId="15" xfId="1" applyNumberFormat="1" applyFont="1" applyFill="1" applyBorder="1"/>
    <xf numFmtId="0" fontId="0" fillId="4" borderId="18" xfId="0" applyFill="1" applyBorder="1"/>
    <xf numFmtId="9" fontId="4" fillId="0" borderId="6" xfId="1" applyNumberFormat="1" applyFont="1" applyFill="1" applyBorder="1" applyAlignment="1">
      <alignment horizontal="right"/>
    </xf>
    <xf numFmtId="3" fontId="4" fillId="2" borderId="2" xfId="1" applyNumberFormat="1" applyFont="1" applyFill="1" applyBorder="1"/>
    <xf numFmtId="0" fontId="1" fillId="3" borderId="0" xfId="0" applyFont="1" applyFill="1" applyBorder="1" applyAlignment="1">
      <alignment horizontal="center"/>
    </xf>
    <xf numFmtId="3" fontId="4" fillId="0" borderId="6" xfId="1" applyNumberFormat="1" applyFont="1" applyFill="1" applyBorder="1" applyAlignment="1">
      <alignment horizontal="right"/>
    </xf>
    <xf numFmtId="164" fontId="6" fillId="0" borderId="8" xfId="1" applyFont="1" applyFill="1" applyBorder="1" applyAlignment="1">
      <alignment horizontal="right"/>
    </xf>
    <xf numFmtId="3" fontId="4" fillId="2" borderId="6" xfId="1" applyNumberFormat="1" applyFont="1" applyFill="1" applyBorder="1"/>
    <xf numFmtId="4" fontId="4" fillId="2" borderId="2" xfId="2" applyNumberFormat="1" applyFont="1" applyFill="1" applyBorder="1"/>
    <xf numFmtId="0" fontId="9" fillId="0" borderId="0" xfId="0" applyFont="1"/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3" fontId="12" fillId="0" borderId="15" xfId="0" applyNumberFormat="1" applyFont="1" applyBorder="1" applyAlignment="1">
      <alignment horizontal="right" vertical="center" wrapText="1"/>
    </xf>
    <xf numFmtId="0" fontId="12" fillId="0" borderId="15" xfId="0" applyFont="1" applyBorder="1" applyAlignment="1">
      <alignment horizontal="right" vertical="center" wrapText="1"/>
    </xf>
    <xf numFmtId="0" fontId="12" fillId="0" borderId="15" xfId="0" applyFont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5" borderId="19" xfId="0" applyFont="1" applyFill="1" applyBorder="1" applyAlignment="1">
      <alignment vertical="center" wrapText="1"/>
    </xf>
    <xf numFmtId="0" fontId="17" fillId="5" borderId="20" xfId="0" applyFont="1" applyFill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0" fillId="5" borderId="19" xfId="0" applyFont="1" applyFill="1" applyBorder="1" applyAlignment="1">
      <alignment vertical="center" wrapText="1"/>
    </xf>
    <xf numFmtId="0" fontId="20" fillId="5" borderId="20" xfId="0" applyFont="1" applyFill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23" xfId="0" applyFont="1" applyBorder="1" applyAlignment="1">
      <alignment horizontal="left" vertical="center" wrapText="1" indent="5"/>
    </xf>
    <xf numFmtId="3" fontId="2" fillId="0" borderId="15" xfId="0" applyNumberFormat="1" applyFont="1" applyBorder="1" applyAlignment="1">
      <alignment vertical="center" wrapText="1"/>
    </xf>
    <xf numFmtId="0" fontId="5" fillId="6" borderId="26" xfId="0" applyFont="1" applyFill="1" applyBorder="1"/>
    <xf numFmtId="0" fontId="5" fillId="6" borderId="27" xfId="0" applyFont="1" applyFill="1" applyBorder="1"/>
    <xf numFmtId="0" fontId="22" fillId="3" borderId="6" xfId="0" applyFont="1" applyFill="1" applyBorder="1" applyAlignment="1">
      <alignment horizontal="center"/>
    </xf>
    <xf numFmtId="0" fontId="0" fillId="0" borderId="0" xfId="0" applyBorder="1"/>
    <xf numFmtId="164" fontId="5" fillId="3" borderId="8" xfId="1" applyFont="1" applyFill="1" applyBorder="1" applyAlignment="1">
      <alignment horizontal="right"/>
    </xf>
    <xf numFmtId="166" fontId="2" fillId="0" borderId="0" xfId="4" applyNumberFormat="1" applyFont="1" applyBorder="1"/>
    <xf numFmtId="164" fontId="6" fillId="0" borderId="28" xfId="1" applyFont="1" applyFill="1" applyBorder="1"/>
    <xf numFmtId="164" fontId="4" fillId="0" borderId="29" xfId="1" applyFont="1" applyFill="1" applyBorder="1" applyAlignment="1">
      <alignment horizontal="right"/>
    </xf>
    <xf numFmtId="3" fontId="4" fillId="7" borderId="30" xfId="1" applyNumberFormat="1" applyFont="1" applyFill="1" applyBorder="1"/>
    <xf numFmtId="166" fontId="0" fillId="0" borderId="0" xfId="4" applyNumberFormat="1" applyFont="1" applyBorder="1"/>
    <xf numFmtId="9" fontId="4" fillId="7" borderId="30" xfId="1" applyNumberFormat="1" applyFont="1" applyFill="1" applyBorder="1"/>
    <xf numFmtId="2" fontId="6" fillId="0" borderId="0" xfId="0" applyNumberFormat="1" applyFont="1" applyBorder="1"/>
    <xf numFmtId="164" fontId="6" fillId="0" borderId="29" xfId="1" applyFont="1" applyFill="1" applyBorder="1" applyAlignment="1">
      <alignment horizontal="right"/>
    </xf>
    <xf numFmtId="2" fontId="4" fillId="0" borderId="0" xfId="0" applyNumberFormat="1" applyFont="1" applyBorder="1"/>
    <xf numFmtId="9" fontId="4" fillId="7" borderId="2" xfId="1" applyNumberFormat="1" applyFont="1" applyFill="1" applyBorder="1"/>
    <xf numFmtId="164" fontId="6" fillId="2" borderId="12" xfId="1" applyFont="1" applyFill="1" applyBorder="1" applyAlignment="1">
      <alignment horizontal="right"/>
    </xf>
    <xf numFmtId="164" fontId="6" fillId="2" borderId="6" xfId="1" applyFont="1" applyFill="1" applyBorder="1"/>
    <xf numFmtId="164" fontId="4" fillId="0" borderId="12" xfId="1" applyFont="1" applyFill="1" applyBorder="1" applyAlignment="1">
      <alignment horizontal="right"/>
    </xf>
    <xf numFmtId="3" fontId="4" fillId="7" borderId="6" xfId="1" applyNumberFormat="1" applyFont="1" applyFill="1" applyBorder="1"/>
    <xf numFmtId="164" fontId="4" fillId="0" borderId="1" xfId="1" applyFont="1" applyFill="1" applyBorder="1"/>
    <xf numFmtId="167" fontId="4" fillId="0" borderId="6" xfId="2" applyNumberFormat="1" applyFont="1" applyFill="1" applyBorder="1"/>
    <xf numFmtId="167" fontId="4" fillId="0" borderId="6" xfId="1" applyNumberFormat="1" applyFont="1" applyFill="1" applyBorder="1"/>
    <xf numFmtId="164" fontId="4" fillId="0" borderId="31" xfId="1" applyFont="1" applyFill="1" applyBorder="1"/>
    <xf numFmtId="164" fontId="4" fillId="0" borderId="33" xfId="1" applyFont="1" applyFill="1" applyBorder="1" applyAlignment="1">
      <alignment horizontal="right"/>
    </xf>
    <xf numFmtId="167" fontId="4" fillId="0" borderId="13" xfId="2" applyNumberFormat="1" applyFont="1" applyFill="1" applyBorder="1"/>
    <xf numFmtId="164" fontId="6" fillId="0" borderId="34" xfId="1" applyFont="1" applyFill="1" applyBorder="1"/>
    <xf numFmtId="167" fontId="6" fillId="0" borderId="35" xfId="0" applyNumberFormat="1" applyFont="1" applyFill="1" applyBorder="1"/>
    <xf numFmtId="167" fontId="24" fillId="0" borderId="0" xfId="1" applyNumberFormat="1" applyFont="1" applyFill="1" applyBorder="1"/>
    <xf numFmtId="164" fontId="24" fillId="0" borderId="0" xfId="1" applyFont="1" applyFill="1" applyBorder="1"/>
    <xf numFmtId="164" fontId="24" fillId="0" borderId="0" xfId="1" applyFont="1" applyFill="1" applyBorder="1" applyAlignment="1">
      <alignment horizontal="right"/>
    </xf>
    <xf numFmtId="164" fontId="6" fillId="0" borderId="36" xfId="1" applyFont="1" applyFill="1" applyBorder="1"/>
    <xf numFmtId="0" fontId="6" fillId="0" borderId="37" xfId="0" applyFont="1" applyBorder="1" applyAlignment="1">
      <alignment horizontal="right"/>
    </xf>
    <xf numFmtId="0" fontId="6" fillId="0" borderId="14" xfId="0" applyFont="1" applyBorder="1"/>
    <xf numFmtId="164" fontId="4" fillId="0" borderId="36" xfId="0" applyNumberFormat="1" applyFont="1" applyBorder="1"/>
    <xf numFmtId="0" fontId="4" fillId="0" borderId="5" xfId="0" applyFont="1" applyBorder="1" applyAlignment="1">
      <alignment horizontal="right"/>
    </xf>
    <xf numFmtId="164" fontId="4" fillId="0" borderId="32" xfId="0" applyNumberFormat="1" applyFont="1" applyBorder="1"/>
    <xf numFmtId="0" fontId="4" fillId="0" borderId="12" xfId="0" applyFont="1" applyBorder="1" applyAlignment="1">
      <alignment horizontal="right"/>
    </xf>
    <xf numFmtId="40" fontId="4" fillId="0" borderId="0" xfId="0" applyNumberFormat="1" applyFont="1" applyBorder="1"/>
    <xf numFmtId="40" fontId="24" fillId="0" borderId="0" xfId="0" applyNumberFormat="1" applyFont="1" applyBorder="1"/>
    <xf numFmtId="0" fontId="0" fillId="0" borderId="38" xfId="0" applyBorder="1"/>
    <xf numFmtId="40" fontId="0" fillId="0" borderId="39" xfId="0" applyNumberFormat="1" applyBorder="1"/>
    <xf numFmtId="167" fontId="24" fillId="0" borderId="0" xfId="2" applyNumberFormat="1" applyFont="1" applyFill="1" applyBorder="1"/>
    <xf numFmtId="0" fontId="4" fillId="0" borderId="12" xfId="0" applyFont="1" applyFill="1" applyBorder="1" applyAlignment="1">
      <alignment horizontal="right"/>
    </xf>
    <xf numFmtId="2" fontId="0" fillId="0" borderId="0" xfId="0" applyNumberFormat="1"/>
    <xf numFmtId="2" fontId="4" fillId="7" borderId="6" xfId="1" applyNumberFormat="1" applyFont="1" applyFill="1" applyBorder="1"/>
    <xf numFmtId="164" fontId="6" fillId="0" borderId="34" xfId="1" applyFont="1" applyFill="1" applyBorder="1" applyAlignment="1">
      <alignment horizontal="right"/>
    </xf>
    <xf numFmtId="9" fontId="0" fillId="0" borderId="0" xfId="0" applyNumberFormat="1"/>
    <xf numFmtId="8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5" fillId="3" borderId="17" xfId="1" applyFont="1" applyFill="1" applyBorder="1" applyAlignment="1">
      <alignment horizontal="center"/>
    </xf>
    <xf numFmtId="164" fontId="5" fillId="3" borderId="2" xfId="1" applyFont="1" applyFill="1" applyBorder="1" applyAlignment="1">
      <alignment horizontal="center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9" fillId="0" borderId="24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0" fontId="19" fillId="0" borderId="24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</cellXfs>
  <cellStyles count="5">
    <cellStyle name="Komma" xfId="3" builtinId="3"/>
    <cellStyle name="Normal" xfId="0" builtinId="0"/>
    <cellStyle name="Normal_Ark1" xfId="1"/>
    <cellStyle name="Prosent" xfId="4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E7">
            <v>10.3</v>
          </cell>
        </row>
        <row r="48">
          <cell r="D48">
            <v>19.347380258899673</v>
          </cell>
        </row>
      </sheetData>
      <sheetData sheetId="1">
        <row r="6">
          <cell r="H6">
            <v>8.7378640776699026</v>
          </cell>
        </row>
      </sheetData>
      <sheetData sheetId="2"/>
      <sheetData sheetId="3">
        <row r="1">
          <cell r="C1">
            <v>1.07973174366617</v>
          </cell>
        </row>
        <row r="23">
          <cell r="C23">
            <v>1</v>
          </cell>
        </row>
        <row r="48">
          <cell r="C48">
            <v>5</v>
          </cell>
          <cell r="D48">
            <v>0.06</v>
          </cell>
          <cell r="E48">
            <v>1E-3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37" sqref="C37"/>
    </sheetView>
  </sheetViews>
  <sheetFormatPr baseColWidth="10" defaultRowHeight="15"/>
  <cols>
    <col min="3" max="3" width="52.28515625" customWidth="1"/>
    <col min="5" max="5" width="13.42578125" customWidth="1"/>
    <col min="8" max="8" width="13" customWidth="1"/>
  </cols>
  <sheetData>
    <row r="1" spans="1:15">
      <c r="A1" s="18"/>
      <c r="C1" s="128" t="s">
        <v>8</v>
      </c>
      <c r="D1" s="129"/>
      <c r="E1" s="129"/>
      <c r="F1" s="129"/>
      <c r="G1" s="129"/>
      <c r="H1" s="30"/>
      <c r="I1" s="13"/>
      <c r="J1" s="13"/>
      <c r="K1" s="22"/>
      <c r="L1" s="22"/>
      <c r="M1" s="22"/>
      <c r="N1" s="22"/>
    </row>
    <row r="2" spans="1:15">
      <c r="B2" s="12"/>
      <c r="C2" s="14" t="s">
        <v>3</v>
      </c>
      <c r="D2" s="15" t="s">
        <v>2</v>
      </c>
      <c r="E2" s="130" t="s">
        <v>9</v>
      </c>
      <c r="F2" s="131"/>
      <c r="G2" s="130" t="s">
        <v>10</v>
      </c>
      <c r="H2" s="131"/>
      <c r="I2" s="19" t="s">
        <v>5</v>
      </c>
      <c r="J2" s="14" t="s">
        <v>4</v>
      </c>
      <c r="K2" s="22"/>
      <c r="L2" s="22"/>
      <c r="M2" s="22"/>
      <c r="N2" s="22"/>
    </row>
    <row r="3" spans="1:15">
      <c r="B3" s="12"/>
      <c r="C3" s="14"/>
      <c r="D3" s="21"/>
      <c r="E3" s="16">
        <v>2016</v>
      </c>
      <c r="F3" s="16">
        <v>2035</v>
      </c>
      <c r="G3" s="16">
        <v>2016</v>
      </c>
      <c r="H3" s="16">
        <v>2035</v>
      </c>
      <c r="I3" s="22" t="s">
        <v>28</v>
      </c>
      <c r="J3" s="22"/>
      <c r="K3" s="22"/>
      <c r="L3" s="22"/>
      <c r="M3" s="22"/>
    </row>
    <row r="4" spans="1:15">
      <c r="B4" s="9"/>
      <c r="C4" s="1" t="s">
        <v>11</v>
      </c>
      <c r="D4" s="7" t="s">
        <v>12</v>
      </c>
      <c r="E4" s="34">
        <v>6.5</v>
      </c>
      <c r="F4" s="34">
        <v>6.5</v>
      </c>
      <c r="G4" s="35">
        <v>35</v>
      </c>
      <c r="H4" s="34">
        <v>35</v>
      </c>
      <c r="I4" s="22"/>
      <c r="J4" s="22"/>
      <c r="K4" s="22"/>
      <c r="L4" s="22"/>
      <c r="M4" s="22"/>
      <c r="N4" s="22"/>
      <c r="O4" s="22"/>
    </row>
    <row r="5" spans="1:15">
      <c r="A5" s="9"/>
      <c r="B5" s="9"/>
      <c r="C5" s="3" t="s">
        <v>13</v>
      </c>
      <c r="D5" s="4" t="s">
        <v>14</v>
      </c>
      <c r="E5" s="46" t="s">
        <v>21</v>
      </c>
      <c r="F5" s="46" t="s">
        <v>21</v>
      </c>
      <c r="G5" s="25">
        <v>150</v>
      </c>
      <c r="H5" s="6">
        <v>150</v>
      </c>
      <c r="I5" s="22"/>
      <c r="J5" s="22"/>
      <c r="K5" s="22"/>
      <c r="L5" s="22"/>
      <c r="M5" s="22"/>
      <c r="N5" s="22"/>
      <c r="O5" s="22"/>
    </row>
    <row r="6" spans="1:15">
      <c r="B6" s="9"/>
      <c r="C6" s="1" t="s">
        <v>0</v>
      </c>
      <c r="D6" s="7" t="s">
        <v>1</v>
      </c>
      <c r="E6" s="23">
        <v>0.53</v>
      </c>
      <c r="F6" s="23">
        <v>0.58499999999999996</v>
      </c>
      <c r="G6" s="24">
        <v>0.51</v>
      </c>
      <c r="H6" s="36"/>
      <c r="I6" s="22"/>
      <c r="J6" s="22"/>
      <c r="K6" s="22"/>
      <c r="L6" s="22"/>
      <c r="M6" s="22"/>
      <c r="N6" s="22"/>
      <c r="O6" s="22"/>
    </row>
    <row r="7" spans="1:15">
      <c r="B7" s="9"/>
      <c r="C7" s="1" t="s">
        <v>7</v>
      </c>
      <c r="D7" s="7" t="s">
        <v>6</v>
      </c>
      <c r="E7" s="37">
        <v>12</v>
      </c>
      <c r="F7" s="37">
        <v>12</v>
      </c>
      <c r="G7" s="38">
        <v>5</v>
      </c>
      <c r="H7" s="39">
        <v>5</v>
      </c>
      <c r="I7" s="22"/>
      <c r="J7" s="22" t="s">
        <v>27</v>
      </c>
      <c r="K7" s="22"/>
      <c r="L7" s="22"/>
      <c r="M7" s="22"/>
      <c r="N7" s="22"/>
      <c r="O7" s="22"/>
    </row>
    <row r="8" spans="1:15">
      <c r="B8" s="9"/>
      <c r="C8" s="1" t="s">
        <v>16</v>
      </c>
      <c r="D8" s="2" t="s">
        <v>17</v>
      </c>
      <c r="E8" s="40">
        <v>2400</v>
      </c>
      <c r="F8" s="40">
        <v>480</v>
      </c>
      <c r="G8" s="26"/>
      <c r="H8" s="41"/>
      <c r="I8" s="22"/>
      <c r="J8" s="22"/>
      <c r="K8" s="22"/>
      <c r="L8" s="22"/>
      <c r="M8" s="22"/>
      <c r="N8" s="22"/>
      <c r="O8" s="22"/>
    </row>
    <row r="9" spans="1:15">
      <c r="A9" s="9"/>
      <c r="B9" s="9"/>
      <c r="C9" s="3" t="s">
        <v>25</v>
      </c>
      <c r="D9" s="4" t="s">
        <v>20</v>
      </c>
      <c r="E9" s="32">
        <v>280000</v>
      </c>
      <c r="F9" s="32">
        <v>60000</v>
      </c>
      <c r="G9" s="27"/>
      <c r="H9" s="31"/>
      <c r="I9" s="22"/>
      <c r="J9" s="22"/>
      <c r="K9" s="22"/>
      <c r="L9" s="22"/>
      <c r="M9" s="22"/>
      <c r="N9" s="22"/>
      <c r="O9" s="22"/>
    </row>
    <row r="10" spans="1:15">
      <c r="B10" s="11"/>
      <c r="C10" s="5" t="s">
        <v>18</v>
      </c>
      <c r="D10" s="4" t="s">
        <v>20</v>
      </c>
      <c r="E10" s="6">
        <v>230000</v>
      </c>
      <c r="F10" s="6">
        <v>30000</v>
      </c>
      <c r="G10" s="28"/>
      <c r="H10" s="31"/>
      <c r="I10" s="22"/>
      <c r="J10" s="22"/>
      <c r="K10" s="22"/>
      <c r="L10" s="22"/>
      <c r="M10" s="22"/>
      <c r="N10" s="22"/>
      <c r="O10" s="22"/>
    </row>
    <row r="11" spans="1:15" ht="15.75" thickBot="1">
      <c r="A11" s="11"/>
      <c r="B11" s="11"/>
      <c r="C11" s="42" t="s">
        <v>19</v>
      </c>
      <c r="D11" s="50" t="s">
        <v>20</v>
      </c>
      <c r="E11" s="43">
        <v>310000</v>
      </c>
      <c r="F11" s="43">
        <v>90000</v>
      </c>
      <c r="G11" s="44"/>
      <c r="H11" s="45"/>
      <c r="I11" s="22"/>
      <c r="J11" s="22"/>
      <c r="K11" s="22"/>
      <c r="L11" s="22"/>
      <c r="M11" s="22"/>
      <c r="N11" s="22"/>
      <c r="O11" s="22"/>
    </row>
    <row r="12" spans="1:15">
      <c r="A12" s="11"/>
      <c r="B12" s="11"/>
      <c r="C12" s="3" t="s">
        <v>24</v>
      </c>
      <c r="D12" s="4" t="s">
        <v>15</v>
      </c>
      <c r="E12" s="6">
        <v>440000</v>
      </c>
      <c r="F12" s="6">
        <v>280000</v>
      </c>
      <c r="G12" s="32">
        <v>6000000</v>
      </c>
      <c r="H12" s="32">
        <v>3500000</v>
      </c>
      <c r="I12" s="22"/>
      <c r="J12" s="22"/>
      <c r="K12" s="22"/>
      <c r="L12" s="22"/>
      <c r="M12" s="22"/>
      <c r="N12" s="22"/>
      <c r="O12" s="22"/>
    </row>
    <row r="13" spans="1:15">
      <c r="C13" s="5" t="s">
        <v>18</v>
      </c>
      <c r="D13" s="4" t="s">
        <v>15</v>
      </c>
      <c r="E13" s="6">
        <v>400000</v>
      </c>
      <c r="F13" s="6">
        <v>250000</v>
      </c>
      <c r="G13" s="28"/>
      <c r="H13" s="32">
        <v>3000000</v>
      </c>
      <c r="I13" s="22"/>
      <c r="J13" s="22"/>
      <c r="K13" s="22"/>
      <c r="L13" s="22"/>
      <c r="M13" s="22"/>
      <c r="N13" s="22"/>
      <c r="O13" s="22"/>
    </row>
    <row r="14" spans="1:15">
      <c r="C14" s="5" t="s">
        <v>19</v>
      </c>
      <c r="D14" s="4" t="s">
        <v>15</v>
      </c>
      <c r="E14" s="6">
        <v>480000</v>
      </c>
      <c r="F14" s="6">
        <v>340000</v>
      </c>
      <c r="G14" s="29"/>
      <c r="H14" s="32">
        <v>4000000</v>
      </c>
      <c r="I14" s="22"/>
      <c r="J14" s="22"/>
      <c r="K14" s="22"/>
      <c r="L14" s="22"/>
      <c r="M14" s="22"/>
      <c r="N14" s="22"/>
      <c r="O14" s="22"/>
    </row>
    <row r="15" spans="1:15">
      <c r="C15" s="1" t="s">
        <v>22</v>
      </c>
      <c r="D15" s="7" t="s">
        <v>23</v>
      </c>
      <c r="E15" s="33">
        <v>1</v>
      </c>
      <c r="F15" s="33">
        <v>0.75</v>
      </c>
      <c r="G15" s="20">
        <v>11</v>
      </c>
      <c r="H15" s="8">
        <v>10</v>
      </c>
      <c r="I15" s="22"/>
      <c r="J15" s="22"/>
      <c r="K15" s="22"/>
      <c r="L15" s="22"/>
      <c r="M15" s="22"/>
      <c r="N15" s="22"/>
      <c r="O15" s="22"/>
    </row>
    <row r="16" spans="1:15">
      <c r="C16" s="1" t="s">
        <v>26</v>
      </c>
      <c r="D16" s="7" t="s">
        <v>1</v>
      </c>
      <c r="E16" s="47"/>
      <c r="F16" s="47"/>
      <c r="G16" s="23">
        <v>0.68</v>
      </c>
      <c r="H16" s="23">
        <v>0.9</v>
      </c>
      <c r="I16" s="22"/>
      <c r="J16" s="22"/>
      <c r="K16" s="22"/>
      <c r="L16" s="22"/>
      <c r="M16" s="22"/>
      <c r="N16" s="22"/>
      <c r="O16" s="22"/>
    </row>
    <row r="17" spans="2:15">
      <c r="C17" s="10"/>
      <c r="D17" s="10"/>
      <c r="E17" s="10"/>
      <c r="F17" s="10"/>
      <c r="G17" s="10"/>
      <c r="H17" s="22"/>
      <c r="I17" s="22"/>
      <c r="J17" s="22"/>
      <c r="K17" s="22"/>
      <c r="L17" s="22"/>
      <c r="M17" s="22"/>
      <c r="N17" s="22"/>
      <c r="O17" s="22"/>
    </row>
    <row r="18" spans="2:15">
      <c r="C18" s="10"/>
      <c r="D18" s="10"/>
      <c r="E18" s="10"/>
      <c r="F18" s="10"/>
      <c r="G18" s="10"/>
      <c r="H18" s="22"/>
      <c r="I18" s="22"/>
      <c r="J18" s="22"/>
      <c r="K18" s="22"/>
      <c r="L18" s="22"/>
      <c r="M18" s="22"/>
      <c r="N18" s="22"/>
      <c r="O18" s="22"/>
    </row>
    <row r="19" spans="2:15" ht="19.5" thickBot="1">
      <c r="B19" s="53" t="s">
        <v>100</v>
      </c>
      <c r="C19" s="53"/>
      <c r="D19" s="53"/>
      <c r="E19" s="53"/>
      <c r="F19" s="53"/>
      <c r="G19" s="53"/>
      <c r="H19" s="22"/>
      <c r="I19" s="22"/>
      <c r="J19" s="22"/>
      <c r="K19" s="22"/>
      <c r="L19" s="22"/>
      <c r="M19" s="22"/>
      <c r="N19" s="22"/>
      <c r="O19" s="22"/>
    </row>
    <row r="20" spans="2:15" ht="18.75" thickBot="1">
      <c r="C20" s="66" t="s">
        <v>101</v>
      </c>
      <c r="D20" s="67" t="s">
        <v>2</v>
      </c>
      <c r="E20" s="67">
        <v>2016</v>
      </c>
      <c r="F20" s="67">
        <v>2035</v>
      </c>
      <c r="G20" s="67" t="s">
        <v>5</v>
      </c>
      <c r="H20" s="22"/>
      <c r="I20" s="22"/>
      <c r="J20" s="22"/>
      <c r="K20" s="22"/>
      <c r="L20" s="22"/>
      <c r="M20" s="22"/>
      <c r="N20" s="22"/>
      <c r="O20" s="22"/>
    </row>
    <row r="21" spans="2:15">
      <c r="C21" s="125" t="s">
        <v>102</v>
      </c>
      <c r="D21" s="68" t="s">
        <v>103</v>
      </c>
      <c r="E21" s="69" t="s">
        <v>104</v>
      </c>
      <c r="F21" s="69" t="s">
        <v>104</v>
      </c>
      <c r="G21" s="125" t="s">
        <v>105</v>
      </c>
      <c r="H21" s="22"/>
      <c r="I21" s="22"/>
      <c r="J21" s="22"/>
      <c r="K21" s="22"/>
      <c r="L21" s="22"/>
      <c r="M21" s="22"/>
      <c r="N21" s="22"/>
      <c r="O21" s="22"/>
    </row>
    <row r="22" spans="2:15" ht="15.75" thickBot="1">
      <c r="C22" s="127"/>
      <c r="D22" s="70" t="s">
        <v>106</v>
      </c>
      <c r="E22" s="71" t="s">
        <v>107</v>
      </c>
      <c r="F22" s="71" t="s">
        <v>107</v>
      </c>
      <c r="G22" s="127"/>
      <c r="H22" s="22"/>
      <c r="I22" s="22"/>
      <c r="J22" s="22"/>
      <c r="K22" s="22"/>
      <c r="L22" s="22"/>
      <c r="M22" s="22"/>
      <c r="N22" s="22"/>
      <c r="O22" s="22"/>
    </row>
    <row r="23" spans="2:15">
      <c r="C23" s="125" t="s">
        <v>108</v>
      </c>
      <c r="D23" s="125" t="s">
        <v>34</v>
      </c>
      <c r="E23" s="69" t="s">
        <v>109</v>
      </c>
      <c r="F23" s="69" t="s">
        <v>109</v>
      </c>
      <c r="G23" s="125" t="s">
        <v>105</v>
      </c>
      <c r="H23" s="22"/>
      <c r="I23" s="22"/>
      <c r="J23" s="22"/>
      <c r="K23" s="22"/>
      <c r="L23" s="22"/>
      <c r="M23" s="22"/>
      <c r="N23" s="22"/>
      <c r="O23" s="22"/>
    </row>
    <row r="24" spans="2:15" ht="15.75" thickBot="1">
      <c r="B24" s="12"/>
      <c r="C24" s="127"/>
      <c r="D24" s="127"/>
      <c r="E24" s="71" t="s">
        <v>110</v>
      </c>
      <c r="F24" s="71" t="s">
        <v>110</v>
      </c>
      <c r="G24" s="127"/>
      <c r="H24" s="22"/>
      <c r="I24" s="22"/>
      <c r="J24" s="22"/>
      <c r="K24" s="22"/>
      <c r="L24" s="22"/>
      <c r="M24" s="22"/>
      <c r="N24" s="22"/>
      <c r="O24" s="22"/>
    </row>
    <row r="25" spans="2:15" ht="15.75" thickBot="1">
      <c r="B25" s="12"/>
      <c r="C25" s="70" t="s">
        <v>111</v>
      </c>
      <c r="D25" s="71" t="s">
        <v>14</v>
      </c>
      <c r="E25" s="71" t="s">
        <v>112</v>
      </c>
      <c r="F25" s="71"/>
      <c r="G25" s="71" t="s">
        <v>105</v>
      </c>
      <c r="H25" s="22"/>
      <c r="I25" s="22"/>
      <c r="J25" s="22"/>
      <c r="K25" s="22"/>
      <c r="L25" s="22"/>
      <c r="M25" s="22"/>
      <c r="N25" s="22"/>
      <c r="O25" s="22"/>
    </row>
    <row r="26" spans="2:15" ht="25.5">
      <c r="B26" s="12"/>
      <c r="C26" s="125" t="s">
        <v>113</v>
      </c>
      <c r="D26" s="125" t="s">
        <v>1</v>
      </c>
      <c r="E26" s="69" t="s">
        <v>114</v>
      </c>
      <c r="F26" s="69"/>
      <c r="G26" s="125" t="s">
        <v>105</v>
      </c>
      <c r="H26" s="22"/>
      <c r="I26" s="22"/>
      <c r="J26" s="22"/>
      <c r="K26" s="22"/>
      <c r="L26" s="22"/>
      <c r="M26" s="22"/>
      <c r="N26" s="22"/>
      <c r="O26" s="22"/>
    </row>
    <row r="27" spans="2:15" ht="25.5">
      <c r="B27" s="9"/>
      <c r="C27" s="126"/>
      <c r="D27" s="126"/>
      <c r="E27" s="69" t="s">
        <v>115</v>
      </c>
      <c r="F27" s="69"/>
      <c r="G27" s="126"/>
      <c r="H27" s="22"/>
      <c r="I27" s="22"/>
      <c r="J27" s="22"/>
      <c r="K27" s="22"/>
      <c r="L27" s="22"/>
      <c r="M27" s="22"/>
      <c r="N27" s="22"/>
      <c r="O27" s="22"/>
    </row>
    <row r="28" spans="2:15" ht="26.25" thickBot="1">
      <c r="B28" s="9"/>
      <c r="C28" s="127"/>
      <c r="D28" s="127"/>
      <c r="E28" s="71" t="s">
        <v>116</v>
      </c>
      <c r="F28" s="71" t="s">
        <v>117</v>
      </c>
      <c r="G28" s="127"/>
      <c r="H28" s="22"/>
      <c r="I28" s="22"/>
      <c r="J28" s="22"/>
      <c r="K28" s="22"/>
      <c r="L28" s="22"/>
      <c r="M28" s="22"/>
      <c r="N28" s="22"/>
      <c r="O28" s="22"/>
    </row>
    <row r="29" spans="2:15">
      <c r="B29" s="9"/>
      <c r="C29" s="125" t="s">
        <v>7</v>
      </c>
      <c r="D29" s="125" t="s">
        <v>118</v>
      </c>
      <c r="E29" s="69" t="s">
        <v>119</v>
      </c>
      <c r="F29" s="125">
        <v>12</v>
      </c>
      <c r="G29" s="125"/>
    </row>
    <row r="30" spans="2:15" ht="15.75" thickBot="1">
      <c r="B30" s="9"/>
      <c r="C30" s="127"/>
      <c r="D30" s="127"/>
      <c r="E30" s="71" t="s">
        <v>120</v>
      </c>
      <c r="F30" s="127"/>
      <c r="G30" s="127"/>
    </row>
    <row r="31" spans="2:15" ht="39" thickBot="1">
      <c r="B31" s="9"/>
      <c r="C31" s="70" t="s">
        <v>121</v>
      </c>
      <c r="D31" s="71" t="s">
        <v>122</v>
      </c>
      <c r="E31" s="71" t="s">
        <v>123</v>
      </c>
      <c r="F31" s="71"/>
      <c r="G31" s="71" t="s">
        <v>124</v>
      </c>
    </row>
    <row r="32" spans="2:15">
      <c r="B32" s="11"/>
      <c r="C32" s="125" t="s">
        <v>125</v>
      </c>
      <c r="D32" s="125" t="s">
        <v>56</v>
      </c>
      <c r="E32" s="69">
        <v>2400</v>
      </c>
      <c r="F32" s="69">
        <v>480</v>
      </c>
      <c r="G32" s="125" t="s">
        <v>105</v>
      </c>
    </row>
    <row r="33" spans="2:7">
      <c r="B33" s="11"/>
      <c r="C33" s="126"/>
      <c r="D33" s="126"/>
      <c r="E33" s="69" t="s">
        <v>126</v>
      </c>
      <c r="F33" s="69" t="s">
        <v>127</v>
      </c>
      <c r="G33" s="126"/>
    </row>
    <row r="34" spans="2:7" ht="39" thickBot="1">
      <c r="B34" s="11"/>
      <c r="C34" s="127"/>
      <c r="D34" s="127"/>
      <c r="E34" s="71" t="s">
        <v>128</v>
      </c>
      <c r="F34" s="71" t="s">
        <v>129</v>
      </c>
      <c r="G34" s="127"/>
    </row>
    <row r="35" spans="2:7" ht="15.75" thickBot="1">
      <c r="C35" s="72" t="s">
        <v>130</v>
      </c>
      <c r="D35" s="71"/>
      <c r="E35" s="71">
        <v>2800</v>
      </c>
      <c r="F35" s="71">
        <v>600</v>
      </c>
      <c r="G35" s="71" t="s">
        <v>131</v>
      </c>
    </row>
    <row r="36" spans="2:7" ht="15.75" thickBot="1">
      <c r="C36" s="72" t="s">
        <v>132</v>
      </c>
      <c r="D36" s="71"/>
      <c r="E36" s="71">
        <v>2000</v>
      </c>
      <c r="F36" s="71">
        <v>240</v>
      </c>
      <c r="G36" s="71" t="s">
        <v>131</v>
      </c>
    </row>
    <row r="37" spans="2:7" ht="15.75" thickBot="1">
      <c r="C37" s="70" t="s">
        <v>133</v>
      </c>
      <c r="D37" s="71"/>
      <c r="E37" s="71" t="s">
        <v>134</v>
      </c>
      <c r="F37" s="71" t="s">
        <v>134</v>
      </c>
      <c r="G37" s="71"/>
    </row>
    <row r="38" spans="2:7">
      <c r="C38" s="125" t="s">
        <v>72</v>
      </c>
      <c r="D38" s="125"/>
      <c r="E38" s="69" t="s">
        <v>135</v>
      </c>
      <c r="F38" s="125"/>
      <c r="G38" s="125" t="s">
        <v>105</v>
      </c>
    </row>
    <row r="39" spans="2:7" ht="25.5">
      <c r="C39" s="126"/>
      <c r="D39" s="126"/>
      <c r="E39" s="69" t="s">
        <v>136</v>
      </c>
      <c r="F39" s="126"/>
      <c r="G39" s="126"/>
    </row>
    <row r="40" spans="2:7" ht="15.75" thickBot="1">
      <c r="C40" s="127"/>
      <c r="D40" s="127"/>
      <c r="E40" s="71" t="s">
        <v>137</v>
      </c>
      <c r="F40" s="127"/>
      <c r="G40" s="127"/>
    </row>
    <row r="41" spans="2:7" ht="26.25" thickBot="1">
      <c r="C41" s="70" t="s">
        <v>138</v>
      </c>
      <c r="D41" s="71" t="s">
        <v>139</v>
      </c>
      <c r="E41" s="71" t="s">
        <v>140</v>
      </c>
      <c r="F41" s="73">
        <v>280000</v>
      </c>
      <c r="G41" s="71" t="s">
        <v>141</v>
      </c>
    </row>
    <row r="42" spans="2:7" ht="15.75" thickBot="1">
      <c r="C42" s="70" t="s">
        <v>142</v>
      </c>
      <c r="D42" s="71" t="s">
        <v>1</v>
      </c>
      <c r="E42" s="71">
        <v>59</v>
      </c>
      <c r="F42" s="71">
        <v>22</v>
      </c>
      <c r="G42" s="71" t="s">
        <v>105</v>
      </c>
    </row>
    <row r="43" spans="2:7" ht="27.75" thickBot="1">
      <c r="C43" s="70" t="s">
        <v>22</v>
      </c>
      <c r="D43" s="71" t="s">
        <v>143</v>
      </c>
      <c r="E43" s="71">
        <v>1</v>
      </c>
      <c r="F43" s="71">
        <v>0.75</v>
      </c>
      <c r="G43" s="71" t="s">
        <v>105</v>
      </c>
    </row>
    <row r="44" spans="2:7" ht="40.5" thickBot="1">
      <c r="C44" s="70" t="s">
        <v>144</v>
      </c>
      <c r="D44" s="71"/>
      <c r="E44" s="71" t="s">
        <v>145</v>
      </c>
      <c r="F44" s="71"/>
      <c r="G44" s="71"/>
    </row>
    <row r="45" spans="2:7" ht="39" thickBot="1">
      <c r="C45" s="70" t="s">
        <v>146</v>
      </c>
      <c r="D45" s="71"/>
      <c r="E45" s="71" t="s">
        <v>147</v>
      </c>
      <c r="F45" s="71"/>
      <c r="G45" s="71"/>
    </row>
  </sheetData>
  <mergeCells count="22">
    <mergeCell ref="C1:G1"/>
    <mergeCell ref="E2:F2"/>
    <mergeCell ref="G2:H2"/>
    <mergeCell ref="C21:C22"/>
    <mergeCell ref="G21:G22"/>
    <mergeCell ref="C23:C24"/>
    <mergeCell ref="D23:D24"/>
    <mergeCell ref="G23:G24"/>
    <mergeCell ref="C26:C28"/>
    <mergeCell ref="D26:D28"/>
    <mergeCell ref="G26:G28"/>
    <mergeCell ref="C38:C40"/>
    <mergeCell ref="D38:D40"/>
    <mergeCell ref="F38:F40"/>
    <mergeCell ref="G38:G40"/>
    <mergeCell ref="C29:C30"/>
    <mergeCell ref="D29:D30"/>
    <mergeCell ref="F29:F30"/>
    <mergeCell ref="G29:G30"/>
    <mergeCell ref="C32:C34"/>
    <mergeCell ref="D32:D34"/>
    <mergeCell ref="G32:G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" workbookViewId="0">
      <selection activeCell="D5" sqref="D5"/>
    </sheetView>
  </sheetViews>
  <sheetFormatPr baseColWidth="10" defaultRowHeight="15"/>
  <cols>
    <col min="3" max="3" width="52.28515625" customWidth="1"/>
    <col min="4" max="4" width="13.7109375" customWidth="1"/>
    <col min="5" max="5" width="13.42578125" customWidth="1"/>
  </cols>
  <sheetData>
    <row r="1" spans="1:19">
      <c r="A1" s="18"/>
      <c r="C1" s="128" t="s">
        <v>29</v>
      </c>
      <c r="D1" s="129"/>
      <c r="E1" s="129"/>
      <c r="F1" s="129"/>
      <c r="G1" s="48"/>
      <c r="H1" s="48"/>
      <c r="I1" s="48"/>
      <c r="J1" s="48"/>
      <c r="K1" s="48"/>
      <c r="L1" s="48"/>
      <c r="M1" s="13"/>
      <c r="N1" s="13"/>
      <c r="O1" s="22"/>
      <c r="P1" s="22"/>
      <c r="Q1" s="22"/>
      <c r="R1" s="22"/>
    </row>
    <row r="2" spans="1:19">
      <c r="B2" s="12"/>
      <c r="C2" s="14" t="s">
        <v>3</v>
      </c>
      <c r="D2" s="15" t="s">
        <v>2</v>
      </c>
      <c r="E2" s="130" t="s">
        <v>30</v>
      </c>
      <c r="F2" s="131"/>
      <c r="G2" s="130" t="s">
        <v>31</v>
      </c>
      <c r="H2" s="131"/>
      <c r="I2" s="130" t="s">
        <v>32</v>
      </c>
      <c r="J2" s="131"/>
      <c r="K2" s="130" t="s">
        <v>46</v>
      </c>
      <c r="L2" s="131"/>
      <c r="M2" s="19" t="s">
        <v>5</v>
      </c>
      <c r="N2" s="14" t="s">
        <v>4</v>
      </c>
      <c r="O2" s="22"/>
      <c r="P2" s="22"/>
      <c r="Q2" s="22"/>
      <c r="R2" s="22"/>
    </row>
    <row r="3" spans="1:19">
      <c r="B3" s="12"/>
      <c r="C3" s="14"/>
      <c r="D3" s="21"/>
      <c r="E3" s="16">
        <v>2015</v>
      </c>
      <c r="F3" s="16">
        <v>2035</v>
      </c>
      <c r="G3" s="16">
        <v>2015</v>
      </c>
      <c r="H3" s="16">
        <v>2035</v>
      </c>
      <c r="I3" s="16">
        <v>2015</v>
      </c>
      <c r="J3" s="16">
        <v>2035</v>
      </c>
      <c r="K3" s="16">
        <v>2015</v>
      </c>
      <c r="L3" s="16">
        <v>2035</v>
      </c>
      <c r="M3" s="22" t="s">
        <v>47</v>
      </c>
      <c r="N3" s="22"/>
      <c r="O3" s="22"/>
      <c r="P3" s="22"/>
      <c r="Q3" s="22"/>
    </row>
    <row r="4" spans="1:19">
      <c r="B4" s="9"/>
      <c r="C4" s="1" t="s">
        <v>33</v>
      </c>
      <c r="D4" s="7" t="s">
        <v>34</v>
      </c>
      <c r="E4" s="34">
        <v>30</v>
      </c>
      <c r="F4" s="34">
        <v>100</v>
      </c>
      <c r="G4" s="34">
        <v>17</v>
      </c>
      <c r="H4" s="34">
        <v>40</v>
      </c>
      <c r="I4" s="34">
        <v>85</v>
      </c>
      <c r="J4" s="34">
        <v>120</v>
      </c>
      <c r="K4" s="47"/>
      <c r="L4" s="47"/>
      <c r="M4" s="22"/>
      <c r="N4" s="22"/>
      <c r="O4" s="22"/>
      <c r="P4" s="22"/>
      <c r="Q4" s="22"/>
      <c r="R4" s="22"/>
      <c r="S4" s="22"/>
    </row>
    <row r="5" spans="1:19">
      <c r="A5" s="9"/>
      <c r="B5" s="9"/>
      <c r="C5" s="3" t="s">
        <v>35</v>
      </c>
      <c r="D5" s="4" t="s">
        <v>36</v>
      </c>
      <c r="E5" s="49">
        <v>150</v>
      </c>
      <c r="F5" s="49">
        <v>500</v>
      </c>
      <c r="G5" s="34">
        <v>100</v>
      </c>
      <c r="H5" s="34">
        <v>230</v>
      </c>
      <c r="I5" s="34">
        <v>400</v>
      </c>
      <c r="J5" s="34">
        <v>570</v>
      </c>
      <c r="K5" s="47"/>
      <c r="L5" s="47"/>
      <c r="M5" s="22"/>
      <c r="N5" s="22"/>
      <c r="O5" s="22"/>
      <c r="P5" s="22"/>
      <c r="Q5" s="22"/>
      <c r="R5" s="22"/>
      <c r="S5" s="22"/>
    </row>
    <row r="6" spans="1:19">
      <c r="B6" s="9"/>
      <c r="C6" s="1" t="s">
        <v>37</v>
      </c>
      <c r="D6" s="7" t="s">
        <v>38</v>
      </c>
      <c r="E6" s="34">
        <v>8</v>
      </c>
      <c r="F6" s="34">
        <v>4</v>
      </c>
      <c r="G6" s="47"/>
      <c r="H6" s="47"/>
      <c r="I6" s="47"/>
      <c r="J6" s="47"/>
      <c r="K6" s="47"/>
      <c r="L6" s="47"/>
      <c r="M6" s="22"/>
      <c r="N6" s="22"/>
      <c r="O6" s="22"/>
      <c r="P6" s="22"/>
      <c r="Q6" s="22"/>
      <c r="R6" s="22"/>
      <c r="S6" s="22"/>
    </row>
    <row r="7" spans="1:19">
      <c r="B7" s="9"/>
      <c r="C7" s="1" t="s">
        <v>7</v>
      </c>
      <c r="D7" s="7" t="s">
        <v>6</v>
      </c>
      <c r="E7" s="34">
        <v>15</v>
      </c>
      <c r="F7" s="34">
        <v>15</v>
      </c>
      <c r="G7" s="47"/>
      <c r="H7" s="47"/>
      <c r="I7" s="47"/>
      <c r="J7" s="47"/>
      <c r="K7" s="34">
        <v>15</v>
      </c>
      <c r="L7" s="47"/>
      <c r="M7" s="22"/>
      <c r="N7" s="22"/>
      <c r="O7" s="22"/>
      <c r="P7" s="22"/>
      <c r="Q7" s="22"/>
      <c r="R7" s="22"/>
      <c r="S7" s="22"/>
    </row>
    <row r="8" spans="1:19">
      <c r="B8" s="9"/>
      <c r="C8" s="1" t="s">
        <v>7</v>
      </c>
      <c r="D8" s="7" t="s">
        <v>39</v>
      </c>
      <c r="E8" s="34">
        <v>8000</v>
      </c>
      <c r="F8" s="34">
        <v>8000</v>
      </c>
      <c r="G8" s="47"/>
      <c r="H8" s="47"/>
      <c r="I8" s="47"/>
      <c r="J8" s="47"/>
      <c r="K8" s="47"/>
      <c r="L8" s="47"/>
      <c r="M8" s="22"/>
      <c r="N8" s="22"/>
      <c r="O8" s="22"/>
      <c r="P8" s="22"/>
      <c r="Q8" s="22"/>
      <c r="R8" s="22"/>
      <c r="S8" s="22"/>
    </row>
    <row r="9" spans="1:19">
      <c r="B9" s="9"/>
      <c r="C9" s="1" t="s">
        <v>40</v>
      </c>
      <c r="D9" s="2" t="s">
        <v>17</v>
      </c>
      <c r="E9" s="34">
        <v>3600</v>
      </c>
      <c r="F9" s="34">
        <v>1200</v>
      </c>
      <c r="G9" s="47"/>
      <c r="H9" s="47"/>
      <c r="I9" s="47"/>
      <c r="J9" s="47"/>
      <c r="K9" s="47"/>
      <c r="L9" s="47"/>
      <c r="M9" s="22"/>
      <c r="N9" s="22"/>
      <c r="O9" s="22"/>
      <c r="P9" s="22"/>
      <c r="Q9" s="22"/>
      <c r="R9" s="22"/>
      <c r="S9" s="22"/>
    </row>
    <row r="10" spans="1:19">
      <c r="B10" s="9"/>
      <c r="C10" s="3" t="s">
        <v>42</v>
      </c>
      <c r="D10" s="4" t="s">
        <v>41</v>
      </c>
      <c r="E10" s="34">
        <v>3200</v>
      </c>
      <c r="F10" s="34">
        <v>1200</v>
      </c>
      <c r="G10" s="47"/>
      <c r="H10" s="47"/>
      <c r="I10" s="47"/>
      <c r="J10" s="47"/>
      <c r="K10" s="34">
        <v>5500</v>
      </c>
      <c r="L10" s="34">
        <v>1600</v>
      </c>
      <c r="M10" s="22"/>
      <c r="N10" s="22"/>
      <c r="O10" s="22"/>
      <c r="P10" s="22"/>
      <c r="Q10" s="22"/>
      <c r="R10" s="22"/>
      <c r="S10" s="22"/>
    </row>
    <row r="11" spans="1:19">
      <c r="A11" s="9"/>
      <c r="B11" s="9"/>
      <c r="C11" s="3" t="s">
        <v>43</v>
      </c>
      <c r="D11" s="4" t="s">
        <v>20</v>
      </c>
      <c r="E11" s="34">
        <v>96000</v>
      </c>
      <c r="F11" s="34">
        <v>120000</v>
      </c>
      <c r="G11" s="34">
        <v>54400</v>
      </c>
      <c r="H11" s="34">
        <v>50000</v>
      </c>
      <c r="I11" s="34">
        <v>272000</v>
      </c>
      <c r="J11" s="34">
        <v>144000</v>
      </c>
      <c r="K11" s="47"/>
      <c r="L11" s="47"/>
      <c r="M11" s="22"/>
      <c r="N11" s="22"/>
      <c r="O11" s="22"/>
      <c r="P11" s="22"/>
      <c r="Q11" s="22"/>
      <c r="R11" s="22"/>
      <c r="S11" s="22"/>
    </row>
    <row r="12" spans="1:19">
      <c r="B12" s="11"/>
      <c r="C12" s="5" t="s">
        <v>18</v>
      </c>
      <c r="D12" s="4" t="s">
        <v>20</v>
      </c>
      <c r="E12" s="34">
        <v>230000</v>
      </c>
      <c r="F12" s="34">
        <v>30000</v>
      </c>
      <c r="G12" s="47"/>
      <c r="H12" s="47"/>
      <c r="I12" s="47"/>
      <c r="J12" s="47"/>
      <c r="K12" s="47"/>
      <c r="L12" s="47"/>
      <c r="M12" s="22"/>
      <c r="N12" s="22"/>
      <c r="O12" s="22"/>
      <c r="P12" s="22"/>
      <c r="Q12" s="22"/>
      <c r="R12" s="22"/>
      <c r="S12" s="22"/>
    </row>
    <row r="13" spans="1:19" ht="15.75" thickBot="1">
      <c r="A13" s="11"/>
      <c r="B13" s="11"/>
      <c r="C13" s="42" t="s">
        <v>19</v>
      </c>
      <c r="D13" s="50" t="s">
        <v>20</v>
      </c>
      <c r="E13" s="34">
        <v>310000</v>
      </c>
      <c r="F13" s="34">
        <v>90000</v>
      </c>
      <c r="G13" s="47"/>
      <c r="H13" s="47"/>
      <c r="I13" s="47"/>
      <c r="J13" s="47"/>
      <c r="K13" s="47"/>
      <c r="L13" s="47"/>
      <c r="M13" s="22"/>
      <c r="N13" s="22"/>
      <c r="O13" s="22"/>
      <c r="P13" s="22"/>
      <c r="Q13" s="22"/>
      <c r="R13" s="22"/>
      <c r="S13" s="22"/>
    </row>
    <row r="14" spans="1:19">
      <c r="A14" s="11"/>
      <c r="B14" s="11"/>
      <c r="C14" s="3" t="s">
        <v>24</v>
      </c>
      <c r="D14" s="4" t="s">
        <v>15</v>
      </c>
      <c r="E14" s="34">
        <v>200000</v>
      </c>
      <c r="F14" s="51"/>
      <c r="G14" s="34">
        <v>130000</v>
      </c>
      <c r="H14" s="47"/>
      <c r="I14" s="34">
        <v>800000</v>
      </c>
      <c r="J14" s="47"/>
      <c r="K14" s="47"/>
      <c r="L14" s="47"/>
      <c r="M14" s="22"/>
      <c r="N14" s="22"/>
      <c r="O14" s="22"/>
      <c r="P14" s="22"/>
      <c r="Q14" s="22"/>
      <c r="R14" s="22"/>
      <c r="S14" s="22"/>
    </row>
    <row r="15" spans="1:19">
      <c r="C15" s="1" t="s">
        <v>45</v>
      </c>
      <c r="D15" s="7" t="s">
        <v>44</v>
      </c>
      <c r="E15" s="33">
        <v>0.2</v>
      </c>
      <c r="F15" s="52"/>
      <c r="G15" s="33">
        <v>0.17</v>
      </c>
      <c r="H15" s="47"/>
      <c r="I15" s="33">
        <v>0.21</v>
      </c>
      <c r="J15" s="47"/>
      <c r="K15" s="47"/>
      <c r="L15" s="47"/>
      <c r="M15" s="22"/>
      <c r="N15" s="22"/>
      <c r="O15" s="22"/>
      <c r="P15" s="22"/>
      <c r="Q15" s="22"/>
      <c r="R15" s="22"/>
      <c r="S15" s="22"/>
    </row>
    <row r="16" spans="1:19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22"/>
      <c r="Q16" s="22"/>
      <c r="R16" s="22"/>
      <c r="S16" s="22"/>
    </row>
    <row r="17" spans="3:19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22"/>
      <c r="Q17" s="22"/>
      <c r="R17" s="22"/>
      <c r="S17" s="22"/>
    </row>
    <row r="18" spans="3:19" ht="19.5" thickBot="1">
      <c r="C18" s="10"/>
      <c r="D18" s="53" t="s">
        <v>48</v>
      </c>
      <c r="K18" s="10"/>
      <c r="L18" s="10"/>
      <c r="M18" s="22"/>
      <c r="N18" s="22"/>
      <c r="O18" s="22"/>
      <c r="P18" s="22"/>
      <c r="Q18" s="22"/>
      <c r="R18" s="22"/>
      <c r="S18" s="22"/>
    </row>
    <row r="19" spans="3:19" ht="18.75" thickBot="1">
      <c r="C19" s="10"/>
      <c r="E19" s="54"/>
      <c r="F19" s="55" t="s">
        <v>2</v>
      </c>
      <c r="G19" s="55">
        <v>2015</v>
      </c>
      <c r="H19" s="55">
        <v>2020</v>
      </c>
      <c r="I19" s="55">
        <v>2035</v>
      </c>
      <c r="J19" s="55" t="s">
        <v>5</v>
      </c>
      <c r="K19" s="10"/>
      <c r="L19" s="10"/>
      <c r="M19" s="22"/>
      <c r="N19" s="22"/>
      <c r="O19" s="22"/>
      <c r="P19" s="22"/>
      <c r="Q19" s="22"/>
      <c r="R19" s="22"/>
      <c r="S19" s="22"/>
    </row>
    <row r="20" spans="3:19" ht="15.75" thickBot="1">
      <c r="C20" s="10"/>
      <c r="E20" s="135" t="s">
        <v>49</v>
      </c>
      <c r="F20" s="136"/>
      <c r="G20" s="136"/>
      <c r="H20" s="136"/>
      <c r="I20" s="136"/>
      <c r="J20" s="137"/>
      <c r="K20" s="10"/>
      <c r="L20" s="10"/>
      <c r="M20" s="22"/>
      <c r="N20" s="22"/>
      <c r="O20" s="22"/>
      <c r="P20" s="22"/>
      <c r="Q20" s="22"/>
      <c r="R20" s="22"/>
      <c r="S20" s="22"/>
    </row>
    <row r="21" spans="3:19" ht="15.75" thickBot="1">
      <c r="C21" s="10"/>
      <c r="E21" s="56" t="s">
        <v>50</v>
      </c>
      <c r="F21" s="57" t="s">
        <v>51</v>
      </c>
      <c r="G21" s="58">
        <v>2400</v>
      </c>
      <c r="H21" s="58">
        <v>1600</v>
      </c>
      <c r="I21" s="59">
        <v>800</v>
      </c>
      <c r="J21" s="138" t="s">
        <v>52</v>
      </c>
      <c r="K21" s="10"/>
      <c r="L21" s="10"/>
      <c r="M21" s="22"/>
      <c r="N21" s="22"/>
      <c r="O21" s="22"/>
      <c r="P21" s="22"/>
      <c r="Q21" s="22"/>
      <c r="R21" s="22"/>
      <c r="S21" s="22"/>
    </row>
    <row r="22" spans="3:19" ht="15.75" thickBot="1">
      <c r="C22" s="10"/>
      <c r="E22" s="56" t="s">
        <v>53</v>
      </c>
      <c r="F22" s="57" t="s">
        <v>51</v>
      </c>
      <c r="G22" s="58">
        <v>3200</v>
      </c>
      <c r="H22" s="58">
        <v>2000</v>
      </c>
      <c r="I22" s="58">
        <v>1200</v>
      </c>
      <c r="J22" s="139"/>
      <c r="K22" s="10"/>
      <c r="L22" s="10"/>
      <c r="M22" s="22"/>
      <c r="N22" s="22"/>
      <c r="O22" s="22"/>
      <c r="P22" s="22"/>
      <c r="Q22" s="22"/>
      <c r="R22" s="22"/>
      <c r="S22" s="22"/>
    </row>
    <row r="23" spans="3:19" ht="15.75" thickBot="1">
      <c r="C23" s="10"/>
      <c r="E23" s="56" t="s">
        <v>54</v>
      </c>
      <c r="F23" s="57" t="s">
        <v>51</v>
      </c>
      <c r="G23" s="58">
        <v>4000</v>
      </c>
      <c r="H23" s="58">
        <v>2400</v>
      </c>
      <c r="I23" s="58">
        <v>1600</v>
      </c>
      <c r="J23" s="140"/>
      <c r="K23" s="10"/>
      <c r="L23" s="10"/>
      <c r="M23" s="22"/>
      <c r="N23" s="22"/>
      <c r="O23" s="22"/>
      <c r="P23" s="22"/>
      <c r="Q23" s="22"/>
      <c r="R23" s="22"/>
      <c r="S23" s="22"/>
    </row>
    <row r="24" spans="3:19" ht="15.75" thickBot="1">
      <c r="C24" s="10"/>
      <c r="E24" s="135" t="s">
        <v>55</v>
      </c>
      <c r="F24" s="136"/>
      <c r="G24" s="136"/>
      <c r="H24" s="136"/>
      <c r="I24" s="136"/>
      <c r="J24" s="137"/>
      <c r="K24" s="10"/>
      <c r="L24" s="10"/>
      <c r="M24" s="22"/>
      <c r="N24" s="22"/>
      <c r="O24" s="22"/>
      <c r="P24" s="22"/>
      <c r="Q24" s="22"/>
      <c r="R24" s="22"/>
      <c r="S24" s="22"/>
    </row>
    <row r="25" spans="3:19" ht="15.75" thickBot="1">
      <c r="C25" s="10"/>
      <c r="E25" s="56" t="s">
        <v>50</v>
      </c>
      <c r="F25" s="57" t="s">
        <v>56</v>
      </c>
      <c r="G25" s="58">
        <v>3600</v>
      </c>
      <c r="H25" s="58">
        <v>1200</v>
      </c>
      <c r="I25" s="58">
        <v>1000</v>
      </c>
      <c r="J25" s="138" t="s">
        <v>57</v>
      </c>
      <c r="K25" s="10"/>
      <c r="L25" s="10"/>
      <c r="M25" s="22"/>
      <c r="N25" s="22"/>
      <c r="O25" s="22"/>
      <c r="P25" s="22"/>
      <c r="Q25" s="22"/>
      <c r="R25" s="22"/>
      <c r="S25" s="22"/>
    </row>
    <row r="26" spans="3:19" ht="15.75" thickBot="1">
      <c r="C26" s="10"/>
      <c r="E26" s="56" t="s">
        <v>53</v>
      </c>
      <c r="F26" s="57" t="s">
        <v>56</v>
      </c>
      <c r="G26" s="58">
        <v>3600</v>
      </c>
      <c r="H26" s="58">
        <v>1500</v>
      </c>
      <c r="I26" s="58">
        <v>1200</v>
      </c>
      <c r="J26" s="139"/>
      <c r="K26" s="10"/>
      <c r="L26" s="10"/>
      <c r="M26" s="22"/>
      <c r="N26" s="22"/>
      <c r="O26" s="22"/>
      <c r="P26" s="22"/>
      <c r="Q26" s="22"/>
      <c r="R26" s="22"/>
      <c r="S26" s="22"/>
    </row>
    <row r="27" spans="3:19" ht="15.75" thickBot="1">
      <c r="C27" s="10"/>
      <c r="E27" s="56" t="s">
        <v>54</v>
      </c>
      <c r="F27" s="57" t="s">
        <v>56</v>
      </c>
      <c r="G27" s="58">
        <v>4500</v>
      </c>
      <c r="H27" s="58">
        <v>1800</v>
      </c>
      <c r="I27" s="58">
        <v>1500</v>
      </c>
      <c r="J27" s="140"/>
      <c r="K27" s="10"/>
      <c r="L27" s="10"/>
      <c r="M27" s="22"/>
      <c r="N27" s="22"/>
      <c r="O27" s="22"/>
      <c r="P27" s="22"/>
      <c r="Q27" s="22"/>
      <c r="R27" s="22"/>
      <c r="S27" s="22"/>
    </row>
    <row r="28" spans="3:19" ht="15.75" thickBot="1">
      <c r="C28" s="10"/>
      <c r="E28" s="135" t="s">
        <v>58</v>
      </c>
      <c r="F28" s="136"/>
      <c r="G28" s="136"/>
      <c r="H28" s="136"/>
      <c r="I28" s="136"/>
      <c r="J28" s="137"/>
      <c r="K28" s="10"/>
      <c r="L28" s="10"/>
    </row>
    <row r="29" spans="3:19" ht="15.75" thickBot="1">
      <c r="C29" s="10"/>
      <c r="E29" s="132" t="s">
        <v>59</v>
      </c>
      <c r="F29" s="133"/>
      <c r="G29" s="133"/>
      <c r="H29" s="133"/>
      <c r="I29" s="134"/>
      <c r="J29" s="57" t="s">
        <v>60</v>
      </c>
      <c r="K29" s="10"/>
      <c r="L29" s="10"/>
    </row>
    <row r="30" spans="3:19" ht="15.75" thickBot="1">
      <c r="C30" s="10"/>
      <c r="E30" s="135" t="s">
        <v>61</v>
      </c>
      <c r="F30" s="136"/>
      <c r="G30" s="136"/>
      <c r="H30" s="136"/>
      <c r="I30" s="136"/>
      <c r="J30" s="137"/>
      <c r="K30" s="10"/>
      <c r="L30" s="10"/>
    </row>
    <row r="31" spans="3:19" ht="15.75" thickBot="1">
      <c r="C31" s="10"/>
      <c r="E31" s="56" t="s">
        <v>62</v>
      </c>
      <c r="F31" s="57" t="s">
        <v>38</v>
      </c>
      <c r="G31" s="60">
        <v>10</v>
      </c>
      <c r="H31" s="60">
        <v>8</v>
      </c>
      <c r="I31" s="60">
        <v>6</v>
      </c>
      <c r="J31" s="138" t="s">
        <v>63</v>
      </c>
      <c r="K31" s="10"/>
      <c r="L31" s="10"/>
    </row>
    <row r="32" spans="3:19" ht="15.75" thickBot="1">
      <c r="C32" s="10"/>
      <c r="E32" s="56" t="s">
        <v>53</v>
      </c>
      <c r="F32" s="57" t="s">
        <v>38</v>
      </c>
      <c r="G32" s="60">
        <v>8</v>
      </c>
      <c r="H32" s="60">
        <v>6</v>
      </c>
      <c r="I32" s="60">
        <v>4</v>
      </c>
      <c r="J32" s="139"/>
      <c r="K32" s="10"/>
      <c r="L32" s="10"/>
    </row>
    <row r="33" spans="3:12" ht="15.75" thickBot="1">
      <c r="C33" s="10"/>
      <c r="E33" s="56" t="s">
        <v>64</v>
      </c>
      <c r="F33" s="57" t="s">
        <v>38</v>
      </c>
      <c r="G33" s="60">
        <v>6</v>
      </c>
      <c r="H33" s="60">
        <v>4</v>
      </c>
      <c r="I33" s="60">
        <v>2</v>
      </c>
      <c r="J33" s="140"/>
      <c r="K33" s="10"/>
      <c r="L33" s="10"/>
    </row>
    <row r="34" spans="3:12" ht="15.75" thickBot="1">
      <c r="C34" s="10"/>
      <c r="E34" s="135" t="s">
        <v>65</v>
      </c>
      <c r="F34" s="136"/>
      <c r="G34" s="136"/>
      <c r="H34" s="136"/>
      <c r="I34" s="136"/>
      <c r="J34" s="137"/>
      <c r="K34" s="10"/>
      <c r="L34" s="10"/>
    </row>
    <row r="35" spans="3:12" ht="15.75" thickBot="1">
      <c r="C35" s="10"/>
      <c r="E35" s="56" t="s">
        <v>66</v>
      </c>
      <c r="F35" s="57" t="s">
        <v>6</v>
      </c>
      <c r="G35" s="132" t="s">
        <v>67</v>
      </c>
      <c r="H35" s="133"/>
      <c r="I35" s="134"/>
      <c r="J35" s="138" t="s">
        <v>68</v>
      </c>
      <c r="K35" s="10"/>
      <c r="L35" s="10"/>
    </row>
    <row r="36" spans="3:12" ht="15.75" thickBot="1">
      <c r="C36" s="10"/>
      <c r="E36" s="56" t="s">
        <v>53</v>
      </c>
      <c r="F36" s="57" t="s">
        <v>6</v>
      </c>
      <c r="G36" s="132" t="s">
        <v>69</v>
      </c>
      <c r="H36" s="133"/>
      <c r="I36" s="134"/>
      <c r="J36" s="139"/>
      <c r="K36" s="10"/>
      <c r="L36" s="10"/>
    </row>
    <row r="37" spans="3:12" ht="15.75" thickBot="1">
      <c r="C37" s="10"/>
      <c r="E37" s="56" t="s">
        <v>70</v>
      </c>
      <c r="F37" s="57" t="s">
        <v>6</v>
      </c>
      <c r="G37" s="132" t="s">
        <v>71</v>
      </c>
      <c r="H37" s="133"/>
      <c r="I37" s="134"/>
      <c r="J37" s="140"/>
      <c r="K37" s="10"/>
      <c r="L37" s="10"/>
    </row>
    <row r="38" spans="3:12" ht="30.75" thickBot="1">
      <c r="C38" s="10"/>
      <c r="E38" s="56" t="s">
        <v>72</v>
      </c>
      <c r="F38" s="57"/>
      <c r="G38" s="61">
        <v>0.12</v>
      </c>
      <c r="H38" s="61">
        <v>0.1</v>
      </c>
      <c r="I38" s="61">
        <v>0.02</v>
      </c>
      <c r="J38" s="57" t="s">
        <v>73</v>
      </c>
      <c r="K38" s="10"/>
      <c r="L38" s="10"/>
    </row>
    <row r="39" spans="3:12" ht="30.75" thickBot="1">
      <c r="E39" s="56" t="s">
        <v>74</v>
      </c>
      <c r="F39" s="57"/>
      <c r="G39" s="57" t="s">
        <v>75</v>
      </c>
      <c r="H39" s="57" t="s">
        <v>75</v>
      </c>
      <c r="I39" s="57" t="s">
        <v>75</v>
      </c>
      <c r="J39" s="57"/>
      <c r="K39" s="10"/>
      <c r="L39" s="10"/>
    </row>
    <row r="40" spans="3:12" ht="18">
      <c r="E40" s="62" t="s">
        <v>76</v>
      </c>
      <c r="K40" s="10"/>
      <c r="L40" s="10"/>
    </row>
    <row r="41" spans="3:12" ht="18">
      <c r="E41" s="62" t="s">
        <v>77</v>
      </c>
      <c r="K41" s="17"/>
      <c r="L41" s="17"/>
    </row>
  </sheetData>
  <mergeCells count="18">
    <mergeCell ref="C1:F1"/>
    <mergeCell ref="E2:F2"/>
    <mergeCell ref="G2:H2"/>
    <mergeCell ref="I2:J2"/>
    <mergeCell ref="K2:L2"/>
    <mergeCell ref="E20:J20"/>
    <mergeCell ref="J21:J23"/>
    <mergeCell ref="E24:J24"/>
    <mergeCell ref="J25:J27"/>
    <mergeCell ref="E28:J28"/>
    <mergeCell ref="E29:I29"/>
    <mergeCell ref="E30:J30"/>
    <mergeCell ref="J31:J33"/>
    <mergeCell ref="E34:J34"/>
    <mergeCell ref="G35:I35"/>
    <mergeCell ref="J35:J37"/>
    <mergeCell ref="G36:I36"/>
    <mergeCell ref="G37:I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9"/>
  <sheetViews>
    <sheetView topLeftCell="A5" workbookViewId="0">
      <selection activeCell="C9" sqref="C9"/>
    </sheetView>
  </sheetViews>
  <sheetFormatPr baseColWidth="10" defaultRowHeight="15"/>
  <cols>
    <col min="1" max="1" width="16.85546875" customWidth="1"/>
    <col min="6" max="6" width="43.5703125" customWidth="1"/>
    <col min="8" max="8" width="15.42578125" customWidth="1"/>
    <col min="9" max="9" width="15.7109375" customWidth="1"/>
    <col min="10" max="10" width="24.42578125" customWidth="1"/>
    <col min="11" max="11" width="20.140625" customWidth="1"/>
  </cols>
  <sheetData>
    <row r="3" spans="1:14" ht="15.75" thickBot="1"/>
    <row r="4" spans="1:14">
      <c r="A4" s="74"/>
      <c r="B4" s="74" t="s">
        <v>148</v>
      </c>
      <c r="C4" s="75"/>
      <c r="D4" s="18"/>
      <c r="F4" s="128" t="s">
        <v>190</v>
      </c>
      <c r="G4" s="129"/>
      <c r="H4" s="129"/>
      <c r="I4" s="129"/>
      <c r="J4" s="13"/>
      <c r="K4" s="13"/>
    </row>
    <row r="5" spans="1:14">
      <c r="A5" s="74" t="s">
        <v>149</v>
      </c>
      <c r="B5" t="s">
        <v>6</v>
      </c>
      <c r="C5">
        <f>'[1]byggetid levetid rente'!$C$23</f>
        <v>1</v>
      </c>
      <c r="E5" s="12"/>
      <c r="F5" s="14"/>
      <c r="G5" s="15" t="s">
        <v>2</v>
      </c>
      <c r="H5" s="76" t="s">
        <v>191</v>
      </c>
      <c r="I5" s="76" t="s">
        <v>192</v>
      </c>
      <c r="J5" s="13"/>
      <c r="K5" s="13"/>
    </row>
    <row r="6" spans="1:14" ht="15.75" thickBot="1">
      <c r="A6" s="74" t="s">
        <v>7</v>
      </c>
      <c r="B6" t="s">
        <v>6</v>
      </c>
      <c r="C6" s="77">
        <f>'[1]byggetid levetid rente'!$C$48</f>
        <v>5</v>
      </c>
      <c r="E6" s="12"/>
      <c r="F6" s="14" t="s">
        <v>3</v>
      </c>
      <c r="G6" s="78" t="s">
        <v>196</v>
      </c>
      <c r="H6" s="16">
        <v>0.5</v>
      </c>
      <c r="I6" s="16">
        <v>1.4</v>
      </c>
      <c r="J6" s="19" t="s">
        <v>5</v>
      </c>
      <c r="K6" s="14" t="s">
        <v>4</v>
      </c>
    </row>
    <row r="7" spans="1:14" ht="15.75" thickBot="1">
      <c r="A7" s="74" t="s">
        <v>150</v>
      </c>
      <c r="B7" t="s">
        <v>151</v>
      </c>
      <c r="C7" s="79">
        <f>'[1]byggetid levetid rente'!$D$48</f>
        <v>0.06</v>
      </c>
      <c r="E7" s="12"/>
      <c r="F7" s="80" t="s">
        <v>152</v>
      </c>
      <c r="G7" s="81" t="s">
        <v>153</v>
      </c>
      <c r="H7" s="82">
        <v>7000</v>
      </c>
      <c r="I7" s="82">
        <v>4000</v>
      </c>
    </row>
    <row r="8" spans="1:14" ht="15.75" thickBot="1">
      <c r="A8" s="74" t="s">
        <v>154</v>
      </c>
      <c r="B8" s="9" t="s">
        <v>155</v>
      </c>
      <c r="C8" s="83">
        <f>'[1]byggetid levetid rente'!$E$48</f>
        <v>1E-3</v>
      </c>
      <c r="E8" s="9"/>
      <c r="F8" s="80" t="s">
        <v>0</v>
      </c>
      <c r="G8" s="81" t="s">
        <v>1</v>
      </c>
      <c r="H8" s="84">
        <v>0.85</v>
      </c>
      <c r="I8" s="84">
        <v>0.85</v>
      </c>
    </row>
    <row r="9" spans="1:14">
      <c r="A9" s="74" t="s">
        <v>156</v>
      </c>
      <c r="B9" s="9" t="s">
        <v>193</v>
      </c>
      <c r="C9" s="85">
        <f>'[1]Brennverdier og priser'!$E$7</f>
        <v>10.3</v>
      </c>
      <c r="D9" s="9"/>
      <c r="E9" s="9"/>
      <c r="F9" s="80" t="s">
        <v>157</v>
      </c>
      <c r="G9" s="86" t="s">
        <v>1</v>
      </c>
      <c r="H9" s="84">
        <v>0.56000000000000005</v>
      </c>
      <c r="I9" s="84">
        <v>0.56000000000000005</v>
      </c>
      <c r="N9" s="120"/>
    </row>
    <row r="10" spans="1:14">
      <c r="A10" s="74" t="s">
        <v>158</v>
      </c>
      <c r="B10" s="9" t="s">
        <v>159</v>
      </c>
      <c r="C10" s="87">
        <f>'[1]Brennverdier og priser'!$D$48</f>
        <v>19.347380258899673</v>
      </c>
      <c r="E10" s="9"/>
      <c r="F10" s="1" t="s">
        <v>160</v>
      </c>
      <c r="G10" s="2" t="s">
        <v>1</v>
      </c>
      <c r="H10" s="88">
        <v>0.44</v>
      </c>
      <c r="I10" s="88">
        <v>0.44</v>
      </c>
    </row>
    <row r="11" spans="1:14">
      <c r="A11" s="74" t="s">
        <v>203</v>
      </c>
      <c r="B11" s="9" t="s">
        <v>200</v>
      </c>
      <c r="C11" s="117">
        <f>'[1]byggetid levetid rente'!$C$1</f>
        <v>1.07973174366617</v>
      </c>
      <c r="E11" s="9"/>
      <c r="F11" s="3" t="s">
        <v>161</v>
      </c>
      <c r="G11" s="89"/>
      <c r="H11" s="90"/>
      <c r="I11" s="90"/>
    </row>
    <row r="12" spans="1:14">
      <c r="B12" s="9"/>
      <c r="C12" s="9"/>
      <c r="D12" s="9"/>
      <c r="E12" s="9"/>
      <c r="F12" s="5" t="s">
        <v>162</v>
      </c>
      <c r="G12" s="91" t="s">
        <v>163</v>
      </c>
      <c r="H12" s="90"/>
      <c r="I12" s="90"/>
    </row>
    <row r="13" spans="1:14">
      <c r="E13" s="11"/>
      <c r="F13" s="5" t="s">
        <v>164</v>
      </c>
      <c r="G13" s="91" t="s">
        <v>163</v>
      </c>
      <c r="H13" s="90"/>
      <c r="I13" s="90"/>
    </row>
    <row r="14" spans="1:14">
      <c r="B14" s="9"/>
      <c r="C14" s="9"/>
      <c r="D14" s="11"/>
      <c r="E14" s="11"/>
      <c r="F14" s="5" t="s">
        <v>165</v>
      </c>
      <c r="G14" s="91" t="s">
        <v>163</v>
      </c>
      <c r="H14" s="90"/>
      <c r="I14" s="90"/>
    </row>
    <row r="15" spans="1:14">
      <c r="B15" s="9"/>
      <c r="C15" s="9"/>
      <c r="D15" s="11"/>
      <c r="E15" s="11"/>
      <c r="F15" s="5" t="s">
        <v>166</v>
      </c>
      <c r="G15" s="91" t="s">
        <v>163</v>
      </c>
      <c r="H15" s="92">
        <f>32000*C11</f>
        <v>34551.415797317437</v>
      </c>
      <c r="I15" s="92">
        <f>32000*C11</f>
        <v>34551.415797317437</v>
      </c>
      <c r="J15" t="s">
        <v>201</v>
      </c>
    </row>
    <row r="16" spans="1:14">
      <c r="F16" s="93" t="s">
        <v>167</v>
      </c>
      <c r="G16" s="91" t="s">
        <v>163</v>
      </c>
      <c r="H16" s="6">
        <f>SUM(H12:H15)*(((1+(C7))*((1+C7)^(C5)-1))/(C7*C5))-SUM(H12:H15)</f>
        <v>2073.084947839081</v>
      </c>
      <c r="I16" s="6">
        <f>SUM(I13:I15)*(((1+(C7))*((1+C7)^(C5)-1))/(C7*C5))-SUM(I13:I15)</f>
        <v>2073.084947839081</v>
      </c>
    </row>
    <row r="17" spans="6:11">
      <c r="F17" s="1" t="s">
        <v>168</v>
      </c>
      <c r="G17" s="91" t="s">
        <v>163</v>
      </c>
      <c r="H17" s="8">
        <f>SUM(H12:H16)</f>
        <v>36624.500745156518</v>
      </c>
      <c r="I17" s="8">
        <f>SUM(I12:I16)</f>
        <v>36624.500745156518</v>
      </c>
    </row>
    <row r="18" spans="6:11">
      <c r="F18" s="1" t="s">
        <v>169</v>
      </c>
      <c r="G18" s="7" t="s">
        <v>195</v>
      </c>
      <c r="H18" s="92">
        <v>0</v>
      </c>
      <c r="I18" s="92">
        <v>0</v>
      </c>
      <c r="K18" t="s">
        <v>198</v>
      </c>
    </row>
    <row r="19" spans="6:11">
      <c r="F19" s="93" t="s">
        <v>170</v>
      </c>
      <c r="G19" s="91" t="s">
        <v>194</v>
      </c>
      <c r="H19" s="94">
        <f>1/C9/(H8*H9)</f>
        <v>0.2039650811781023</v>
      </c>
      <c r="I19" s="94">
        <f>1/C9/(I8*I9)</f>
        <v>0.2039650811781023</v>
      </c>
    </row>
    <row r="20" spans="6:11">
      <c r="F20" s="93" t="s">
        <v>171</v>
      </c>
      <c r="G20" s="91" t="s">
        <v>197</v>
      </c>
      <c r="H20" s="95">
        <f>C10*C9*H19</f>
        <v>40.645756846427886</v>
      </c>
      <c r="I20" s="95">
        <f>C10*C9*I19</f>
        <v>40.645756846427886</v>
      </c>
    </row>
    <row r="21" spans="6:11">
      <c r="F21" s="96" t="s">
        <v>172</v>
      </c>
      <c r="G21" s="91" t="s">
        <v>197</v>
      </c>
      <c r="H21" s="92">
        <f>'[1]CO2-avgift, grunnavgift'!$H$6/(H8*H9)</f>
        <v>18.356857306029205</v>
      </c>
      <c r="I21" s="92">
        <f>'[1]CO2-avgift, grunnavgift'!$H$6/(I8*I9)</f>
        <v>18.356857306029205</v>
      </c>
    </row>
    <row r="22" spans="6:11">
      <c r="F22" s="96" t="s">
        <v>173</v>
      </c>
      <c r="G22" s="91" t="s">
        <v>197</v>
      </c>
      <c r="H22" s="92">
        <v>0</v>
      </c>
      <c r="I22" s="92">
        <v>0</v>
      </c>
    </row>
    <row r="23" spans="6:11">
      <c r="F23" s="96" t="s">
        <v>174</v>
      </c>
      <c r="G23" s="91" t="s">
        <v>197</v>
      </c>
      <c r="H23" s="92">
        <v>0</v>
      </c>
      <c r="I23" s="92">
        <v>0</v>
      </c>
    </row>
    <row r="24" spans="6:11">
      <c r="F24" s="3" t="s">
        <v>175</v>
      </c>
      <c r="G24" s="91" t="s">
        <v>197</v>
      </c>
      <c r="H24" s="98">
        <f>SUM(H20:H23)</f>
        <v>59.002614152457092</v>
      </c>
      <c r="I24" s="98">
        <f>SUM(I20:I23)</f>
        <v>59.002614152457092</v>
      </c>
    </row>
    <row r="25" spans="6:11">
      <c r="F25" s="1" t="s">
        <v>176</v>
      </c>
      <c r="G25" s="7" t="s">
        <v>197</v>
      </c>
      <c r="H25" s="92">
        <f>88*C11</f>
        <v>95.016393442622956</v>
      </c>
      <c r="I25" s="92">
        <f>42*C11</f>
        <v>45.348733233979139</v>
      </c>
      <c r="J25" t="s">
        <v>201</v>
      </c>
    </row>
    <row r="26" spans="6:11" ht="15.75" thickBot="1">
      <c r="F26" s="99" t="s">
        <v>177</v>
      </c>
      <c r="G26" s="119" t="s">
        <v>197</v>
      </c>
      <c r="H26" s="100">
        <f>QUOTIENT(H33+H34+H35+H36,H38)</f>
        <v>278</v>
      </c>
      <c r="I26" s="100">
        <f>QUOTIENT((I33+I34+I35+I36),I38)</f>
        <v>322</v>
      </c>
      <c r="J26" t="s">
        <v>202</v>
      </c>
    </row>
    <row r="27" spans="6:11">
      <c r="F27" s="3" t="s">
        <v>178</v>
      </c>
      <c r="G27" s="4"/>
      <c r="H27" s="118">
        <v>0.3</v>
      </c>
      <c r="I27" s="118">
        <v>0.3</v>
      </c>
      <c r="J27" t="s">
        <v>199</v>
      </c>
    </row>
    <row r="28" spans="6:11" ht="15.75" thickBot="1">
      <c r="F28" s="99" t="s">
        <v>179</v>
      </c>
      <c r="G28" s="119" t="s">
        <v>197</v>
      </c>
      <c r="H28" s="100">
        <f>H26*H27</f>
        <v>83.399999999999991</v>
      </c>
      <c r="I28" s="100">
        <f>I26*I27</f>
        <v>96.6</v>
      </c>
    </row>
    <row r="29" spans="6:11">
      <c r="I29" s="101"/>
    </row>
    <row r="30" spans="6:11">
      <c r="F30" s="102"/>
      <c r="G30" s="103"/>
      <c r="H30" s="101"/>
      <c r="I30" s="101"/>
    </row>
    <row r="31" spans="6:11">
      <c r="F31" s="9"/>
      <c r="G31" s="9"/>
      <c r="H31" s="9"/>
      <c r="I31" s="9"/>
    </row>
    <row r="32" spans="6:11">
      <c r="F32" s="104" t="s">
        <v>180</v>
      </c>
      <c r="G32" s="105" t="s">
        <v>196</v>
      </c>
      <c r="H32" s="106">
        <v>0.5</v>
      </c>
      <c r="I32" s="106">
        <v>4</v>
      </c>
    </row>
    <row r="33" spans="1:21">
      <c r="F33" s="107" t="str">
        <f>F11</f>
        <v>Investeringskostnader</v>
      </c>
      <c r="G33" s="108" t="s">
        <v>181</v>
      </c>
      <c r="H33" s="111">
        <f>H17*100*1000*H6</f>
        <v>1831225037.2578259</v>
      </c>
      <c r="I33" s="111">
        <f>I17*100*1000*I6</f>
        <v>5127430104.3219118</v>
      </c>
      <c r="M33" s="120"/>
    </row>
    <row r="34" spans="1:21">
      <c r="F34" s="109" t="str">
        <f>F18</f>
        <v>Faste driftskostnader</v>
      </c>
      <c r="G34" s="110" t="s">
        <v>181</v>
      </c>
      <c r="H34" s="111">
        <f>-PV($C$7,$C$6,H18*100*1000*H6)</f>
        <v>0</v>
      </c>
      <c r="I34" s="111">
        <f>-PV($C$7,$C$6,I18*100*1000*I6)</f>
        <v>0</v>
      </c>
    </row>
    <row r="35" spans="1:21">
      <c r="F35" s="109" t="str">
        <f>F25</f>
        <v>Variable kostnader eks brensel</v>
      </c>
      <c r="G35" s="110" t="s">
        <v>181</v>
      </c>
      <c r="H35" s="111">
        <f>-PV($C$7,$C$6,H25*1000*H6*H7)</f>
        <v>1400852651.7046914</v>
      </c>
      <c r="I35" s="111">
        <f>-PV($C$7,$C$6,I25*1000*I6*I7)</f>
        <v>1069742024.9381279</v>
      </c>
    </row>
    <row r="36" spans="1:21">
      <c r="F36" s="109" t="str">
        <f>F24</f>
        <v>Brensels- og utslippskostnader</v>
      </c>
      <c r="G36" s="110" t="s">
        <v>181</v>
      </c>
      <c r="H36" s="111">
        <f>-PV($C$7,$C$6,H24*1000*H6*H7)</f>
        <v>869891662.88331163</v>
      </c>
      <c r="I36" s="111">
        <f>-PV($C$7,$C$6,I24*1000*I6*I7)</f>
        <v>1391826660.6132984</v>
      </c>
    </row>
    <row r="37" spans="1:21">
      <c r="A37" s="121"/>
      <c r="F37" s="109" t="s">
        <v>182</v>
      </c>
      <c r="G37" s="110" t="s">
        <v>183</v>
      </c>
      <c r="H37" s="112">
        <f>-PV($C$7+C8,$C$6,H41*1000000)</f>
        <v>11552555.060953189</v>
      </c>
      <c r="I37" s="112">
        <f>-PV($C$7+C8,$C$6,I41*1000000)</f>
        <v>18484088.097525097</v>
      </c>
    </row>
    <row r="38" spans="1:21">
      <c r="A38" s="121"/>
      <c r="F38" s="109" t="s">
        <v>184</v>
      </c>
      <c r="G38" s="110" t="s">
        <v>185</v>
      </c>
      <c r="H38" s="111">
        <f>-PV($C$7+C8,$C$6,H40*1000000)</f>
        <v>14703251.895758603</v>
      </c>
      <c r="I38" s="111">
        <f>-PV($C$7+C8,$C$6,I40*1000000)</f>
        <v>23525203.033213768</v>
      </c>
    </row>
    <row r="39" spans="1:21">
      <c r="F39" s="113" t="s">
        <v>186</v>
      </c>
      <c r="G39" s="97" t="s">
        <v>34</v>
      </c>
      <c r="H39" s="114">
        <f>SUM(H37:H38)</f>
        <v>26255806.956711791</v>
      </c>
      <c r="I39" s="114">
        <f>SUM(I37:I38)</f>
        <v>42009291.130738869</v>
      </c>
    </row>
    <row r="40" spans="1:21">
      <c r="F40" s="102" t="s">
        <v>187</v>
      </c>
      <c r="G40" s="110" t="s">
        <v>188</v>
      </c>
      <c r="H40" s="115">
        <f>H6*H7/1000</f>
        <v>3.5</v>
      </c>
      <c r="I40" s="115">
        <f>I6*I7/1000</f>
        <v>5.6</v>
      </c>
    </row>
    <row r="41" spans="1:21">
      <c r="F41" s="102" t="s">
        <v>189</v>
      </c>
      <c r="G41" s="110" t="s">
        <v>188</v>
      </c>
      <c r="H41" s="101">
        <f>H40*H10/H9</f>
        <v>2.75</v>
      </c>
      <c r="I41" s="101">
        <f>I40*I10/I9</f>
        <v>4.3999999999999995</v>
      </c>
    </row>
    <row r="42" spans="1:21">
      <c r="F42" s="102"/>
      <c r="G42" s="110"/>
      <c r="H42" s="101"/>
      <c r="I42" s="101"/>
    </row>
    <row r="43" spans="1:21">
      <c r="F43" s="10"/>
      <c r="G43" s="110"/>
      <c r="H43" s="111"/>
      <c r="I43" s="111"/>
      <c r="K43" s="123"/>
      <c r="L43" s="123"/>
      <c r="M43" s="123"/>
      <c r="N43" s="123"/>
      <c r="O43" s="123"/>
      <c r="Q43" s="124"/>
      <c r="R43" s="124"/>
      <c r="S43" s="124"/>
      <c r="T43" s="124"/>
      <c r="U43" s="124"/>
    </row>
    <row r="44" spans="1:21">
      <c r="F44" s="10"/>
      <c r="G44" s="110"/>
      <c r="H44" s="111"/>
      <c r="I44" s="111"/>
      <c r="K44" s="122"/>
      <c r="L44" s="123"/>
      <c r="M44" s="123"/>
      <c r="N44" s="123"/>
      <c r="O44" s="123"/>
      <c r="Q44" s="124"/>
      <c r="R44" s="124"/>
      <c r="S44" s="124"/>
      <c r="T44" s="124"/>
      <c r="U44" s="124"/>
    </row>
    <row r="45" spans="1:21">
      <c r="G45" s="116"/>
      <c r="H45" s="17"/>
      <c r="I45" s="17"/>
    </row>
    <row r="46" spans="1:21" ht="15.75" thickBot="1">
      <c r="H46" s="100"/>
    </row>
    <row r="49" spans="8:8">
      <c r="H49" s="122"/>
    </row>
  </sheetData>
  <mergeCells count="1">
    <mergeCell ref="F4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C20" sqref="C20"/>
    </sheetView>
  </sheetViews>
  <sheetFormatPr baseColWidth="10" defaultRowHeight="15"/>
  <sheetData>
    <row r="1" spans="2:9">
      <c r="E1" s="121"/>
      <c r="I1" s="120"/>
    </row>
    <row r="2" spans="2:9" ht="19.5" thickBot="1">
      <c r="B2" s="53" t="s">
        <v>78</v>
      </c>
    </row>
    <row r="3" spans="2:9" ht="43.5" thickBot="1">
      <c r="C3" s="63" t="s">
        <v>5</v>
      </c>
      <c r="D3" s="64" t="s">
        <v>79</v>
      </c>
      <c r="E3" s="64" t="s">
        <v>80</v>
      </c>
      <c r="F3" s="64" t="s">
        <v>81</v>
      </c>
      <c r="G3" s="64" t="s">
        <v>82</v>
      </c>
      <c r="H3" s="64" t="s">
        <v>83</v>
      </c>
    </row>
    <row r="4" spans="2:9" ht="28.5">
      <c r="C4" s="141" t="s">
        <v>84</v>
      </c>
      <c r="D4" s="143" t="s">
        <v>85</v>
      </c>
      <c r="E4" s="143" t="s">
        <v>86</v>
      </c>
      <c r="F4" s="65" t="s">
        <v>87</v>
      </c>
      <c r="G4" s="143">
        <v>6000</v>
      </c>
      <c r="H4" s="143"/>
    </row>
    <row r="5" spans="2:9" ht="45.75" thickBot="1">
      <c r="C5" s="142"/>
      <c r="D5" s="144"/>
      <c r="E5" s="144"/>
      <c r="F5" s="57" t="s">
        <v>88</v>
      </c>
      <c r="G5" s="144"/>
      <c r="H5" s="144"/>
    </row>
    <row r="6" spans="2:9">
      <c r="C6" s="141" t="s">
        <v>89</v>
      </c>
      <c r="D6" s="143"/>
      <c r="E6" s="143">
        <v>430</v>
      </c>
      <c r="F6" s="65">
        <v>3700</v>
      </c>
      <c r="G6" s="143">
        <v>5000</v>
      </c>
      <c r="H6" s="143"/>
    </row>
    <row r="7" spans="2:9" ht="60.75" thickBot="1">
      <c r="C7" s="142"/>
      <c r="D7" s="144"/>
      <c r="E7" s="144"/>
      <c r="F7" s="57" t="s">
        <v>90</v>
      </c>
      <c r="G7" s="144"/>
      <c r="H7" s="144"/>
    </row>
    <row r="8" spans="2:9">
      <c r="C8" s="141" t="s">
        <v>91</v>
      </c>
      <c r="D8" s="143" t="s">
        <v>92</v>
      </c>
      <c r="E8" s="143" t="s">
        <v>93</v>
      </c>
      <c r="F8" s="143" t="s">
        <v>94</v>
      </c>
      <c r="G8" s="143" t="s">
        <v>95</v>
      </c>
      <c r="H8" s="143" t="s">
        <v>96</v>
      </c>
    </row>
    <row r="9" spans="2:9" ht="15.75" thickBot="1">
      <c r="C9" s="142"/>
      <c r="D9" s="144"/>
      <c r="E9" s="144"/>
      <c r="F9" s="144"/>
      <c r="G9" s="144"/>
      <c r="H9" s="144"/>
    </row>
    <row r="10" spans="2:9" ht="28.5">
      <c r="C10" s="141" t="s">
        <v>97</v>
      </c>
      <c r="D10" s="143"/>
      <c r="E10" s="143">
        <v>750</v>
      </c>
      <c r="F10" s="143">
        <v>6500</v>
      </c>
      <c r="G10" s="143"/>
      <c r="H10" s="65" t="s">
        <v>98</v>
      </c>
    </row>
    <row r="11" spans="2:9" ht="60.75" thickBot="1">
      <c r="C11" s="142"/>
      <c r="D11" s="144"/>
      <c r="E11" s="144"/>
      <c r="F11" s="144"/>
      <c r="G11" s="144"/>
      <c r="H11" s="57" t="s">
        <v>96</v>
      </c>
    </row>
    <row r="12" spans="2:9">
      <c r="C12" s="141" t="s">
        <v>99</v>
      </c>
      <c r="D12" s="143"/>
      <c r="E12" s="143">
        <v>350</v>
      </c>
      <c r="F12" s="143">
        <v>3100</v>
      </c>
      <c r="G12" s="143"/>
      <c r="H12" s="143" t="s">
        <v>96</v>
      </c>
    </row>
    <row r="13" spans="2:9" ht="15.75" thickBot="1">
      <c r="C13" s="142"/>
      <c r="D13" s="144"/>
      <c r="E13" s="144"/>
      <c r="F13" s="144"/>
      <c r="G13" s="144"/>
      <c r="H13" s="144"/>
    </row>
    <row r="19" spans="3:3">
      <c r="C19" t="s">
        <v>204</v>
      </c>
    </row>
  </sheetData>
  <mergeCells count="27">
    <mergeCell ref="H12:H13"/>
    <mergeCell ref="C12:C13"/>
    <mergeCell ref="D12:D13"/>
    <mergeCell ref="E12:E13"/>
    <mergeCell ref="F12:F13"/>
    <mergeCell ref="G12:G13"/>
    <mergeCell ref="H6:H7"/>
    <mergeCell ref="H8:H9"/>
    <mergeCell ref="C10:C11"/>
    <mergeCell ref="D10:D11"/>
    <mergeCell ref="E10:E11"/>
    <mergeCell ref="F10:F11"/>
    <mergeCell ref="G10:G11"/>
    <mergeCell ref="C8:C9"/>
    <mergeCell ref="D8:D9"/>
    <mergeCell ref="E8:E9"/>
    <mergeCell ref="F8:F9"/>
    <mergeCell ref="G8:G9"/>
    <mergeCell ref="C6:C7"/>
    <mergeCell ref="D6:D7"/>
    <mergeCell ref="E6:E7"/>
    <mergeCell ref="G6:G7"/>
    <mergeCell ref="C4:C5"/>
    <mergeCell ref="D4:D5"/>
    <mergeCell ref="E4:E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Brenselcelle, bil</vt:lpstr>
      <vt:lpstr>Batteri, bil</vt:lpstr>
      <vt:lpstr>Brenselcelle, stasjonært</vt:lpstr>
      <vt:lpstr>Batteri, stasjonært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2017-05-29T07:04:04Z</dcterms:modified>
</cp:coreProperties>
</file>