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7" i="2"/>
  <c r="C6" i="2"/>
  <c r="H15" i="2" l="1"/>
  <c r="J12" i="2"/>
  <c r="I12" i="2"/>
  <c r="H29" i="2"/>
  <c r="J13" i="2" l="1"/>
  <c r="I13" i="2"/>
  <c r="H13" i="2"/>
  <c r="J27" i="2"/>
  <c r="J24" i="2"/>
  <c r="H27" i="2"/>
  <c r="I24" i="2"/>
  <c r="I27" i="2"/>
  <c r="J14" i="2"/>
  <c r="J23" i="2" s="1"/>
  <c r="I14" i="2"/>
  <c r="I23" i="2" s="1"/>
  <c r="H24" i="2"/>
  <c r="C9" i="2"/>
  <c r="I16" i="2" l="1"/>
  <c r="I18" i="2" s="1"/>
  <c r="J16" i="2"/>
  <c r="J18" i="2" s="1"/>
  <c r="H32" i="2"/>
  <c r="F26" i="2"/>
  <c r="F25" i="2"/>
  <c r="F24" i="2"/>
  <c r="F23" i="2"/>
  <c r="H14" i="2"/>
  <c r="H23" i="2" s="1"/>
  <c r="H16" i="2" s="1"/>
  <c r="H18" i="2" l="1"/>
</calcChain>
</file>

<file path=xl/sharedStrings.xml><?xml version="1.0" encoding="utf-8"?>
<sst xmlns="http://schemas.openxmlformats.org/spreadsheetml/2006/main" count="70" uniqueCount="49">
  <si>
    <t>Faste driftskostnader</t>
  </si>
  <si>
    <t>øre/kWh</t>
  </si>
  <si>
    <t>kWh</t>
  </si>
  <si>
    <t>Ytelse</t>
  </si>
  <si>
    <t xml:space="preserve">Fullasttimer </t>
  </si>
  <si>
    <t>timer/år</t>
  </si>
  <si>
    <t>Investeringskostnader</t>
  </si>
  <si>
    <t xml:space="preserve">   Byggetidsrenter     </t>
  </si>
  <si>
    <t xml:space="preserve">Sum investeringskostnader </t>
  </si>
  <si>
    <t>Elproduksjon</t>
  </si>
  <si>
    <t>GWh/år</t>
  </si>
  <si>
    <t>Nåverdier</t>
  </si>
  <si>
    <t>øre</t>
  </si>
  <si>
    <t>Produsert elektrisitet</t>
  </si>
  <si>
    <t>Produsert elektrisitet med degradering</t>
  </si>
  <si>
    <t>Merknad</t>
  </si>
  <si>
    <t>Kilde</t>
  </si>
  <si>
    <t>Faktor for teknologiforbedring 2016 - 2035</t>
  </si>
  <si>
    <t>LCOE 2035</t>
  </si>
  <si>
    <t>år</t>
  </si>
  <si>
    <t>Byggetid</t>
  </si>
  <si>
    <t>Levetid</t>
  </si>
  <si>
    <t>Energiinhold</t>
  </si>
  <si>
    <t>Brenselpris</t>
  </si>
  <si>
    <t>Degraderingsrate</t>
  </si>
  <si>
    <t>prosent/år</t>
  </si>
  <si>
    <t>GWh</t>
  </si>
  <si>
    <t>enhet</t>
  </si>
  <si>
    <t>Diskonteringsrente</t>
  </si>
  <si>
    <t>prosent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</si>
  <si>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</si>
  <si>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</si>
  <si>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kWh/kg</t>
  </si>
  <si>
    <t>Kraftverkskostnader</t>
  </si>
  <si>
    <t>Installasjon</t>
  </si>
  <si>
    <t>Utviklingskostnader</t>
  </si>
  <si>
    <t>Rivekostnader</t>
  </si>
  <si>
    <t>Basis</t>
  </si>
  <si>
    <t>Høy</t>
  </si>
  <si>
    <t>Lav</t>
  </si>
  <si>
    <t>Kraftverk</t>
  </si>
  <si>
    <t>Størrelse (MW)</t>
  </si>
  <si>
    <t>Havvind</t>
  </si>
  <si>
    <t>NVE rapport 2-2015</t>
  </si>
  <si>
    <t xml:space="preserve">Rivekostnader og drifts- og vedlikeholdskostnader ble fremstilt feil i 2015 rapporten på side 76-77.  På side 76 skulle det stått MNOK/MW/år og ikke NOK/MW/år.  På side 77 skulle det stått 500-600 NOK/kW/år, og 1000 NOK/kW/år.    På side 77 er det også fremstilt feilaktige tall for både drifts- og vedlikeholdskostnader og rivekostnader i tabell 5-9, selv om tallene som inngikk i selve LCOE-beregningene var riktige.  </t>
  </si>
  <si>
    <t>https://emp.lbl.gov/sites/all/files/lbnl-1005717.pdf</t>
  </si>
  <si>
    <t xml:space="preserve">Det er valgt å oppdatere kostnadsreduksjonsfaktoren for Havvind basert på samme referanse som for landbasert vind.  </t>
  </si>
  <si>
    <t>Kostnader for havvind er meget stedsspesifikke, og i stor grad avhengige av rammebetingelser og støtteordninger.  I 2015 rapporten ble dette reflektert som et stort kostnadsspenn, og NVEs vurdering i 2017 er at det ikke er hensiktsmessig å bruke ressurser på oppdatering av rapportens forutsetninger før det foreligger konkrete planer for utvikling og rammebetingelser for havvind i Norge.  Dette er begrunnet med at rapportens store kostnadsspenn fortsatt anses som dekkende for mulig utbygging de neste årene.</t>
  </si>
  <si>
    <t>LCOE 6% kalkulasjonsrente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</si>
</sst>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General_)"/>
    <numFmt numFmtId="165" formatCode="0.0"/>
    <numFmt numFmtId="166" formatCode="0.0\ 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7">
    <xf numFmtId="0" fontId="0" fillId="0" borderId="0" xfId="0"/>
    <xf numFmtId="164" fontId="7" fillId="0" borderId="1" xfId="1" applyFont="1" applyFill="1" applyBorder="1"/>
    <xf numFmtId="164" fontId="4" fillId="0" borderId="12" xfId="1" applyFont="1" applyFill="1" applyBorder="1" applyAlignment="1">
      <alignment horizontal="right"/>
    </xf>
    <xf numFmtId="164" fontId="7" fillId="0" borderId="15" xfId="1" applyFont="1" applyFill="1" applyBorder="1"/>
    <xf numFmtId="164" fontId="7" fillId="0" borderId="2" xfId="1" applyFont="1" applyFill="1" applyBorder="1"/>
    <xf numFmtId="164" fontId="7" fillId="0" borderId="17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7" xfId="1" applyFont="1" applyFill="1" applyBorder="1" applyAlignment="1">
      <alignment horizontal="right"/>
    </xf>
    <xf numFmtId="3" fontId="4" fillId="0" borderId="9" xfId="1" applyNumberFormat="1" applyFont="1" applyFill="1" applyBorder="1"/>
    <xf numFmtId="164" fontId="4" fillId="0" borderId="2" xfId="1" applyFont="1" applyFill="1" applyBorder="1"/>
    <xf numFmtId="164" fontId="4" fillId="0" borderId="16" xfId="1" applyFont="1" applyFill="1" applyBorder="1" applyAlignment="1">
      <alignment horizontal="right"/>
    </xf>
    <xf numFmtId="3" fontId="4" fillId="0" borderId="3" xfId="2" applyNumberFormat="1" applyFont="1" applyFill="1" applyBorder="1"/>
    <xf numFmtId="164" fontId="4" fillId="0" borderId="19" xfId="1" applyFont="1" applyFill="1" applyBorder="1" applyAlignment="1">
      <alignment horizontal="right"/>
    </xf>
    <xf numFmtId="164" fontId="7" fillId="0" borderId="20" xfId="1" applyFont="1" applyFill="1" applyBorder="1"/>
    <xf numFmtId="164" fontId="7" fillId="0" borderId="21" xfId="1" applyFont="1" applyFill="1" applyBorder="1" applyAlignment="1">
      <alignment horizontal="right"/>
    </xf>
    <xf numFmtId="165" fontId="7" fillId="0" borderId="21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2" applyNumberFormat="1" applyFont="1" applyFill="1" applyBorder="1"/>
    <xf numFmtId="165" fontId="9" fillId="0" borderId="0" xfId="1" applyNumberFormat="1" applyFont="1" applyFill="1" applyBorder="1"/>
    <xf numFmtId="164" fontId="7" fillId="0" borderId="22" xfId="1" applyFont="1" applyFill="1" applyBorder="1"/>
    <xf numFmtId="0" fontId="7" fillId="0" borderId="4" xfId="0" applyFont="1" applyBorder="1" applyAlignment="1">
      <alignment horizontal="right"/>
    </xf>
    <xf numFmtId="0" fontId="7" fillId="0" borderId="23" xfId="0" applyFont="1" applyBorder="1"/>
    <xf numFmtId="164" fontId="4" fillId="0" borderId="22" xfId="0" applyNumberFormat="1" applyFont="1" applyBorder="1"/>
    <xf numFmtId="0" fontId="4" fillId="0" borderId="8" xfId="0" applyFont="1" applyBorder="1" applyAlignment="1">
      <alignment horizontal="right"/>
    </xf>
    <xf numFmtId="164" fontId="4" fillId="0" borderId="4" xfId="0" applyNumberFormat="1" applyFont="1" applyBorder="1"/>
    <xf numFmtId="164" fontId="4" fillId="0" borderId="18" xfId="0" applyNumberFormat="1" applyFont="1" applyBorder="1"/>
    <xf numFmtId="0" fontId="4" fillId="0" borderId="17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6" xfId="0" applyFont="1" applyFill="1" applyBorder="1"/>
    <xf numFmtId="0" fontId="5" fillId="2" borderId="27" xfId="0" applyFont="1" applyFill="1" applyBorder="1"/>
    <xf numFmtId="2" fontId="4" fillId="0" borderId="0" xfId="0" applyNumberFormat="1" applyFont="1"/>
    <xf numFmtId="0" fontId="2" fillId="0" borderId="0" xfId="0" applyFont="1" applyBorder="1"/>
    <xf numFmtId="3" fontId="4" fillId="3" borderId="13" xfId="1" applyNumberFormat="1" applyFont="1" applyFill="1" applyBorder="1"/>
    <xf numFmtId="3" fontId="4" fillId="3" borderId="14" xfId="1" applyNumberFormat="1" applyFont="1" applyFill="1" applyBorder="1"/>
    <xf numFmtId="3" fontId="4" fillId="3" borderId="9" xfId="1" applyNumberFormat="1" applyFont="1" applyFill="1" applyBorder="1"/>
    <xf numFmtId="3" fontId="4" fillId="3" borderId="10" xfId="1" applyNumberFormat="1" applyFont="1" applyFill="1" applyBorder="1"/>
    <xf numFmtId="0" fontId="0" fillId="4" borderId="0" xfId="0" applyFill="1"/>
    <xf numFmtId="164" fontId="5" fillId="4" borderId="2" xfId="1" applyFont="1" applyFill="1" applyBorder="1"/>
    <xf numFmtId="164" fontId="5" fillId="4" borderId="8" xfId="1" applyFont="1" applyFill="1" applyBorder="1" applyAlignment="1">
      <alignment horizontal="right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164" fontId="5" fillId="4" borderId="11" xfId="1" applyFont="1" applyFill="1" applyBorder="1" applyAlignment="1">
      <alignment horizontal="right"/>
    </xf>
    <xf numFmtId="164" fontId="5" fillId="4" borderId="9" xfId="1" applyFont="1" applyFill="1" applyBorder="1" applyAlignment="1">
      <alignment horizontal="right"/>
    </xf>
    <xf numFmtId="164" fontId="5" fillId="4" borderId="10" xfId="1" applyFont="1" applyFill="1" applyBorder="1" applyAlignment="1">
      <alignment horizontal="right"/>
    </xf>
    <xf numFmtId="0" fontId="0" fillId="0" borderId="24" xfId="0" applyBorder="1"/>
    <xf numFmtId="40" fontId="0" fillId="0" borderId="25" xfId="0" applyNumberFormat="1" applyBorder="1"/>
    <xf numFmtId="0" fontId="4" fillId="0" borderId="17" xfId="0" applyFont="1" applyFill="1" applyBorder="1" applyAlignment="1">
      <alignment horizontal="right"/>
    </xf>
    <xf numFmtId="40" fontId="0" fillId="0" borderId="0" xfId="0" applyNumberFormat="1"/>
    <xf numFmtId="0" fontId="0" fillId="0" borderId="0" xfId="0" applyBorder="1"/>
    <xf numFmtId="2" fontId="7" fillId="0" borderId="0" xfId="0" applyNumberFormat="1" applyFont="1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6" fontId="0" fillId="0" borderId="0" xfId="3" applyNumberFormat="1" applyFont="1" applyBorder="1"/>
    <xf numFmtId="164" fontId="5" fillId="4" borderId="0" xfId="1" applyFont="1" applyFill="1" applyBorder="1"/>
    <xf numFmtId="4" fontId="4" fillId="3" borderId="9" xfId="1" applyNumberFormat="1" applyFont="1" applyFill="1" applyBorder="1"/>
    <xf numFmtId="4" fontId="4" fillId="3" borderId="10" xfId="1" applyNumberFormat="1" applyFont="1" applyFill="1" applyBorder="1"/>
    <xf numFmtId="164" fontId="7" fillId="0" borderId="9" xfId="1" applyFont="1" applyFill="1" applyBorder="1"/>
    <xf numFmtId="164" fontId="4" fillId="0" borderId="10" xfId="1" applyFont="1" applyFill="1" applyBorder="1"/>
    <xf numFmtId="1" fontId="7" fillId="0" borderId="21" xfId="0" applyNumberFormat="1" applyFont="1" applyFill="1" applyBorder="1"/>
    <xf numFmtId="2" fontId="0" fillId="0" borderId="0" xfId="0" applyNumberFormat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4"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/>
      <sheetData sheetId="1"/>
      <sheetData sheetId="2"/>
      <sheetData sheetId="3">
        <row r="10">
          <cell r="D10">
            <v>0.06</v>
          </cell>
        </row>
        <row r="42">
          <cell r="E42">
            <v>1E-3</v>
          </cell>
        </row>
        <row r="46">
          <cell r="C46">
            <v>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3"/>
  <sheetViews>
    <sheetView tabSelected="1" workbookViewId="0">
      <selection activeCell="F18" sqref="F18"/>
    </sheetView>
  </sheetViews>
  <sheetFormatPr baseColWidth="10" defaultRowHeight="15" x14ac:dyDescent="0.25"/>
  <cols>
    <col min="1" max="1" width="16.85546875" customWidth="1"/>
    <col min="6" max="6" width="42.28515625" customWidth="1"/>
    <col min="7" max="7" width="12.7109375" customWidth="1"/>
    <col min="8" max="8" width="17.140625" customWidth="1"/>
    <col min="9" max="9" width="16.85546875" customWidth="1"/>
    <col min="10" max="10" width="17.5703125" customWidth="1"/>
    <col min="11" max="11" width="36.7109375" customWidth="1"/>
    <col min="12" max="12" width="20.140625" customWidth="1"/>
  </cols>
  <sheetData>
    <row r="3" spans="1:12" ht="15.75" thickBot="1" x14ac:dyDescent="0.3"/>
    <row r="4" spans="1:12" x14ac:dyDescent="0.25">
      <c r="A4" s="31"/>
      <c r="B4" s="31" t="s">
        <v>27</v>
      </c>
      <c r="C4" s="32"/>
      <c r="D4" s="54"/>
      <c r="F4" s="64" t="s">
        <v>42</v>
      </c>
      <c r="G4" s="65"/>
      <c r="H4" s="65"/>
      <c r="I4" s="65"/>
      <c r="J4" s="66"/>
      <c r="K4" s="39"/>
      <c r="L4" s="39"/>
    </row>
    <row r="5" spans="1:12" x14ac:dyDescent="0.25">
      <c r="A5" s="31" t="s">
        <v>20</v>
      </c>
      <c r="B5" t="s">
        <v>19</v>
      </c>
      <c r="C5">
        <v>2</v>
      </c>
      <c r="E5" s="34"/>
      <c r="F5" s="40"/>
      <c r="G5" s="41" t="s">
        <v>40</v>
      </c>
      <c r="H5" s="42" t="s">
        <v>37</v>
      </c>
      <c r="I5" s="42" t="s">
        <v>38</v>
      </c>
      <c r="J5" s="43" t="s">
        <v>39</v>
      </c>
      <c r="K5" s="39"/>
      <c r="L5" s="39"/>
    </row>
    <row r="6" spans="1:12" ht="15.75" thickBot="1" x14ac:dyDescent="0.3">
      <c r="A6" s="31" t="s">
        <v>21</v>
      </c>
      <c r="B6" t="s">
        <v>19</v>
      </c>
      <c r="C6" s="51">
        <f>'[1]byggetid levetid rente'!$C$46</f>
        <v>20</v>
      </c>
      <c r="E6" s="34"/>
      <c r="F6" s="40" t="s">
        <v>3</v>
      </c>
      <c r="G6" s="44" t="s">
        <v>41</v>
      </c>
      <c r="H6" s="45">
        <v>500</v>
      </c>
      <c r="I6" s="45">
        <v>500</v>
      </c>
      <c r="J6" s="46">
        <v>500</v>
      </c>
      <c r="K6" s="57" t="s">
        <v>16</v>
      </c>
      <c r="L6" s="40" t="s">
        <v>15</v>
      </c>
    </row>
    <row r="7" spans="1:12" x14ac:dyDescent="0.25">
      <c r="A7" s="31" t="s">
        <v>28</v>
      </c>
      <c r="B7" t="s">
        <v>25</v>
      </c>
      <c r="C7" s="55">
        <f>'[1]byggetid levetid rente'!$D$10</f>
        <v>0.06</v>
      </c>
      <c r="E7" s="34"/>
      <c r="F7" s="1" t="s">
        <v>4</v>
      </c>
      <c r="G7" s="2" t="s">
        <v>5</v>
      </c>
      <c r="H7" s="35">
        <v>3800</v>
      </c>
      <c r="I7" s="35">
        <v>3800</v>
      </c>
      <c r="J7" s="36">
        <v>3800</v>
      </c>
      <c r="K7" t="s">
        <v>43</v>
      </c>
    </row>
    <row r="8" spans="1:12" x14ac:dyDescent="0.25">
      <c r="A8" s="31" t="s">
        <v>24</v>
      </c>
      <c r="B8" s="16" t="s">
        <v>29</v>
      </c>
      <c r="C8" s="56">
        <f>'[1]byggetid levetid rente'!$E$42</f>
        <v>1E-3</v>
      </c>
      <c r="E8" s="16"/>
      <c r="F8" s="4" t="s">
        <v>6</v>
      </c>
      <c r="G8" s="5"/>
      <c r="H8" s="60"/>
      <c r="I8" s="60"/>
      <c r="J8" s="61"/>
      <c r="K8" t="s">
        <v>43</v>
      </c>
      <c r="L8" t="s">
        <v>47</v>
      </c>
    </row>
    <row r="9" spans="1:12" x14ac:dyDescent="0.25">
      <c r="A9" s="31" t="s">
        <v>22</v>
      </c>
      <c r="B9" s="16" t="s">
        <v>32</v>
      </c>
      <c r="C9" s="52">
        <f>'[1]Brennverdier og priser'!$E$12</f>
        <v>0</v>
      </c>
      <c r="D9" s="16"/>
      <c r="E9" s="16"/>
      <c r="F9" s="6" t="s">
        <v>33</v>
      </c>
      <c r="G9" s="7" t="s">
        <v>30</v>
      </c>
      <c r="H9" s="37">
        <v>23527.123543999998</v>
      </c>
      <c r="I9" s="37">
        <v>27000</v>
      </c>
      <c r="J9" s="38">
        <v>20000</v>
      </c>
      <c r="K9" t="s">
        <v>43</v>
      </c>
    </row>
    <row r="10" spans="1:12" x14ac:dyDescent="0.25">
      <c r="A10" s="31" t="s">
        <v>23</v>
      </c>
      <c r="B10" s="16" t="s">
        <v>1</v>
      </c>
      <c r="C10" s="53">
        <v>0</v>
      </c>
      <c r="E10" s="16"/>
      <c r="F10" s="6" t="s">
        <v>34</v>
      </c>
      <c r="G10" s="7" t="s">
        <v>30</v>
      </c>
      <c r="H10" s="37">
        <v>9829</v>
      </c>
      <c r="I10" s="37">
        <v>13000</v>
      </c>
      <c r="J10" s="38">
        <v>6000</v>
      </c>
      <c r="K10" t="s">
        <v>43</v>
      </c>
    </row>
    <row r="11" spans="1:12" x14ac:dyDescent="0.25">
      <c r="E11" s="16"/>
      <c r="F11" s="6" t="s">
        <v>35</v>
      </c>
      <c r="G11" s="7" t="s">
        <v>30</v>
      </c>
      <c r="H11" s="37">
        <v>1394</v>
      </c>
      <c r="I11" s="37">
        <v>1400</v>
      </c>
      <c r="J11" s="38">
        <v>450</v>
      </c>
      <c r="K11" t="s">
        <v>43</v>
      </c>
    </row>
    <row r="12" spans="1:12" x14ac:dyDescent="0.25">
      <c r="B12" s="16"/>
      <c r="C12" s="16"/>
      <c r="D12" s="16"/>
      <c r="E12" s="16"/>
      <c r="F12" s="6" t="s">
        <v>36</v>
      </c>
      <c r="G12" s="7" t="s">
        <v>30</v>
      </c>
      <c r="H12" s="37">
        <v>1316.501</v>
      </c>
      <c r="I12" s="37">
        <f>3.5/3*H12</f>
        <v>1535.9178333333334</v>
      </c>
      <c r="J12" s="38">
        <f>2.5/3*H12</f>
        <v>1097.0841666666668</v>
      </c>
      <c r="K12" t="s">
        <v>43</v>
      </c>
      <c r="L12" t="s">
        <v>44</v>
      </c>
    </row>
    <row r="13" spans="1:12" x14ac:dyDescent="0.25">
      <c r="E13" s="33"/>
      <c r="F13" s="9" t="s">
        <v>7</v>
      </c>
      <c r="G13" s="7" t="s">
        <v>30</v>
      </c>
      <c r="H13" s="8">
        <f>SUM(H9:H10)*(((1+($C$7))*((1+$C$7)^($C$5)-1))/($C$7*$C$5))-SUM(H9:H10)</f>
        <v>3062.0921413392498</v>
      </c>
      <c r="I13" s="8">
        <f>SUM(I9:I10)*(((1+($C$7))*((1+$C$7)^($C$5)-1))/($C$7*$C$5))-SUM(I9:I10)</f>
        <v>3672.0000000000582</v>
      </c>
      <c r="J13" s="8">
        <f>SUM(J9:J10)*(((1+($C$7))*((1+$C$7)^($C$5)-1))/($C$7*$C$5))-SUM(J9:J10)</f>
        <v>2386.8000000000357</v>
      </c>
      <c r="K13" t="s">
        <v>43</v>
      </c>
    </row>
    <row r="14" spans="1:12" x14ac:dyDescent="0.25">
      <c r="B14" s="16"/>
      <c r="C14" s="16"/>
      <c r="D14" s="33"/>
      <c r="E14" s="33"/>
      <c r="F14" s="3" t="s">
        <v>8</v>
      </c>
      <c r="G14" s="10" t="s">
        <v>30</v>
      </c>
      <c r="H14" s="11">
        <f>SUM(H9:H13)</f>
        <v>39128.716685339248</v>
      </c>
      <c r="I14" s="11">
        <f t="shared" ref="I14:J14" si="0">SUM(I9:I13)</f>
        <v>46607.917833333391</v>
      </c>
      <c r="J14" s="11">
        <f t="shared" si="0"/>
        <v>29933.884166666703</v>
      </c>
      <c r="K14" t="s">
        <v>43</v>
      </c>
    </row>
    <row r="15" spans="1:12" x14ac:dyDescent="0.25">
      <c r="B15" s="16"/>
      <c r="C15" s="16"/>
      <c r="D15" s="33"/>
      <c r="E15" s="33"/>
      <c r="F15" s="3" t="s">
        <v>0</v>
      </c>
      <c r="G15" s="10" t="s">
        <v>31</v>
      </c>
      <c r="H15" s="37">
        <f>500002/500000*1000</f>
        <v>1000.0039999999999</v>
      </c>
      <c r="I15" s="37">
        <v>1500</v>
      </c>
      <c r="J15" s="38">
        <v>500</v>
      </c>
      <c r="K15" t="s">
        <v>43</v>
      </c>
      <c r="L15" t="s">
        <v>44</v>
      </c>
    </row>
    <row r="16" spans="1:12" ht="15.75" thickBot="1" x14ac:dyDescent="0.3">
      <c r="F16" s="13" t="s">
        <v>48</v>
      </c>
      <c r="G16" s="14" t="s">
        <v>1</v>
      </c>
      <c r="H16" s="62">
        <f>(H23+H24+H25+H26)/H27</f>
        <v>116.09010077063255</v>
      </c>
      <c r="I16" s="62">
        <f t="shared" ref="I16:J16" si="1">(I23+I24+I25+I26)/I27</f>
        <v>146.4076491555964</v>
      </c>
      <c r="J16" s="62">
        <f t="shared" si="1"/>
        <v>81.836116570190086</v>
      </c>
      <c r="K16" t="s">
        <v>43</v>
      </c>
    </row>
    <row r="17" spans="6:12" x14ac:dyDescent="0.25">
      <c r="F17" s="4" t="s">
        <v>17</v>
      </c>
      <c r="G17" s="5"/>
      <c r="H17" s="58">
        <v>0.7</v>
      </c>
      <c r="I17" s="58">
        <v>0.7</v>
      </c>
      <c r="J17" s="59">
        <v>0.7</v>
      </c>
      <c r="K17" t="s">
        <v>45</v>
      </c>
      <c r="L17" t="s">
        <v>46</v>
      </c>
    </row>
    <row r="18" spans="6:12" ht="15.75" thickBot="1" x14ac:dyDescent="0.3">
      <c r="F18" s="13" t="s">
        <v>18</v>
      </c>
      <c r="G18" s="14" t="s">
        <v>1</v>
      </c>
      <c r="H18" s="15">
        <f>H16*H17</f>
        <v>81.263070539442779</v>
      </c>
      <c r="I18" s="15">
        <f t="shared" ref="I18:J18" si="2">I16*I17</f>
        <v>102.48535440891747</v>
      </c>
      <c r="J18" s="15">
        <f t="shared" si="2"/>
        <v>57.285281599133057</v>
      </c>
    </row>
    <row r="19" spans="6:12" x14ac:dyDescent="0.25">
      <c r="I19" s="20"/>
      <c r="J19" s="20"/>
    </row>
    <row r="20" spans="6:12" x14ac:dyDescent="0.25">
      <c r="F20" s="17"/>
      <c r="G20" s="18"/>
      <c r="H20" s="20"/>
      <c r="I20" s="20"/>
      <c r="J20" s="20"/>
    </row>
    <row r="21" spans="6:12" x14ac:dyDescent="0.25">
      <c r="F21" s="16"/>
      <c r="G21" s="16"/>
      <c r="H21" s="16"/>
      <c r="I21" s="16"/>
      <c r="J21" s="16"/>
    </row>
    <row r="22" spans="6:12" x14ac:dyDescent="0.25">
      <c r="F22" s="21" t="s">
        <v>11</v>
      </c>
      <c r="G22" s="22"/>
      <c r="H22" s="23"/>
      <c r="I22" s="23"/>
      <c r="J22" s="23"/>
    </row>
    <row r="23" spans="6:12" x14ac:dyDescent="0.25">
      <c r="F23" s="24" t="str">
        <f>F8</f>
        <v>Investeringskostnader</v>
      </c>
      <c r="G23" s="25" t="s">
        <v>12</v>
      </c>
      <c r="H23" s="26">
        <f>H14*100*1000*H6</f>
        <v>1956435834266.9626</v>
      </c>
      <c r="I23" s="26">
        <f>I14*100*1000*I6</f>
        <v>2330395891666.6694</v>
      </c>
      <c r="J23" s="26">
        <f>J14*100*1000*J6</f>
        <v>1496694208333.3352</v>
      </c>
      <c r="K23" s="63"/>
    </row>
    <row r="24" spans="6:12" x14ac:dyDescent="0.25">
      <c r="F24" s="27" t="str">
        <f>F15</f>
        <v>Faste driftskostnader</v>
      </c>
      <c r="G24" s="28" t="s">
        <v>12</v>
      </c>
      <c r="H24" s="29">
        <f>-PV($C$7,$C$6,H15*100*1000*H6)</f>
        <v>573498354912.50684</v>
      </c>
      <c r="I24" s="29">
        <f>-PV($C$7,$C$6,I15*100*1000*I6)</f>
        <v>860244091392.39465</v>
      </c>
      <c r="J24" s="29">
        <f>-PV($C$7,$C$6,J15*100*1000*J6)</f>
        <v>286748030464.13159</v>
      </c>
    </row>
    <row r="25" spans="6:12" x14ac:dyDescent="0.25">
      <c r="F25" s="27" t="e">
        <f>#REF!</f>
        <v>#REF!</v>
      </c>
      <c r="G25" s="28" t="s">
        <v>12</v>
      </c>
      <c r="H25" s="29"/>
      <c r="I25" s="29"/>
      <c r="J25" s="29"/>
    </row>
    <row r="26" spans="6:12" x14ac:dyDescent="0.25">
      <c r="F26" s="27" t="e">
        <f>#REF!</f>
        <v>#REF!</v>
      </c>
      <c r="G26" s="28" t="s">
        <v>12</v>
      </c>
      <c r="H26" s="29">
        <v>0</v>
      </c>
      <c r="I26" s="29"/>
      <c r="J26" s="29"/>
    </row>
    <row r="27" spans="6:12" x14ac:dyDescent="0.25">
      <c r="F27" s="27" t="s">
        <v>13</v>
      </c>
      <c r="G27" s="28" t="s">
        <v>2</v>
      </c>
      <c r="H27" s="29">
        <f>-PV($C$7,$C$6,$H$29*1000000)</f>
        <v>21792850315.273998</v>
      </c>
      <c r="I27" s="29">
        <f>-PV($C$7,$C$6,$H$29*1000000)</f>
        <v>21792850315.273998</v>
      </c>
      <c r="J27" s="29">
        <f>-PV($C$7,$C$6,$H$29*1000000)</f>
        <v>21792850315.273998</v>
      </c>
    </row>
    <row r="28" spans="6:12" x14ac:dyDescent="0.25">
      <c r="F28" s="47"/>
      <c r="G28" s="12"/>
      <c r="H28" s="48"/>
      <c r="I28" s="48"/>
      <c r="J28" s="48"/>
    </row>
    <row r="29" spans="6:12" x14ac:dyDescent="0.25">
      <c r="F29" s="17" t="s">
        <v>9</v>
      </c>
      <c r="G29" s="28" t="s">
        <v>10</v>
      </c>
      <c r="H29" s="19">
        <f>H6*H7*10/10000</f>
        <v>1900</v>
      </c>
      <c r="I29" s="19"/>
      <c r="J29" s="19"/>
    </row>
    <row r="30" spans="6:12" x14ac:dyDescent="0.25">
      <c r="F30" s="17"/>
      <c r="G30" s="28"/>
      <c r="H30" s="20"/>
      <c r="I30" s="20"/>
      <c r="J30" s="20"/>
    </row>
    <row r="31" spans="6:12" x14ac:dyDescent="0.25">
      <c r="F31" s="30"/>
      <c r="G31" s="28"/>
      <c r="H31" s="29"/>
      <c r="I31" s="29"/>
      <c r="J31" s="29"/>
    </row>
    <row r="32" spans="6:12" x14ac:dyDescent="0.25">
      <c r="F32" s="30" t="s">
        <v>14</v>
      </c>
      <c r="G32" s="28" t="s">
        <v>26</v>
      </c>
      <c r="H32" s="29">
        <f>C6*H29*(1-C8/100)^(C6-1)</f>
        <v>37992.780649763219</v>
      </c>
      <c r="I32" s="29"/>
      <c r="J32" s="29"/>
    </row>
    <row r="33" spans="7:10" x14ac:dyDescent="0.25">
      <c r="G33" s="49"/>
      <c r="H33" s="50"/>
      <c r="I33" s="50"/>
      <c r="J33" s="50"/>
    </row>
  </sheetData>
  <mergeCells count="1">
    <mergeCell ref="F4:J4"/>
  </mergeCells>
  <pageMargins left="0.7" right="0.7" top="0.75" bottom="0.75" header="0.3" footer="0.3"/>
  <pageSetup paperSize="9" orientation="portrait" r:id="rId1"/>
  <ignoredErrors>
    <ignoredError sqref="H13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2017-02-27T17:37:56Z</dcterms:modified>
</cp:coreProperties>
</file>