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Felles\Prosjekt\2016_Kostnadsrapport\Fase3\Regneark - MÅ IKKE FLYTTES\"/>
    </mc:Choice>
  </mc:AlternateContent>
  <bookViews>
    <workbookView xWindow="0" yWindow="0" windowWidth="28800" windowHeight="13365"/>
  </bookViews>
  <sheets>
    <sheet name="Kostnad 2016" sheetId="2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2" l="1"/>
  <c r="C6" i="2"/>
  <c r="C7" i="2" l="1"/>
  <c r="C4" i="2"/>
  <c r="C3" i="2"/>
  <c r="H30" i="2" l="1"/>
  <c r="H14" i="2"/>
  <c r="H26" i="2" s="1"/>
  <c r="H16" i="2"/>
  <c r="H29" i="2" s="1"/>
  <c r="H17" i="2"/>
  <c r="H27" i="2" s="1"/>
  <c r="H10" i="2"/>
  <c r="H11" i="2"/>
  <c r="H9" i="2"/>
  <c r="H8" i="2"/>
  <c r="H12" i="2" l="1"/>
  <c r="F27" i="2" l="1"/>
  <c r="F26" i="2"/>
  <c r="F25" i="2"/>
  <c r="H13" i="2"/>
  <c r="H25" i="2" l="1"/>
  <c r="C8" i="2"/>
  <c r="H15" i="2" s="1"/>
  <c r="H28" i="2" s="1"/>
  <c r="H18" i="2" l="1"/>
  <c r="H20" i="2" s="1"/>
</calcChain>
</file>

<file path=xl/sharedStrings.xml><?xml version="1.0" encoding="utf-8"?>
<sst xmlns="http://schemas.openxmlformats.org/spreadsheetml/2006/main" count="73" uniqueCount="48">
  <si>
    <t>Faste driftskostnader</t>
  </si>
  <si>
    <t>%</t>
  </si>
  <si>
    <r>
      <t>kr/kW</t>
    </r>
    <r>
      <rPr>
        <vertAlign val="subscript"/>
        <sz val="10"/>
        <rFont val="Calibri"/>
        <family val="2"/>
        <scheme val="minor"/>
      </rPr>
      <t>el</t>
    </r>
    <r>
      <rPr>
        <sz val="10"/>
        <rFont val="Calibri"/>
        <family val="2"/>
        <scheme val="minor"/>
      </rPr>
      <t xml:space="preserve"> /år</t>
    </r>
  </si>
  <si>
    <t>øre/kWh</t>
  </si>
  <si>
    <t>Enhet</t>
  </si>
  <si>
    <t>Ytelse</t>
  </si>
  <si>
    <r>
      <t>MW</t>
    </r>
    <r>
      <rPr>
        <b/>
        <vertAlign val="subscript"/>
        <sz val="10"/>
        <color theme="0"/>
        <rFont val="Calibri"/>
        <family val="2"/>
        <scheme val="minor"/>
      </rPr>
      <t>el</t>
    </r>
  </si>
  <si>
    <t xml:space="preserve">Fullasttimer </t>
  </si>
  <si>
    <t>timer/år</t>
  </si>
  <si>
    <t>Investeringskostnader</t>
  </si>
  <si>
    <t>Maskiner og utstyr</t>
  </si>
  <si>
    <r>
      <t>kr/kW</t>
    </r>
    <r>
      <rPr>
        <vertAlign val="subscript"/>
        <sz val="10"/>
        <rFont val="Calibri"/>
        <family val="2"/>
        <scheme val="minor"/>
      </rPr>
      <t>el</t>
    </r>
  </si>
  <si>
    <t>Byggekostnader</t>
  </si>
  <si>
    <t>Nettilknytning</t>
  </si>
  <si>
    <t>Prosjektering og administrasjon</t>
  </si>
  <si>
    <t xml:space="preserve">   Byggetidsrenter     </t>
  </si>
  <si>
    <t xml:space="preserve">Sum investeringskostnader </t>
  </si>
  <si>
    <t>øre/kWhel</t>
  </si>
  <si>
    <t>Nåverdier</t>
  </si>
  <si>
    <t>øre</t>
  </si>
  <si>
    <t>Produsert elektrisitet</t>
  </si>
  <si>
    <r>
      <t>kWh</t>
    </r>
    <r>
      <rPr>
        <sz val="9"/>
        <rFont val="Calibri"/>
        <family val="2"/>
        <scheme val="minor"/>
      </rPr>
      <t>el</t>
    </r>
  </si>
  <si>
    <t>Merknad</t>
  </si>
  <si>
    <t>Kilde</t>
  </si>
  <si>
    <t>Faktor for teknologiforbedring 2016 - 2035</t>
  </si>
  <si>
    <t>LCOE 2016</t>
  </si>
  <si>
    <t>LCOE 2035</t>
  </si>
  <si>
    <t>år</t>
  </si>
  <si>
    <t>Byggetid</t>
  </si>
  <si>
    <t>Levetid</t>
  </si>
  <si>
    <t>Brenselpris</t>
  </si>
  <si>
    <t>Brenselskostnad</t>
  </si>
  <si>
    <t>Degraderingsrate</t>
  </si>
  <si>
    <t>prosent/år</t>
  </si>
  <si>
    <t>enhet</t>
  </si>
  <si>
    <t>Diskonteringsrente</t>
  </si>
  <si>
    <t>prosent</t>
  </si>
  <si>
    <t>Kjernekraftverk</t>
  </si>
  <si>
    <t>faktor</t>
  </si>
  <si>
    <t>Inflasjon 2013-2016</t>
  </si>
  <si>
    <t>Rivetidspunkt</t>
  </si>
  <si>
    <t>Avfallshåndtering</t>
  </si>
  <si>
    <t>Variable kostnader eks brensel og avfallshåndtering</t>
  </si>
  <si>
    <t>Elvirkningsgrad</t>
  </si>
  <si>
    <t>Norconsult</t>
  </si>
  <si>
    <t>Justert opp fra Kostnader i energisektoren 2015 vha infasjonsindeks</t>
  </si>
  <si>
    <t>Kjernekraft er en moden teknologi, og på tross av utvikling av nye generasjoner anlegg kan det ikke forventes vesentlig reduksjon i kostnader. Antall anlegg er få, og skjerpede krav til miljø- og terrorsikkerhet gjør installasjonene kostbare. Kompleksiteten gjenspeiles i stadige forsinkelser og kostnadsoverskridelser ved anleggene som er under bygging.  Disse faktorene er trolig mer drivende for kostnadene i fremtiden enn evt. læreeffekter.  Gitt den store usikkerheten rundt fremtidige kostnader, og generelt manglende datagrunnlag er det valgt å ikke fremskrive kostnader for kjernekraft i lærekurver, og heller forutsette dagens nivå også i fremtiden.</t>
  </si>
  <si>
    <t>Momentan virkningsgrad. Årsvirkningsgrad er ca 1,5 % lavere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</si>
</sst>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General_)"/>
    <numFmt numFmtId="165" formatCode="0.0"/>
    <numFmt numFmtId="166" formatCode="0.0\ %"/>
    <numFmt numFmtId="167" formatCode="#,##0.0"/>
    <numFmt numFmtId="168" formatCode="_ * #,##0_ ;_ * \-#,##0_ ;_ * &quot;-&quot;??_ ;_ @_ 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Helv"/>
    </font>
    <font>
      <sz val="10"/>
      <name val="Calibri"/>
      <family val="2"/>
      <scheme val="minor"/>
    </font>
    <font>
      <vertAlign val="subscript"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vertAlign val="subscript"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 tint="0.499984740745262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3" fillId="0" borderId="0"/>
    <xf numFmtId="43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</cellStyleXfs>
  <cellXfs count="65">
    <xf numFmtId="0" fontId="0" fillId="0" borderId="0" xfId="0"/>
    <xf numFmtId="164" fontId="9" fillId="0" borderId="7" xfId="1" applyFont="1" applyFill="1" applyBorder="1"/>
    <xf numFmtId="164" fontId="9" fillId="0" borderId="1" xfId="1" applyFont="1" applyFill="1" applyBorder="1"/>
    <xf numFmtId="164" fontId="9" fillId="0" borderId="10" xfId="1" applyFont="1" applyFill="1" applyBorder="1" applyAlignment="1">
      <alignment horizontal="right"/>
    </xf>
    <xf numFmtId="164" fontId="4" fillId="0" borderId="1" xfId="1" applyFont="1" applyFill="1" applyBorder="1" applyAlignment="1">
      <alignment horizontal="left" indent="1"/>
    </xf>
    <xf numFmtId="164" fontId="4" fillId="0" borderId="10" xfId="1" applyFont="1" applyFill="1" applyBorder="1" applyAlignment="1">
      <alignment horizontal="right"/>
    </xf>
    <xf numFmtId="164" fontId="4" fillId="0" borderId="1" xfId="1" applyFont="1" applyFill="1" applyBorder="1"/>
    <xf numFmtId="164" fontId="4" fillId="0" borderId="8" xfId="1" applyFont="1" applyFill="1" applyBorder="1" applyAlignment="1">
      <alignment horizontal="right"/>
    </xf>
    <xf numFmtId="164" fontId="4" fillId="0" borderId="12" xfId="1" applyFont="1" applyFill="1" applyBorder="1" applyAlignment="1">
      <alignment horizontal="right"/>
    </xf>
    <xf numFmtId="164" fontId="9" fillId="0" borderId="13" xfId="1" applyFont="1" applyFill="1" applyBorder="1"/>
    <xf numFmtId="164" fontId="9" fillId="0" borderId="14" xfId="1" applyFont="1" applyFill="1" applyBorder="1" applyAlignment="1">
      <alignment horizontal="right"/>
    </xf>
    <xf numFmtId="0" fontId="4" fillId="0" borderId="0" xfId="0" applyFont="1"/>
    <xf numFmtId="164" fontId="11" fillId="0" borderId="0" xfId="1" applyFont="1" applyFill="1" applyBorder="1"/>
    <xf numFmtId="164" fontId="11" fillId="0" borderId="0" xfId="1" applyFont="1" applyFill="1" applyBorder="1" applyAlignment="1">
      <alignment horizontal="right"/>
    </xf>
    <xf numFmtId="165" fontId="11" fillId="0" borderId="0" xfId="2" applyNumberFormat="1" applyFont="1" applyFill="1" applyBorder="1"/>
    <xf numFmtId="165" fontId="11" fillId="0" borderId="0" xfId="1" applyNumberFormat="1" applyFont="1" applyFill="1" applyBorder="1"/>
    <xf numFmtId="164" fontId="4" fillId="0" borderId="11" xfId="0" applyNumberFormat="1" applyFont="1" applyBorder="1"/>
    <xf numFmtId="0" fontId="4" fillId="0" borderId="10" xfId="0" applyFont="1" applyBorder="1" applyAlignment="1">
      <alignment horizontal="right"/>
    </xf>
    <xf numFmtId="40" fontId="4" fillId="0" borderId="0" xfId="0" applyNumberFormat="1" applyFont="1" applyBorder="1"/>
    <xf numFmtId="0" fontId="4" fillId="0" borderId="0" xfId="0" applyFont="1" applyBorder="1"/>
    <xf numFmtId="0" fontId="6" fillId="2" borderId="15" xfId="0" applyFont="1" applyFill="1" applyBorder="1"/>
    <xf numFmtId="0" fontId="6" fillId="2" borderId="16" xfId="0" applyFont="1" applyFill="1" applyBorder="1"/>
    <xf numFmtId="2" fontId="4" fillId="0" borderId="0" xfId="0" applyNumberFormat="1" applyFont="1"/>
    <xf numFmtId="0" fontId="2" fillId="0" borderId="0" xfId="0" applyFont="1" applyBorder="1"/>
    <xf numFmtId="0" fontId="0" fillId="3" borderId="0" xfId="0" applyFill="1"/>
    <xf numFmtId="164" fontId="6" fillId="3" borderId="1" xfId="1" applyFont="1" applyFill="1" applyBorder="1"/>
    <xf numFmtId="164" fontId="6" fillId="3" borderId="5" xfId="1" applyFont="1" applyFill="1" applyBorder="1" applyAlignment="1">
      <alignment horizontal="right"/>
    </xf>
    <xf numFmtId="0" fontId="7" fillId="3" borderId="6" xfId="0" applyFont="1" applyFill="1" applyBorder="1" applyAlignment="1">
      <alignment horizontal="center"/>
    </xf>
    <xf numFmtId="164" fontId="6" fillId="3" borderId="6" xfId="1" applyFont="1" applyFill="1" applyBorder="1" applyAlignment="1">
      <alignment horizontal="right"/>
    </xf>
    <xf numFmtId="0" fontId="0" fillId="0" borderId="0" xfId="0" applyBorder="1"/>
    <xf numFmtId="2" fontId="4" fillId="0" borderId="0" xfId="0" applyNumberFormat="1" applyFont="1" applyBorder="1"/>
    <xf numFmtId="0" fontId="6" fillId="0" borderId="0" xfId="0" applyFont="1" applyFill="1" applyBorder="1"/>
    <xf numFmtId="166" fontId="2" fillId="0" borderId="0" xfId="3" applyNumberFormat="1" applyFont="1" applyBorder="1"/>
    <xf numFmtId="166" fontId="0" fillId="0" borderId="0" xfId="3" applyNumberFormat="1" applyFont="1" applyBorder="1"/>
    <xf numFmtId="164" fontId="6" fillId="3" borderId="0" xfId="1" applyFont="1" applyFill="1" applyBorder="1"/>
    <xf numFmtId="165" fontId="9" fillId="0" borderId="18" xfId="0" applyNumberFormat="1" applyFont="1" applyFill="1" applyBorder="1"/>
    <xf numFmtId="2" fontId="0" fillId="0" borderId="0" xfId="0" applyNumberForma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6" fillId="2" borderId="19" xfId="0" applyFont="1" applyFill="1" applyBorder="1"/>
    <xf numFmtId="164" fontId="9" fillId="0" borderId="20" xfId="1" applyFont="1" applyFill="1" applyBorder="1"/>
    <xf numFmtId="164" fontId="9" fillId="0" borderId="0" xfId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Border="1"/>
    <xf numFmtId="40" fontId="0" fillId="0" borderId="0" xfId="0" applyNumberFormat="1" applyBorder="1"/>
    <xf numFmtId="0" fontId="4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0" fillId="0" borderId="0" xfId="0" applyAlignment="1">
      <alignment wrapText="1"/>
    </xf>
    <xf numFmtId="168" fontId="4" fillId="0" borderId="0" xfId="4" applyNumberFormat="1" applyFont="1" applyBorder="1"/>
    <xf numFmtId="168" fontId="11" fillId="0" borderId="0" xfId="4" applyNumberFormat="1" applyFont="1" applyBorder="1"/>
    <xf numFmtId="164" fontId="9" fillId="0" borderId="21" xfId="1" applyFont="1" applyFill="1" applyBorder="1"/>
    <xf numFmtId="164" fontId="6" fillId="3" borderId="10" xfId="1" applyFont="1" applyFill="1" applyBorder="1" applyAlignment="1">
      <alignment horizontal="right"/>
    </xf>
    <xf numFmtId="164" fontId="4" fillId="0" borderId="0" xfId="1" applyFont="1" applyFill="1" applyBorder="1" applyAlignment="1">
      <alignment horizontal="right"/>
    </xf>
    <xf numFmtId="3" fontId="4" fillId="0" borderId="9" xfId="1" applyNumberFormat="1" applyFont="1" applyFill="1" applyBorder="1"/>
    <xf numFmtId="9" fontId="4" fillId="0" borderId="9" xfId="1" applyNumberFormat="1" applyFont="1" applyFill="1" applyBorder="1"/>
    <xf numFmtId="164" fontId="9" fillId="0" borderId="6" xfId="1" applyFont="1" applyFill="1" applyBorder="1"/>
    <xf numFmtId="3" fontId="4" fillId="0" borderId="6" xfId="1" applyNumberFormat="1" applyFont="1" applyFill="1" applyBorder="1"/>
    <xf numFmtId="3" fontId="4" fillId="0" borderId="17" xfId="2" applyNumberFormat="1" applyFont="1" applyFill="1" applyBorder="1"/>
    <xf numFmtId="3" fontId="4" fillId="0" borderId="22" xfId="1" applyNumberFormat="1" applyFont="1" applyFill="1" applyBorder="1"/>
    <xf numFmtId="165" fontId="4" fillId="0" borderId="22" xfId="1" applyNumberFormat="1" applyFont="1" applyFill="1" applyBorder="1"/>
    <xf numFmtId="167" fontId="4" fillId="0" borderId="22" xfId="1" applyNumberFormat="1" applyFont="1" applyFill="1" applyBorder="1"/>
    <xf numFmtId="167" fontId="4" fillId="0" borderId="6" xfId="1" applyNumberFormat="1" applyFont="1" applyFill="1" applyBorder="1"/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5">
    <cellStyle name="Komma" xfId="4" builtinId="3"/>
    <cellStyle name="Normal" xfId="0" builtinId="0"/>
    <cellStyle name="Normal_Ark1" xfId="1"/>
    <cellStyle name="Prosent" xfId="3" builtinId="5"/>
    <cellStyle name="Tusenskille_Ark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utsetning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ennverdier og priser"/>
      <sheetName val="CO2-avgift, grunnavgift"/>
      <sheetName val="CO2-kvoter"/>
      <sheetName val="byggetid levetid rente"/>
      <sheetName val="NOX avgift"/>
    </sheetNames>
    <sheetDataSet>
      <sheetData sheetId="0">
        <row r="60">
          <cell r="D60">
            <v>4.404712</v>
          </cell>
        </row>
      </sheetData>
      <sheetData sheetId="1"/>
      <sheetData sheetId="2"/>
      <sheetData sheetId="3">
        <row r="1">
          <cell r="C1">
            <v>1.07973174366617</v>
          </cell>
        </row>
        <row r="11">
          <cell r="C11">
            <v>8</v>
          </cell>
        </row>
        <row r="36">
          <cell r="C36">
            <v>40</v>
          </cell>
          <cell r="D36">
            <v>0.06</v>
          </cell>
          <cell r="E36">
            <v>1E-3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J16" sqref="J16"/>
    </sheetView>
  </sheetViews>
  <sheetFormatPr baseColWidth="10" defaultRowHeight="15" x14ac:dyDescent="0.25"/>
  <cols>
    <col min="1" max="1" width="16.85546875" customWidth="1"/>
    <col min="6" max="6" width="43.5703125" customWidth="1"/>
    <col min="8" max="8" width="19" customWidth="1"/>
    <col min="9" max="9" width="24.42578125" customWidth="1"/>
    <col min="10" max="10" width="44" customWidth="1"/>
  </cols>
  <sheetData>
    <row r="1" spans="1:10" ht="15.75" thickBot="1" x14ac:dyDescent="0.3"/>
    <row r="2" spans="1:10" x14ac:dyDescent="0.25">
      <c r="A2" s="20"/>
      <c r="B2" s="20" t="s">
        <v>34</v>
      </c>
      <c r="C2" s="21"/>
      <c r="D2" s="31"/>
      <c r="F2" s="37" t="s">
        <v>37</v>
      </c>
      <c r="G2" s="38"/>
      <c r="H2" s="39"/>
      <c r="I2" s="24"/>
      <c r="J2" s="24"/>
    </row>
    <row r="3" spans="1:10" x14ac:dyDescent="0.25">
      <c r="A3" s="20" t="s">
        <v>28</v>
      </c>
      <c r="B3" t="s">
        <v>27</v>
      </c>
      <c r="C3">
        <f>'[1]byggetid levetid rente'!$C$11</f>
        <v>8</v>
      </c>
      <c r="E3" s="23"/>
      <c r="F3" s="25"/>
      <c r="G3" s="26" t="s">
        <v>4</v>
      </c>
      <c r="H3" s="27"/>
      <c r="I3" s="24"/>
      <c r="J3" s="24"/>
    </row>
    <row r="4" spans="1:10" x14ac:dyDescent="0.25">
      <c r="A4" s="20" t="s">
        <v>29</v>
      </c>
      <c r="B4" t="s">
        <v>27</v>
      </c>
      <c r="C4" s="29">
        <f>'[1]byggetid levetid rente'!$C$36</f>
        <v>40</v>
      </c>
      <c r="E4" s="23"/>
      <c r="F4" s="25" t="s">
        <v>5</v>
      </c>
      <c r="G4" s="52" t="s">
        <v>6</v>
      </c>
      <c r="H4" s="28">
        <v>1600</v>
      </c>
      <c r="I4" s="34" t="s">
        <v>23</v>
      </c>
      <c r="J4" s="34" t="s">
        <v>22</v>
      </c>
    </row>
    <row r="5" spans="1:10" x14ac:dyDescent="0.25">
      <c r="A5" s="40" t="s">
        <v>40</v>
      </c>
      <c r="B5" s="11" t="s">
        <v>27</v>
      </c>
      <c r="C5" s="11">
        <v>60</v>
      </c>
      <c r="E5" s="23"/>
      <c r="F5" s="1" t="s">
        <v>7</v>
      </c>
      <c r="G5" s="7" t="s">
        <v>8</v>
      </c>
      <c r="H5" s="54">
        <v>7800</v>
      </c>
      <c r="I5" t="s">
        <v>44</v>
      </c>
    </row>
    <row r="6" spans="1:10" x14ac:dyDescent="0.25">
      <c r="A6" s="20" t="s">
        <v>35</v>
      </c>
      <c r="B6" t="s">
        <v>33</v>
      </c>
      <c r="C6" s="32">
        <f>'[1]byggetid levetid rente'!$D$36</f>
        <v>0.06</v>
      </c>
      <c r="E6" s="11"/>
      <c r="F6" s="1" t="s">
        <v>43</v>
      </c>
      <c r="G6" s="7" t="s">
        <v>1</v>
      </c>
      <c r="H6" s="55">
        <v>0.34</v>
      </c>
      <c r="I6" t="s">
        <v>44</v>
      </c>
      <c r="J6" t="s">
        <v>47</v>
      </c>
    </row>
    <row r="7" spans="1:10" x14ac:dyDescent="0.25">
      <c r="A7" s="20" t="s">
        <v>32</v>
      </c>
      <c r="B7" s="11" t="s">
        <v>36</v>
      </c>
      <c r="C7" s="33">
        <f>'[1]byggetid levetid rente'!$E$36</f>
        <v>1E-3</v>
      </c>
      <c r="D7" s="11"/>
      <c r="E7" s="11"/>
      <c r="F7" s="2" t="s">
        <v>9</v>
      </c>
      <c r="G7" s="3"/>
      <c r="H7" s="56"/>
    </row>
    <row r="8" spans="1:10" ht="30" x14ac:dyDescent="0.25">
      <c r="A8" s="20" t="s">
        <v>30</v>
      </c>
      <c r="B8" s="11" t="s">
        <v>17</v>
      </c>
      <c r="C8" s="30">
        <f>'[1]Brennverdier og priser'!$D$60</f>
        <v>4.404712</v>
      </c>
      <c r="E8" s="11"/>
      <c r="F8" s="4" t="s">
        <v>10</v>
      </c>
      <c r="G8" s="5" t="s">
        <v>11</v>
      </c>
      <c r="H8" s="57">
        <f>20680*C9</f>
        <v>22328.852459016394</v>
      </c>
      <c r="I8" t="s">
        <v>44</v>
      </c>
      <c r="J8" s="48" t="s">
        <v>45</v>
      </c>
    </row>
    <row r="9" spans="1:10" x14ac:dyDescent="0.25">
      <c r="A9" s="20" t="s">
        <v>39</v>
      </c>
      <c r="B9" s="11" t="s">
        <v>38</v>
      </c>
      <c r="C9" s="36">
        <f>'[1]byggetid levetid rente'!$C$1</f>
        <v>1.07973174366617</v>
      </c>
      <c r="E9" s="11"/>
      <c r="F9" s="4" t="s">
        <v>12</v>
      </c>
      <c r="G9" s="5" t="s">
        <v>11</v>
      </c>
      <c r="H9" s="57">
        <f>6400*C9</f>
        <v>6910.2831594634881</v>
      </c>
    </row>
    <row r="10" spans="1:10" x14ac:dyDescent="0.25">
      <c r="D10" s="11"/>
      <c r="E10" s="11"/>
      <c r="F10" s="4" t="s">
        <v>13</v>
      </c>
      <c r="G10" s="5" t="s">
        <v>11</v>
      </c>
      <c r="H10" s="57">
        <f>120*C9</f>
        <v>129.5678092399404</v>
      </c>
    </row>
    <row r="11" spans="1:10" x14ac:dyDescent="0.25">
      <c r="E11" s="22"/>
      <c r="F11" s="4" t="s">
        <v>14</v>
      </c>
      <c r="G11" s="5" t="s">
        <v>11</v>
      </c>
      <c r="H11" s="57">
        <f>4800*C9</f>
        <v>5182.7123695976161</v>
      </c>
    </row>
    <row r="12" spans="1:10" x14ac:dyDescent="0.25">
      <c r="D12" s="22"/>
      <c r="E12" s="22"/>
      <c r="F12" s="6" t="s">
        <v>15</v>
      </c>
      <c r="G12" s="5" t="s">
        <v>11</v>
      </c>
      <c r="H12" s="57">
        <f>SUM(H8:H11)*(((1+(C6))*((1+C6)^(C3)-1))/(C6*C3))-SUM(H8:H11)</f>
        <v>10759.811803025441</v>
      </c>
    </row>
    <row r="13" spans="1:10" x14ac:dyDescent="0.25">
      <c r="D13" s="22"/>
      <c r="E13" s="22"/>
      <c r="F13" s="51" t="s">
        <v>16</v>
      </c>
      <c r="G13" s="8" t="s">
        <v>11</v>
      </c>
      <c r="H13" s="58">
        <f>SUM(H8:H12)</f>
        <v>45311.227600342878</v>
      </c>
    </row>
    <row r="14" spans="1:10" ht="30" x14ac:dyDescent="0.25">
      <c r="F14" s="1" t="s">
        <v>0</v>
      </c>
      <c r="G14" s="7" t="s">
        <v>2</v>
      </c>
      <c r="H14" s="59">
        <f>800*C9</f>
        <v>863.78539493293601</v>
      </c>
      <c r="I14" t="s">
        <v>44</v>
      </c>
      <c r="J14" s="48" t="s">
        <v>45</v>
      </c>
    </row>
    <row r="15" spans="1:10" x14ac:dyDescent="0.25">
      <c r="F15" s="6" t="s">
        <v>31</v>
      </c>
      <c r="G15" s="5" t="s">
        <v>17</v>
      </c>
      <c r="H15" s="60">
        <f>C8</f>
        <v>4.404712</v>
      </c>
    </row>
    <row r="16" spans="1:10" ht="30" x14ac:dyDescent="0.25">
      <c r="F16" s="41" t="s">
        <v>41</v>
      </c>
      <c r="G16" s="7" t="s">
        <v>3</v>
      </c>
      <c r="H16" s="61">
        <f>3*C9</f>
        <v>3.2391952309985097</v>
      </c>
      <c r="I16" t="s">
        <v>44</v>
      </c>
      <c r="J16" s="48" t="s">
        <v>45</v>
      </c>
    </row>
    <row r="17" spans="6:10" ht="30" x14ac:dyDescent="0.25">
      <c r="F17" s="1" t="s">
        <v>42</v>
      </c>
      <c r="G17" s="7" t="s">
        <v>3</v>
      </c>
      <c r="H17" s="62">
        <f>0.6*C9</f>
        <v>0.64783904619970201</v>
      </c>
      <c r="I17" t="s">
        <v>44</v>
      </c>
      <c r="J17" s="48" t="s">
        <v>45</v>
      </c>
    </row>
    <row r="18" spans="6:10" ht="15.75" thickBot="1" x14ac:dyDescent="0.3">
      <c r="F18" s="9" t="s">
        <v>25</v>
      </c>
      <c r="G18" s="10" t="s">
        <v>3</v>
      </c>
      <c r="H18" s="35">
        <f>SUM(H25:H29)/H30</f>
        <v>58.706516756108975</v>
      </c>
    </row>
    <row r="19" spans="6:10" ht="74.25" customHeight="1" x14ac:dyDescent="0.25">
      <c r="F19" s="2" t="s">
        <v>24</v>
      </c>
      <c r="G19" s="3"/>
      <c r="H19" s="57">
        <v>1</v>
      </c>
      <c r="I19" s="63" t="s">
        <v>46</v>
      </c>
      <c r="J19" s="64"/>
    </row>
    <row r="20" spans="6:10" ht="15" customHeight="1" thickBot="1" x14ac:dyDescent="0.3">
      <c r="F20" s="9" t="s">
        <v>26</v>
      </c>
      <c r="G20" s="10" t="s">
        <v>3</v>
      </c>
      <c r="H20" s="35">
        <f>H18*H19</f>
        <v>58.706516756108975</v>
      </c>
      <c r="I20" s="63"/>
      <c r="J20" s="64"/>
    </row>
    <row r="22" spans="6:10" x14ac:dyDescent="0.25">
      <c r="F22" s="12"/>
      <c r="G22" s="13"/>
      <c r="H22" s="15"/>
    </row>
    <row r="23" spans="6:10" x14ac:dyDescent="0.25">
      <c r="F23" s="11"/>
      <c r="G23" s="11"/>
      <c r="H23" s="11"/>
    </row>
    <row r="24" spans="6:10" x14ac:dyDescent="0.25">
      <c r="F24" s="42" t="s">
        <v>18</v>
      </c>
      <c r="G24" s="43"/>
      <c r="H24" s="44"/>
    </row>
    <row r="25" spans="6:10" x14ac:dyDescent="0.25">
      <c r="F25" s="16" t="str">
        <f>F7</f>
        <v>Investeringskostnader</v>
      </c>
      <c r="G25" s="17" t="s">
        <v>19</v>
      </c>
      <c r="H25" s="49">
        <f>H13*100*1000*H4</f>
        <v>7249796416054.8604</v>
      </c>
    </row>
    <row r="26" spans="6:10" x14ac:dyDescent="0.25">
      <c r="F26" s="16" t="str">
        <f>F14</f>
        <v>Faste driftskostnader</v>
      </c>
      <c r="G26" s="17" t="s">
        <v>19</v>
      </c>
      <c r="H26" s="49">
        <f>-PV($C$6,$C$4,H14*100*1000*H4)</f>
        <v>2079483437671.7341</v>
      </c>
    </row>
    <row r="27" spans="6:10" x14ac:dyDescent="0.25">
      <c r="F27" s="16" t="str">
        <f>F17</f>
        <v>Variable kostnader eks brensel og avfallshåndtering</v>
      </c>
      <c r="G27" s="17" t="s">
        <v>19</v>
      </c>
      <c r="H27" s="49">
        <f>-PV($C$6,$C$4,H17*1000*H4*H5)</f>
        <v>121649781103.79646</v>
      </c>
    </row>
    <row r="28" spans="6:10" x14ac:dyDescent="0.25">
      <c r="F28" s="16" t="s">
        <v>31</v>
      </c>
      <c r="G28" s="17" t="s">
        <v>19</v>
      </c>
      <c r="H28" s="49">
        <f>-PV($C$6,$C$4,H15*1000*H4*H5)</f>
        <v>827107062731.89124</v>
      </c>
    </row>
    <row r="29" spans="6:10" x14ac:dyDescent="0.25">
      <c r="F29" s="16" t="s">
        <v>41</v>
      </c>
      <c r="G29" s="17" t="s">
        <v>19</v>
      </c>
      <c r="H29" s="50">
        <f>-PV($C$6,$C$4,H16*1000*H4*H5)</f>
        <v>608248905518.9823</v>
      </c>
    </row>
    <row r="30" spans="6:10" x14ac:dyDescent="0.25">
      <c r="F30" s="16" t="s">
        <v>20</v>
      </c>
      <c r="G30" s="17" t="s">
        <v>21</v>
      </c>
      <c r="H30" s="49">
        <f>-PV($C$6+C7,$C$4,H5*H4*1000)</f>
        <v>185435726808.78638</v>
      </c>
    </row>
    <row r="31" spans="6:10" x14ac:dyDescent="0.25">
      <c r="F31" s="29"/>
      <c r="G31" s="53"/>
      <c r="H31" s="45"/>
    </row>
    <row r="32" spans="6:10" x14ac:dyDescent="0.25">
      <c r="F32" s="12"/>
      <c r="G32" s="46"/>
      <c r="H32" s="14"/>
    </row>
    <row r="33" spans="6:8" x14ac:dyDescent="0.25">
      <c r="F33" s="12"/>
      <c r="G33" s="46"/>
      <c r="H33" s="15"/>
    </row>
    <row r="34" spans="6:8" x14ac:dyDescent="0.25">
      <c r="F34" s="19"/>
      <c r="G34" s="46"/>
      <c r="H34" s="18"/>
    </row>
    <row r="35" spans="6:8" x14ac:dyDescent="0.25">
      <c r="F35" s="19"/>
      <c r="G35" s="46"/>
      <c r="H35" s="18"/>
    </row>
    <row r="36" spans="6:8" x14ac:dyDescent="0.25">
      <c r="F36" s="29"/>
      <c r="G36" s="47"/>
      <c r="H36" s="45"/>
    </row>
  </sheetData>
  <mergeCells count="1">
    <mergeCell ref="I19:J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Kostnad 2016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 Karstad Isachsen</dc:creator>
  <cp:lastModifiedBy>Olav Karstad Isachsen</cp:lastModifiedBy>
  <dcterms:created xsi:type="dcterms:W3CDTF">2016-11-15T12:54:30Z</dcterms:created>
  <dcterms:modified xsi:type="dcterms:W3CDTF">2017-02-27T08:11:53Z</dcterms:modified>
</cp:coreProperties>
</file>