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E\3-2\ME-3220 (Basic Mechanical Engineering Sessional)\"/>
    </mc:Choice>
  </mc:AlternateContent>
  <xr:revisionPtr revIDLastSave="0" documentId="13_ncr:1_{3F4BBEA6-512B-400D-84A9-3A9478269A34}" xr6:coauthVersionLast="47" xr6:coauthVersionMax="47" xr10:uidLastSave="{00000000-0000-0000-0000-000000000000}"/>
  <bookViews>
    <workbookView xWindow="-108" yWindow="-108" windowWidth="23256" windowHeight="12456" xr2:uid="{AC2D4C6E-F220-49ED-A464-227209BE7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4" i="1"/>
  <c r="Q5" i="1"/>
  <c r="Q6" i="1"/>
  <c r="Q7" i="1"/>
  <c r="Q8" i="1"/>
  <c r="Q9" i="1"/>
  <c r="Q10" i="1"/>
  <c r="Q11" i="1"/>
  <c r="Q12" i="1"/>
  <c r="Q13" i="1"/>
  <c r="Q14" i="1"/>
  <c r="Q15" i="1"/>
  <c r="Q4" i="1"/>
  <c r="I4" i="1"/>
  <c r="J4" i="1" s="1"/>
  <c r="L4" i="1" s="1"/>
  <c r="P5" i="1"/>
  <c r="P6" i="1"/>
  <c r="P7" i="1"/>
  <c r="P8" i="1"/>
  <c r="P9" i="1"/>
  <c r="P10" i="1"/>
  <c r="P11" i="1"/>
  <c r="P12" i="1"/>
  <c r="P13" i="1"/>
  <c r="P14" i="1"/>
  <c r="P15" i="1"/>
  <c r="P4" i="1"/>
  <c r="O5" i="1"/>
  <c r="O6" i="1"/>
  <c r="O7" i="1"/>
  <c r="O8" i="1"/>
  <c r="O9" i="1"/>
  <c r="O10" i="1"/>
  <c r="O11" i="1"/>
  <c r="O12" i="1"/>
  <c r="O13" i="1"/>
  <c r="O14" i="1"/>
  <c r="O15" i="1"/>
  <c r="O4" i="1"/>
  <c r="N5" i="1"/>
  <c r="N6" i="1"/>
  <c r="N7" i="1"/>
  <c r="N8" i="1"/>
  <c r="N9" i="1"/>
  <c r="N10" i="1"/>
  <c r="N11" i="1"/>
  <c r="N12" i="1"/>
  <c r="N13" i="1"/>
  <c r="N14" i="1"/>
  <c r="N15" i="1"/>
  <c r="N4" i="1"/>
  <c r="M5" i="1"/>
  <c r="M6" i="1"/>
  <c r="M7" i="1"/>
  <c r="M8" i="1"/>
  <c r="M9" i="1"/>
  <c r="M10" i="1"/>
  <c r="M11" i="1"/>
  <c r="M12" i="1"/>
  <c r="M13" i="1"/>
  <c r="M14" i="1"/>
  <c r="M15" i="1"/>
  <c r="L5" i="1"/>
  <c r="L6" i="1"/>
  <c r="L7" i="1"/>
  <c r="L8" i="1"/>
  <c r="L9" i="1"/>
  <c r="L10" i="1"/>
  <c r="L11" i="1"/>
  <c r="L12" i="1"/>
  <c r="L13" i="1"/>
  <c r="L14" i="1"/>
  <c r="L15" i="1"/>
  <c r="M4" i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<sst xmlns="http://schemas.openxmlformats.org/spreadsheetml/2006/main" count="15" uniqueCount="15">
  <si>
    <t>Pressure 
Gauge Reading,H
m of water</t>
  </si>
  <si>
    <t>Tachometer 
Reading 
N (rpm)</t>
  </si>
  <si>
    <t>Spear
 Position</t>
  </si>
  <si>
    <r>
      <t>Input
Hydraulic
Power,
P</t>
    </r>
    <r>
      <rPr>
        <b/>
        <vertAlign val="subscript"/>
        <sz val="11"/>
        <color theme="1"/>
        <rFont val="CMU Serif"/>
      </rPr>
      <t>i</t>
    </r>
    <r>
      <rPr>
        <b/>
        <sz val="11"/>
        <color theme="1"/>
        <rFont val="CMU Serif"/>
      </rPr>
      <t>=γQH</t>
    </r>
  </si>
  <si>
    <r>
      <t>Scale 
Reading
for discharge
H</t>
    </r>
    <r>
      <rPr>
        <b/>
        <vertAlign val="subscript"/>
        <sz val="11"/>
        <color theme="1"/>
        <rFont val="CMU Serif"/>
      </rPr>
      <t>1</t>
    </r>
    <r>
      <rPr>
        <b/>
        <sz val="11"/>
        <color theme="1"/>
        <rFont val="CMU Serif"/>
      </rPr>
      <t>(cm)</t>
    </r>
  </si>
  <si>
    <r>
      <t>Load for 
braking
 torque
(W</t>
    </r>
    <r>
      <rPr>
        <b/>
        <vertAlign val="subscript"/>
        <sz val="11"/>
        <color theme="1"/>
        <rFont val="CMU Serif"/>
      </rPr>
      <t>1</t>
    </r>
    <r>
      <rPr>
        <b/>
        <sz val="11"/>
        <color theme="1"/>
        <rFont val="CMU Serif"/>
      </rPr>
      <t>-W</t>
    </r>
    <r>
      <rPr>
        <b/>
        <vertAlign val="subscript"/>
        <sz val="11"/>
        <color theme="1"/>
        <rFont val="CMU Serif"/>
      </rPr>
      <t>2</t>
    </r>
    <r>
      <rPr>
        <b/>
        <sz val="11"/>
        <color theme="1"/>
        <rFont val="CMU Serif"/>
      </rPr>
      <t>)(N)
*10</t>
    </r>
  </si>
  <si>
    <r>
      <t>Flow rate,
Q=(8/15)*C</t>
    </r>
    <r>
      <rPr>
        <b/>
        <vertAlign val="subscript"/>
        <sz val="11"/>
        <color theme="1"/>
        <rFont val="CMU Serif"/>
      </rPr>
      <t>d</t>
    </r>
    <r>
      <rPr>
        <b/>
        <sz val="11"/>
        <color theme="1"/>
        <rFont val="CMU Serif"/>
      </rPr>
      <t>*</t>
    </r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CMU Serif"/>
      </rPr>
      <t>(2g)*tan(</t>
    </r>
    <r>
      <rPr>
        <b/>
        <sz val="11"/>
        <color theme="1"/>
        <rFont val="Calibri"/>
        <family val="2"/>
      </rPr>
      <t>Ⴔ</t>
    </r>
    <r>
      <rPr>
        <b/>
        <sz val="11"/>
        <color theme="1"/>
        <rFont val="CMU Serif"/>
      </rPr>
      <t>/2)*(H1)^(5/2)</t>
    </r>
  </si>
  <si>
    <r>
      <t>Output
Power,
P</t>
    </r>
    <r>
      <rPr>
        <b/>
        <vertAlign val="subscript"/>
        <sz val="11"/>
        <color theme="1"/>
        <rFont val="CMU Serif"/>
      </rPr>
      <t>o</t>
    </r>
    <r>
      <rPr>
        <b/>
        <sz val="11"/>
        <color theme="1"/>
        <rFont val="CMU Serif"/>
      </rPr>
      <t>=(πDWN)/60</t>
    </r>
  </si>
  <si>
    <r>
      <t>Overall
Efficiency,
η=(P</t>
    </r>
    <r>
      <rPr>
        <b/>
        <vertAlign val="subscript"/>
        <sz val="11"/>
        <color theme="1"/>
        <rFont val="CMU Serif"/>
      </rPr>
      <t>o</t>
    </r>
    <r>
      <rPr>
        <b/>
        <sz val="11"/>
        <color theme="1"/>
        <rFont val="CMU Serif"/>
      </rPr>
      <t>/P</t>
    </r>
    <r>
      <rPr>
        <b/>
        <vertAlign val="subscript"/>
        <sz val="11"/>
        <color theme="1"/>
        <rFont val="CMU Serif"/>
      </rPr>
      <t>i</t>
    </r>
    <r>
      <rPr>
        <b/>
        <sz val="11"/>
        <color theme="1"/>
        <rFont val="CMU Serif"/>
      </rPr>
      <t>)</t>
    </r>
  </si>
  <si>
    <r>
      <t>Unit 
Speed,
N</t>
    </r>
    <r>
      <rPr>
        <b/>
        <vertAlign val="subscript"/>
        <sz val="11"/>
        <color theme="1"/>
        <rFont val="CMU Serif"/>
      </rPr>
      <t>u</t>
    </r>
    <r>
      <rPr>
        <b/>
        <sz val="11"/>
        <color theme="1"/>
        <rFont val="CMU Serif"/>
      </rPr>
      <t>=N/√H</t>
    </r>
  </si>
  <si>
    <r>
      <t>v</t>
    </r>
    <r>
      <rPr>
        <b/>
        <vertAlign val="subscript"/>
        <sz val="11"/>
        <color theme="1"/>
        <rFont val="CMU Serif"/>
      </rPr>
      <t>o</t>
    </r>
    <r>
      <rPr>
        <b/>
        <sz val="11"/>
        <color theme="1"/>
        <rFont val="CMU Serif"/>
      </rPr>
      <t>=C</t>
    </r>
    <r>
      <rPr>
        <b/>
        <vertAlign val="subscript"/>
        <sz val="11"/>
        <color theme="1"/>
        <rFont val="CMU Serif"/>
      </rPr>
      <t>v</t>
    </r>
    <r>
      <rPr>
        <b/>
        <sz val="11"/>
        <color theme="1"/>
        <rFont val="CMU Serif"/>
      </rPr>
      <t>√(2gH)</t>
    </r>
  </si>
  <si>
    <r>
      <t>Unit
 Discharge,
Q</t>
    </r>
    <r>
      <rPr>
        <b/>
        <vertAlign val="subscript"/>
        <sz val="11"/>
        <color theme="1"/>
        <rFont val="CMU Serif"/>
      </rPr>
      <t>u</t>
    </r>
    <r>
      <rPr>
        <b/>
        <sz val="11"/>
        <color theme="1"/>
        <rFont val="CMU Serif"/>
      </rPr>
      <t>=Q/√H</t>
    </r>
  </si>
  <si>
    <r>
      <t>Unit
Power,
P</t>
    </r>
    <r>
      <rPr>
        <b/>
        <vertAlign val="subscript"/>
        <sz val="11"/>
        <color theme="1"/>
        <rFont val="CMU Serif"/>
      </rPr>
      <t>u</t>
    </r>
    <r>
      <rPr>
        <b/>
        <sz val="11"/>
        <color theme="1"/>
        <rFont val="CMU Serif"/>
      </rPr>
      <t>=P</t>
    </r>
    <r>
      <rPr>
        <b/>
        <vertAlign val="subscript"/>
        <sz val="11"/>
        <color theme="1"/>
        <rFont val="CMU Serif"/>
      </rPr>
      <t>o</t>
    </r>
    <r>
      <rPr>
        <b/>
        <sz val="11"/>
        <color theme="1"/>
        <rFont val="CMU Serif"/>
      </rPr>
      <t>/(H)^3/2</t>
    </r>
  </si>
  <si>
    <r>
      <t>v=(πD</t>
    </r>
    <r>
      <rPr>
        <b/>
        <vertAlign val="subscript"/>
        <sz val="11"/>
        <color theme="1"/>
        <rFont val="CMU Serif"/>
      </rPr>
      <t>m</t>
    </r>
    <r>
      <rPr>
        <b/>
        <sz val="11"/>
        <color theme="1"/>
        <rFont val="CMU Serif"/>
      </rPr>
      <t>N)
/60</t>
    </r>
  </si>
  <si>
    <r>
      <t>Speed
Ratio,
Ⴔ=(v/v</t>
    </r>
    <r>
      <rPr>
        <b/>
        <vertAlign val="subscript"/>
        <sz val="11"/>
        <color theme="1"/>
        <rFont val="CMU Serif"/>
      </rPr>
      <t>o</t>
    </r>
    <r>
      <rPr>
        <b/>
        <sz val="11"/>
        <color theme="1"/>
        <rFont val="CMU Serif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</si>
</sst>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MU Serif"/>
    </font>
    <font>
      <b/>
      <sz val="11"/>
      <color theme="1"/>
      <name val="CMU Serif"/>
    </font>
    <font>
      <b/>
      <sz val="11"/>
      <color theme="1"/>
      <name val="Calibri"/>
      <family val="2"/>
    </font>
    <font>
      <b/>
      <vertAlign val="subscript"/>
      <sz val="11"/>
      <color theme="1"/>
      <name val="CMU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0FAE-6A6A-4D89-84DF-BE1392007048}">
  <dimension ref="D3:W15"/>
  <sheetViews>
    <sheetView tabSelected="1" topLeftCell="C1" workbookViewId="0">
      <selection activeCell="K18" sqref="K18"/>
    </sheetView>
  </sheetViews>
  <sheetFormatPr defaultRowHeight="14.4" x14ac:dyDescent="0.3"/>
  <cols>
    <col min="4" max="4" width="9.6640625" customWidth="1"/>
    <col min="5" max="5" width="11.77734375" customWidth="1"/>
    <col min="6" max="6" width="13.88671875" bestFit="1" customWidth="1"/>
    <col min="7" max="7" width="12.77734375" bestFit="1" customWidth="1"/>
    <col min="8" max="8" width="13.44140625" bestFit="1" customWidth="1"/>
    <col min="9" max="9" width="15.88671875" bestFit="1" customWidth="1"/>
    <col min="10" max="10" width="10.88671875" bestFit="1" customWidth="1"/>
    <col min="11" max="11" width="14.33203125" customWidth="1"/>
    <col min="12" max="12" width="12" customWidth="1"/>
    <col min="13" max="13" width="12.5546875" customWidth="1"/>
    <col min="14" max="14" width="14.109375" bestFit="1" customWidth="1"/>
    <col min="15" max="15" width="10.88671875" bestFit="1" customWidth="1"/>
    <col min="16" max="16" width="8.33203125" bestFit="1" customWidth="1"/>
    <col min="17" max="17" width="11.44140625" bestFit="1" customWidth="1"/>
    <col min="18" max="18" width="17.21875" customWidth="1"/>
  </cols>
  <sheetData>
    <row r="3" spans="4:23" ht="79.2" x14ac:dyDescent="0.3">
      <c r="D3" s="4" t="s">
        <v>2</v>
      </c>
      <c r="E3" s="4" t="s">
        <v>0</v>
      </c>
      <c r="F3" s="4" t="s">
        <v>4</v>
      </c>
      <c r="G3" s="4" t="s">
        <v>1</v>
      </c>
      <c r="H3" s="4" t="s">
        <v>5</v>
      </c>
      <c r="I3" s="4" t="s">
        <v>6</v>
      </c>
      <c r="J3" s="4" t="s">
        <v>3</v>
      </c>
      <c r="K3" s="4" t="s">
        <v>7</v>
      </c>
      <c r="L3" s="4" t="s">
        <v>8</v>
      </c>
      <c r="M3" s="4" t="s">
        <v>13</v>
      </c>
      <c r="N3" s="3" t="s">
        <v>10</v>
      </c>
      <c r="O3" s="4" t="s">
        <v>14</v>
      </c>
      <c r="P3" s="4" t="s">
        <v>9</v>
      </c>
      <c r="Q3" s="4" t="s">
        <v>11</v>
      </c>
      <c r="R3" s="4" t="s">
        <v>12</v>
      </c>
      <c r="S3" s="1"/>
      <c r="T3" s="1"/>
      <c r="U3" s="1"/>
      <c r="V3" s="1"/>
      <c r="W3" s="1"/>
    </row>
    <row r="4" spans="4:23" ht="15.6" x14ac:dyDescent="0.3">
      <c r="D4" s="7">
        <v>1</v>
      </c>
      <c r="E4" s="2">
        <v>22</v>
      </c>
      <c r="F4" s="2">
        <v>4</v>
      </c>
      <c r="G4" s="2">
        <v>2250</v>
      </c>
      <c r="H4" s="2">
        <v>5</v>
      </c>
      <c r="I4" s="8" t="str">
        <f>TEXT((8/15)*0.86*SQRT(19.6)*0.577*(F4/100)^2.5, "0.00E+00")</f>
        <v>3.75E-04</v>
      </c>
      <c r="J4" s="8">
        <f>1000*9.81*I4*E4</f>
        <v>80.932500000000005</v>
      </c>
      <c r="K4" s="8">
        <f>(3.1416*0.06*H4*G4)/60</f>
        <v>35.342999999999996</v>
      </c>
      <c r="L4" s="8">
        <f>(K4/J4)*100</f>
        <v>43.66972477064219</v>
      </c>
      <c r="M4" s="8">
        <f>(3.1416*0.115*G4)/60</f>
        <v>13.54815</v>
      </c>
      <c r="N4" s="8">
        <f>0.99*SQRT(2*9.81*E4)</f>
        <v>20.568188155498774</v>
      </c>
      <c r="O4" s="8">
        <f>M4/N4</f>
        <v>0.65869438268328895</v>
      </c>
      <c r="P4" s="8">
        <f>G4/SQRT(E4)</f>
        <v>479.70161180012349</v>
      </c>
      <c r="Q4" s="8" t="str">
        <f>TEXT(I4/SQRT(E4), "0.00E+00")</f>
        <v>8.00E-05</v>
      </c>
      <c r="R4" s="8">
        <f>K4/(E4)^1.5</f>
        <v>0.34250695082528798</v>
      </c>
    </row>
    <row r="5" spans="4:23" ht="15.6" x14ac:dyDescent="0.3">
      <c r="D5" s="5"/>
      <c r="E5" s="2">
        <v>20</v>
      </c>
      <c r="F5" s="2">
        <v>4.3</v>
      </c>
      <c r="G5" s="2">
        <v>2000</v>
      </c>
      <c r="H5" s="2">
        <v>7</v>
      </c>
      <c r="I5" s="8" t="str">
        <f t="shared" ref="I5:I15" si="0">TEXT((8/15)*0.86*SQRT(19.6)*0.577*(F5/100)^2.5, "0.00E+00")</f>
        <v>4.49E-04</v>
      </c>
      <c r="J5" s="8">
        <f t="shared" ref="J5:J15" si="1">1000*9.81*I5*E5</f>
        <v>88.093800000000016</v>
      </c>
      <c r="K5" s="8">
        <f t="shared" ref="K5:K15" si="2">(3.1416*0.06*H5*G5)/60</f>
        <v>43.982399999999998</v>
      </c>
      <c r="L5" s="8">
        <f t="shared" ref="L5:L15" si="3">(K5/J5)*100</f>
        <v>49.926782588559007</v>
      </c>
      <c r="M5" s="8">
        <f t="shared" ref="M5:M15" si="4">(3.1416*0.115*G5)/60</f>
        <v>12.0428</v>
      </c>
      <c r="N5" s="8">
        <f t="shared" ref="N5:N15" si="5">0.99*SQRT(2*9.81*E5)</f>
        <v>19.610997934832383</v>
      </c>
      <c r="O5" s="8">
        <f t="shared" ref="O5:O15" si="6">M5/N5</f>
        <v>0.61408399715396378</v>
      </c>
      <c r="P5" s="8">
        <f t="shared" ref="P5:P15" si="7">G5/SQRT(E5)</f>
        <v>447.21359549995793</v>
      </c>
      <c r="Q5" s="8" t="str">
        <f t="shared" ref="Q5:Q15" si="8">TEXT(I5/SQRT(E5), "0.00E+00")</f>
        <v>1.00E-04</v>
      </c>
      <c r="R5" s="8">
        <f t="shared" ref="R5:R15" si="9">K5/(E5)^1.5</f>
        <v>0.49173818106793371</v>
      </c>
    </row>
    <row r="6" spans="4:23" ht="15.6" x14ac:dyDescent="0.3">
      <c r="D6" s="5"/>
      <c r="E6" s="2">
        <v>18</v>
      </c>
      <c r="F6" s="2">
        <v>4.5999999999999996</v>
      </c>
      <c r="G6" s="2">
        <v>1820</v>
      </c>
      <c r="H6" s="2">
        <v>9</v>
      </c>
      <c r="I6" s="8" t="str">
        <f t="shared" si="0"/>
        <v>5.32E-04</v>
      </c>
      <c r="J6" s="8">
        <f t="shared" si="1"/>
        <v>93.940560000000005</v>
      </c>
      <c r="K6" s="8">
        <f t="shared" si="2"/>
        <v>51.459408000000003</v>
      </c>
      <c r="L6" s="8">
        <f t="shared" si="3"/>
        <v>54.778689843875753</v>
      </c>
      <c r="M6" s="8">
        <f t="shared" si="4"/>
        <v>10.958947999999999</v>
      </c>
      <c r="N6" s="8">
        <f t="shared" si="5"/>
        <v>18.604626198878599</v>
      </c>
      <c r="O6" s="8">
        <f t="shared" si="6"/>
        <v>0.58904424538562106</v>
      </c>
      <c r="P6" s="8">
        <f t="shared" si="7"/>
        <v>428.97811391983885</v>
      </c>
      <c r="Q6" s="8" t="str">
        <f t="shared" si="8"/>
        <v>1.25E-04</v>
      </c>
      <c r="R6" s="8">
        <f t="shared" si="9"/>
        <v>0.67383882134528328</v>
      </c>
    </row>
    <row r="7" spans="4:23" ht="15.6" x14ac:dyDescent="0.3">
      <c r="D7" s="6"/>
      <c r="E7" s="2">
        <v>16</v>
      </c>
      <c r="F7" s="2">
        <v>4.8</v>
      </c>
      <c r="G7" s="2">
        <v>1640</v>
      </c>
      <c r="H7" s="2">
        <v>11</v>
      </c>
      <c r="I7" s="8" t="str">
        <f t="shared" si="0"/>
        <v>5.91E-04</v>
      </c>
      <c r="J7" s="8">
        <f t="shared" si="1"/>
        <v>92.763360000000006</v>
      </c>
      <c r="K7" s="8">
        <f t="shared" si="2"/>
        <v>56.674464000000008</v>
      </c>
      <c r="L7" s="8">
        <f t="shared" si="3"/>
        <v>61.095742974381274</v>
      </c>
      <c r="M7" s="8">
        <f t="shared" si="4"/>
        <v>9.875096000000001</v>
      </c>
      <c r="N7" s="8">
        <f t="shared" si="5"/>
        <v>17.54060979555728</v>
      </c>
      <c r="O7" s="8">
        <f t="shared" si="6"/>
        <v>0.56298476022773081</v>
      </c>
      <c r="P7" s="8">
        <f t="shared" si="7"/>
        <v>410</v>
      </c>
      <c r="Q7" s="8" t="str">
        <f t="shared" si="8"/>
        <v>1.48E-04</v>
      </c>
      <c r="R7" s="8">
        <f t="shared" si="9"/>
        <v>0.88553850000000045</v>
      </c>
    </row>
    <row r="8" spans="4:23" ht="15.6" x14ac:dyDescent="0.3">
      <c r="D8" s="7">
        <v>0.75</v>
      </c>
      <c r="E8" s="2">
        <v>21</v>
      </c>
      <c r="F8" s="2">
        <v>4.0999999999999996</v>
      </c>
      <c r="G8" s="2">
        <v>2050</v>
      </c>
      <c r="H8" s="2">
        <v>5</v>
      </c>
      <c r="I8" s="8" t="str">
        <f t="shared" si="0"/>
        <v>3.99E-04</v>
      </c>
      <c r="J8" s="8">
        <f t="shared" si="1"/>
        <v>82.197990000000004</v>
      </c>
      <c r="K8" s="8">
        <f t="shared" si="2"/>
        <v>32.2014</v>
      </c>
      <c r="L8" s="8">
        <f t="shared" si="3"/>
        <v>39.175410493614258</v>
      </c>
      <c r="M8" s="8">
        <f t="shared" si="4"/>
        <v>12.343870000000001</v>
      </c>
      <c r="N8" s="8">
        <f t="shared" si="5"/>
        <v>20.095293030956281</v>
      </c>
      <c r="O8" s="8">
        <f t="shared" si="6"/>
        <v>0.61426673305955715</v>
      </c>
      <c r="P8" s="8">
        <f t="shared" si="7"/>
        <v>447.3466749837844</v>
      </c>
      <c r="Q8" s="8" t="str">
        <f t="shared" si="8"/>
        <v>8.71E-05</v>
      </c>
      <c r="R8" s="8">
        <f t="shared" si="9"/>
        <v>0.33461531288787061</v>
      </c>
    </row>
    <row r="9" spans="4:23" ht="15.6" x14ac:dyDescent="0.3">
      <c r="D9" s="5"/>
      <c r="E9" s="2">
        <v>19</v>
      </c>
      <c r="F9" s="2">
        <v>4.4000000000000004</v>
      </c>
      <c r="G9" s="2">
        <v>1820</v>
      </c>
      <c r="H9" s="2">
        <v>7</v>
      </c>
      <c r="I9" s="8" t="str">
        <f t="shared" si="0"/>
        <v>4.76E-04</v>
      </c>
      <c r="J9" s="8">
        <f t="shared" si="1"/>
        <v>88.721640000000008</v>
      </c>
      <c r="K9" s="8">
        <f t="shared" si="2"/>
        <v>40.023983999999999</v>
      </c>
      <c r="L9" s="8">
        <f t="shared" si="3"/>
        <v>45.111862224368252</v>
      </c>
      <c r="M9" s="8">
        <f t="shared" si="4"/>
        <v>10.958947999999999</v>
      </c>
      <c r="N9" s="8">
        <f t="shared" si="5"/>
        <v>19.114436376728452</v>
      </c>
      <c r="O9" s="8">
        <f t="shared" si="6"/>
        <v>0.5733335675721184</v>
      </c>
      <c r="P9" s="8">
        <f t="shared" si="7"/>
        <v>417.53663564442235</v>
      </c>
      <c r="Q9" s="8" t="str">
        <f t="shared" si="8"/>
        <v>1.09E-04</v>
      </c>
      <c r="R9" s="8">
        <f t="shared" si="9"/>
        <v>0.48327008746229605</v>
      </c>
    </row>
    <row r="10" spans="4:23" ht="15.6" x14ac:dyDescent="0.3">
      <c r="D10" s="5"/>
      <c r="E10" s="2">
        <v>17</v>
      </c>
      <c r="F10" s="2">
        <v>4.8</v>
      </c>
      <c r="G10" s="2">
        <v>1650</v>
      </c>
      <c r="H10" s="2">
        <v>1</v>
      </c>
      <c r="I10" s="8" t="str">
        <f t="shared" si="0"/>
        <v>5.91E-04</v>
      </c>
      <c r="J10" s="8">
        <f t="shared" si="1"/>
        <v>98.561070000000001</v>
      </c>
      <c r="K10" s="8">
        <f t="shared" si="2"/>
        <v>5.1836399999999996</v>
      </c>
      <c r="L10" s="8">
        <f t="shared" si="3"/>
        <v>5.2593179031031214</v>
      </c>
      <c r="M10" s="8">
        <f t="shared" si="4"/>
        <v>9.9353099999999994</v>
      </c>
      <c r="N10" s="8">
        <f t="shared" si="5"/>
        <v>18.080446731206614</v>
      </c>
      <c r="O10" s="8">
        <f t="shared" si="6"/>
        <v>0.5495057808970939</v>
      </c>
      <c r="P10" s="8">
        <f t="shared" si="7"/>
        <v>400.18378130994938</v>
      </c>
      <c r="Q10" s="8" t="str">
        <f t="shared" si="8"/>
        <v>1.43E-04</v>
      </c>
      <c r="R10" s="8">
        <f t="shared" si="9"/>
        <v>7.3953962786078603E-2</v>
      </c>
    </row>
    <row r="11" spans="4:23" ht="15.6" x14ac:dyDescent="0.3">
      <c r="D11" s="6"/>
      <c r="E11" s="2">
        <v>15</v>
      </c>
      <c r="F11" s="2">
        <v>5</v>
      </c>
      <c r="G11" s="2">
        <v>1420</v>
      </c>
      <c r="H11" s="2">
        <v>12</v>
      </c>
      <c r="I11" s="8" t="str">
        <f t="shared" si="0"/>
        <v>6.55E-04</v>
      </c>
      <c r="J11" s="8">
        <f t="shared" si="1"/>
        <v>96.38324999999999</v>
      </c>
      <c r="K11" s="8">
        <f t="shared" si="2"/>
        <v>53.532864000000004</v>
      </c>
      <c r="L11" s="8">
        <f t="shared" si="3"/>
        <v>55.541667250274308</v>
      </c>
      <c r="M11" s="8">
        <f t="shared" si="4"/>
        <v>8.5503879999999999</v>
      </c>
      <c r="N11" s="8">
        <f t="shared" si="5"/>
        <v>16.983622405129005</v>
      </c>
      <c r="O11" s="8">
        <f t="shared" si="6"/>
        <v>0.50344901670787312</v>
      </c>
      <c r="P11" s="8">
        <f t="shared" si="7"/>
        <v>366.6424234409688</v>
      </c>
      <c r="Q11" s="8" t="str">
        <f t="shared" si="8"/>
        <v>1.69E-04</v>
      </c>
      <c r="R11" s="8">
        <f t="shared" si="9"/>
        <v>0.92147506998571838</v>
      </c>
    </row>
    <row r="12" spans="4:23" ht="15.6" x14ac:dyDescent="0.3">
      <c r="D12" s="7">
        <v>0.5</v>
      </c>
      <c r="E12" s="2">
        <v>20</v>
      </c>
      <c r="F12" s="2">
        <v>4.4000000000000004</v>
      </c>
      <c r="G12" s="2">
        <v>1890</v>
      </c>
      <c r="H12" s="2">
        <v>4</v>
      </c>
      <c r="I12" s="8" t="str">
        <f t="shared" si="0"/>
        <v>4.76E-04</v>
      </c>
      <c r="J12" s="8">
        <f t="shared" si="1"/>
        <v>93.391200000000012</v>
      </c>
      <c r="K12" s="8">
        <f t="shared" si="2"/>
        <v>23.750495999999998</v>
      </c>
      <c r="L12" s="8">
        <f t="shared" si="3"/>
        <v>25.431192660550455</v>
      </c>
      <c r="M12" s="8">
        <f t="shared" si="4"/>
        <v>11.380446000000001</v>
      </c>
      <c r="N12" s="8">
        <f t="shared" si="5"/>
        <v>19.610997934832383</v>
      </c>
      <c r="O12" s="8">
        <f t="shared" si="6"/>
        <v>0.58030937731049592</v>
      </c>
      <c r="P12" s="8">
        <f t="shared" si="7"/>
        <v>422.61684774746021</v>
      </c>
      <c r="Q12" s="8" t="str">
        <f t="shared" si="8"/>
        <v>1.06E-04</v>
      </c>
      <c r="R12" s="8">
        <f t="shared" si="9"/>
        <v>0.26553861777668419</v>
      </c>
    </row>
    <row r="13" spans="4:23" ht="15.6" x14ac:dyDescent="0.3">
      <c r="D13" s="5"/>
      <c r="E13" s="2">
        <v>18</v>
      </c>
      <c r="F13" s="2">
        <v>4.7</v>
      </c>
      <c r="G13" s="2">
        <v>1650</v>
      </c>
      <c r="H13" s="2">
        <v>6</v>
      </c>
      <c r="I13" s="8" t="str">
        <f t="shared" si="0"/>
        <v>5.61E-04</v>
      </c>
      <c r="J13" s="8">
        <f t="shared" si="1"/>
        <v>99.06138</v>
      </c>
      <c r="K13" s="8">
        <f t="shared" si="2"/>
        <v>31.101839999999999</v>
      </c>
      <c r="L13" s="8">
        <f t="shared" si="3"/>
        <v>31.396534148827726</v>
      </c>
      <c r="M13" s="8">
        <f t="shared" si="4"/>
        <v>9.9353099999999994</v>
      </c>
      <c r="N13" s="8">
        <f t="shared" si="5"/>
        <v>18.604626198878599</v>
      </c>
      <c r="O13" s="8">
        <f t="shared" si="6"/>
        <v>0.53402362905839273</v>
      </c>
      <c r="P13" s="8">
        <f t="shared" si="7"/>
        <v>388.90872965260115</v>
      </c>
      <c r="Q13" s="8" t="str">
        <f t="shared" si="8"/>
        <v>1.32E-04</v>
      </c>
      <c r="R13" s="8">
        <f t="shared" si="9"/>
        <v>0.40726522169220419</v>
      </c>
    </row>
    <row r="14" spans="4:23" ht="15.6" x14ac:dyDescent="0.3">
      <c r="D14" s="5"/>
      <c r="E14" s="2">
        <v>16</v>
      </c>
      <c r="F14" s="2">
        <v>4.9000000000000004</v>
      </c>
      <c r="G14" s="2">
        <v>1420</v>
      </c>
      <c r="H14" s="2">
        <v>8</v>
      </c>
      <c r="I14" s="8" t="str">
        <f t="shared" si="0"/>
        <v>6.23E-04</v>
      </c>
      <c r="J14" s="8">
        <f t="shared" si="1"/>
        <v>97.786079999999998</v>
      </c>
      <c r="K14" s="8">
        <f t="shared" si="2"/>
        <v>35.688575999999998</v>
      </c>
      <c r="L14" s="8">
        <f t="shared" si="3"/>
        <v>36.496581108476789</v>
      </c>
      <c r="M14" s="8">
        <f t="shared" si="4"/>
        <v>8.5503879999999999</v>
      </c>
      <c r="N14" s="8">
        <f t="shared" si="5"/>
        <v>17.54060979555728</v>
      </c>
      <c r="O14" s="8">
        <f t="shared" si="6"/>
        <v>0.48746241434352294</v>
      </c>
      <c r="P14" s="8">
        <f t="shared" si="7"/>
        <v>355</v>
      </c>
      <c r="Q14" s="8" t="str">
        <f t="shared" si="8"/>
        <v>1.56E-04</v>
      </c>
      <c r="R14" s="8">
        <f t="shared" si="9"/>
        <v>0.55763400000000019</v>
      </c>
    </row>
    <row r="15" spans="4:23" ht="15.6" x14ac:dyDescent="0.3">
      <c r="D15" s="6"/>
      <c r="E15" s="2">
        <v>14</v>
      </c>
      <c r="F15" s="2">
        <v>5.2</v>
      </c>
      <c r="G15" s="2">
        <v>1300</v>
      </c>
      <c r="H15" s="2">
        <v>1</v>
      </c>
      <c r="I15" s="8" t="str">
        <f t="shared" si="0"/>
        <v>7.22E-04</v>
      </c>
      <c r="J15" s="8">
        <f t="shared" si="1"/>
        <v>99.159480000000002</v>
      </c>
      <c r="K15" s="8">
        <f t="shared" si="2"/>
        <v>4.0840800000000002</v>
      </c>
      <c r="L15" s="8">
        <f t="shared" si="3"/>
        <v>4.1186984845019357</v>
      </c>
      <c r="M15" s="8">
        <f t="shared" si="4"/>
        <v>7.82782</v>
      </c>
      <c r="N15" s="8">
        <f t="shared" si="5"/>
        <v>16.407738052516564</v>
      </c>
      <c r="O15" s="8">
        <f t="shared" si="6"/>
        <v>0.47708099525634462</v>
      </c>
      <c r="P15" s="8">
        <f t="shared" si="7"/>
        <v>347.4396144861517</v>
      </c>
      <c r="Q15" s="8" t="str">
        <f t="shared" si="8"/>
        <v>1.93E-04</v>
      </c>
      <c r="R15" s="8">
        <f t="shared" si="9"/>
        <v>7.7965449490692493E-2</v>
      </c>
    </row>
  </sheetData>
  <mergeCells count="3">
    <mergeCell ref="D4:D7"/>
    <mergeCell ref="D8:D11"/>
    <mergeCell ref="D12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 Ahsan</dc:creator>
  <cp:lastModifiedBy>Mahin Ahsan</cp:lastModifiedBy>
  <dcterms:created xsi:type="dcterms:W3CDTF">2025-02-04T13:01:37Z</dcterms:created>
  <dcterms:modified xsi:type="dcterms:W3CDTF">2025-02-04T14:07:06Z</dcterms:modified>
</cp:coreProperties>
</file>