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gyansingh/Library/Mobile Documents/com~apple~CloudDocs/Stevens/Coursework/CS 513 - Knowledge Discovery &amp; Data Mining/Midterm/"/>
    </mc:Choice>
  </mc:AlternateContent>
  <xr:revisionPtr revIDLastSave="0" documentId="8_{6D556B6B-8AC4-44F0-A43C-AAC980434A28}" xr6:coauthVersionLast="45" xr6:coauthVersionMax="45" xr10:uidLastSave="{00000000-0000-0000-0000-000000000000}"/>
  <bookViews>
    <workbookView xWindow="-38400" yWindow="-1500" windowWidth="19200" windowHeight="21140" firstSheet="1" activeTab="1" xr2:uid="{3DCB5819-B10D-3D48-B4CE-DC6388B5BFA2}"/>
  </bookViews>
  <sheets>
    <sheet name="Problem 3" sheetId="1" r:id="rId1"/>
    <sheet name="Problem 4" sheetId="2" r:id="rId2"/>
  </sheets>
  <definedNames>
    <definedName name="_xlnm._FilterDatabase" localSheetId="1" hidden="1">'Problem 4'!$A$4:$E$54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2" l="1"/>
  <c r="F74" i="2"/>
  <c r="F72" i="2"/>
  <c r="F70" i="2"/>
  <c r="F68" i="2"/>
  <c r="E68" i="2"/>
  <c r="F66" i="2"/>
  <c r="F67" i="2" s="1"/>
  <c r="F64" i="2"/>
  <c r="F65" i="2"/>
  <c r="E64" i="2"/>
  <c r="F62" i="2"/>
  <c r="F63" i="2" s="1"/>
  <c r="F77" i="2"/>
  <c r="F75" i="2"/>
  <c r="F73" i="2"/>
  <c r="F71" i="2"/>
  <c r="F69" i="2"/>
  <c r="F60" i="2"/>
  <c r="F61" i="2" s="1"/>
  <c r="E76" i="2"/>
  <c r="B76" i="2"/>
  <c r="E74" i="2"/>
  <c r="B74" i="2"/>
  <c r="E72" i="2"/>
  <c r="B72" i="2"/>
  <c r="E73" i="2"/>
  <c r="E70" i="2"/>
  <c r="B70" i="2"/>
  <c r="E69" i="2"/>
  <c r="E77" i="2"/>
  <c r="E75" i="2"/>
  <c r="C76" i="2"/>
  <c r="C72" i="2"/>
  <c r="B68" i="2"/>
  <c r="E67" i="2"/>
  <c r="E66" i="2"/>
  <c r="H66" i="2" s="1"/>
  <c r="C66" i="2"/>
  <c r="B66" i="2"/>
  <c r="G66" i="2" s="1"/>
  <c r="E65" i="2"/>
  <c r="C64" i="2"/>
  <c r="B64" i="2"/>
  <c r="G64" i="2" s="1"/>
  <c r="E63" i="2"/>
  <c r="E62" i="2"/>
  <c r="H62" i="2" s="1"/>
  <c r="E60" i="2"/>
  <c r="E61" i="2"/>
  <c r="C62" i="2"/>
  <c r="B62" i="2"/>
  <c r="G62" i="2" s="1"/>
  <c r="I62" i="2" s="1"/>
  <c r="C60" i="2"/>
  <c r="B60" i="2"/>
  <c r="G60" i="2" s="1"/>
  <c r="H60" i="2" l="1"/>
  <c r="I60" i="2" s="1"/>
  <c r="C68" i="2"/>
  <c r="G68" i="2" s="1"/>
  <c r="C70" i="2"/>
  <c r="G70" i="2"/>
  <c r="E71" i="2"/>
  <c r="H70" i="2" s="1"/>
  <c r="G72" i="2"/>
  <c r="H72" i="2"/>
  <c r="C74" i="2"/>
  <c r="G74" i="2"/>
  <c r="H74" i="2"/>
  <c r="G76" i="2"/>
  <c r="H76" i="2"/>
  <c r="H64" i="2"/>
  <c r="H68" i="2"/>
  <c r="I74" i="2"/>
  <c r="I76" i="2"/>
  <c r="I64" i="2" l="1"/>
  <c r="I72" i="2"/>
  <c r="I68" i="2"/>
  <c r="I66" i="2"/>
  <c r="I70" i="2"/>
</calcChain>
</file>

<file path=xl/sharedStrings.xml><?xml version="1.0" encoding="utf-8"?>
<sst xmlns="http://schemas.openxmlformats.org/spreadsheetml/2006/main" count="174" uniqueCount="47">
  <si>
    <t>Exposure</t>
  </si>
  <si>
    <t>MaritalStatus</t>
  </si>
  <si>
    <t>MonthAtHospital</t>
  </si>
  <si>
    <t>Infected</t>
  </si>
  <si>
    <t>Married</t>
  </si>
  <si>
    <t>Yes</t>
  </si>
  <si>
    <t>Single</t>
  </si>
  <si>
    <t>No</t>
  </si>
  <si>
    <t>CLASSIFICATION AND REGRESSION TREES</t>
  </si>
  <si>
    <t>STEP 1</t>
  </si>
  <si>
    <t>Original Data Set</t>
  </si>
  <si>
    <t>Discretize</t>
  </si>
  <si>
    <t>Step 2</t>
  </si>
  <si>
    <t>Candidate Splits for t = Root Node</t>
  </si>
  <si>
    <t>Less than 6 months - 0</t>
  </si>
  <si>
    <t>Candidate Split</t>
  </si>
  <si>
    <t>Left Child Node, tL</t>
  </si>
  <si>
    <t>Right Child Node, tR</t>
  </si>
  <si>
    <t>6 or more months - 1</t>
  </si>
  <si>
    <t>Exposure = 1</t>
  </si>
  <si>
    <t>Exposure = {2,3,4}</t>
  </si>
  <si>
    <t>Exposure = 2</t>
  </si>
  <si>
    <t>Exposure = {1,3,4}</t>
  </si>
  <si>
    <t>Exposure = 3</t>
  </si>
  <si>
    <t>Exposure = {1,2,4}</t>
  </si>
  <si>
    <t>Exposure = 4</t>
  </si>
  <si>
    <t>Exposure = {1,2,3}</t>
  </si>
  <si>
    <t>Marital Status = Single</t>
  </si>
  <si>
    <t>Marital Status = Married</t>
  </si>
  <si>
    <t>MonthAtHospital = 0</t>
  </si>
  <si>
    <t>MonthAtHospital = 1</t>
  </si>
  <si>
    <t>Exposure = 1 or 2</t>
  </si>
  <si>
    <t>3,4</t>
  </si>
  <si>
    <t>Exposure = 1 or 3</t>
  </si>
  <si>
    <t>2,4</t>
  </si>
  <si>
    <t>Exposure = 1 or 4</t>
  </si>
  <si>
    <t>2,3</t>
  </si>
  <si>
    <t>Step 3</t>
  </si>
  <si>
    <t>Optimality Measure Ö(s |t ) for Each Candidate Split</t>
  </si>
  <si>
    <t>Split</t>
  </si>
  <si>
    <t>PL</t>
  </si>
  <si>
    <t>PR</t>
  </si>
  <si>
    <t>P( j |tL )</t>
  </si>
  <si>
    <t>P( j |tR)</t>
  </si>
  <si>
    <t>2PL PR</t>
  </si>
  <si>
    <t>Q(s|t)</t>
  </si>
  <si>
    <r>
      <rPr>
        <sz val="16"/>
        <color theme="1"/>
        <rFont val="Calibri"/>
        <family val="2"/>
      </rPr>
      <t>Φ</t>
    </r>
    <r>
      <rPr>
        <sz val="16"/>
        <color theme="1"/>
        <rFont val="Calibri"/>
        <family val="2"/>
        <scheme val="minor"/>
      </rPr>
      <t>(s|t)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</si>
</sst>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20"/>
      <color theme="0"/>
      <name val="Calibri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7" fillId="2" borderId="0" xfId="0" applyFont="1" applyFill="1"/>
    <xf numFmtId="0" fontId="7" fillId="2" borderId="7" xfId="0" applyFont="1" applyFill="1" applyBorder="1"/>
    <xf numFmtId="0" fontId="8" fillId="2" borderId="12" xfId="0" applyFont="1" applyFill="1" applyBorder="1" applyAlignment="1">
      <alignment horizontal="center"/>
    </xf>
    <xf numFmtId="0" fontId="7" fillId="2" borderId="13" xfId="0" applyFont="1" applyFill="1" applyBorder="1"/>
    <xf numFmtId="0" fontId="7" fillId="2" borderId="14" xfId="0" applyFont="1" applyFill="1" applyBorder="1"/>
    <xf numFmtId="0" fontId="9" fillId="0" borderId="0" xfId="1"/>
    <xf numFmtId="0" fontId="3" fillId="0" borderId="0" xfId="0" applyFont="1" applyBorder="1"/>
    <xf numFmtId="0" fontId="7" fillId="2" borderId="0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3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/>
    <xf numFmtId="0" fontId="7" fillId="2" borderId="24" xfId="0" applyFont="1" applyFill="1" applyBorder="1"/>
    <xf numFmtId="0" fontId="3" fillId="0" borderId="25" xfId="0" applyFont="1" applyBorder="1"/>
    <xf numFmtId="0" fontId="7" fillId="2" borderId="27" xfId="0" applyFont="1" applyFill="1" applyBorder="1"/>
    <xf numFmtId="0" fontId="7" fillId="2" borderId="28" xfId="0" applyFont="1" applyFill="1" applyBorder="1"/>
    <xf numFmtId="0" fontId="8" fillId="2" borderId="24" xfId="0" applyFont="1" applyFill="1" applyBorder="1"/>
    <xf numFmtId="0" fontId="8" fillId="2" borderId="29" xfId="0" applyFont="1" applyFill="1" applyBorder="1"/>
    <xf numFmtId="0" fontId="7" fillId="2" borderId="26" xfId="0" applyFont="1" applyFill="1" applyBorder="1"/>
    <xf numFmtId="0" fontId="4" fillId="0" borderId="30" xfId="0" applyFont="1" applyBorder="1"/>
    <xf numFmtId="0" fontId="11" fillId="0" borderId="0" xfId="0" applyFont="1"/>
    <xf numFmtId="0" fontId="4" fillId="3" borderId="31" xfId="0" applyFont="1" applyFill="1" applyBorder="1"/>
    <xf numFmtId="0" fontId="4" fillId="3" borderId="32" xfId="0" applyFont="1" applyFill="1" applyBorder="1"/>
    <xf numFmtId="0" fontId="4" fillId="3" borderId="33" xfId="0" applyFont="1" applyFill="1" applyBorder="1"/>
    <xf numFmtId="0" fontId="10" fillId="0" borderId="10" xfId="0" applyFont="1" applyBorder="1" applyAlignment="1">
      <alignment horizontal="center"/>
    </xf>
    <xf numFmtId="164" fontId="0" fillId="0" borderId="34" xfId="0" applyNumberFormat="1" applyBorder="1"/>
    <xf numFmtId="0" fontId="0" fillId="0" borderId="34" xfId="0" applyBorder="1"/>
    <xf numFmtId="164" fontId="0" fillId="0" borderId="11" xfId="0" applyNumberFormat="1" applyBorder="1"/>
    <xf numFmtId="0" fontId="10" fillId="0" borderId="7" xfId="0" applyFont="1" applyBorder="1" applyAlignment="1">
      <alignment horizontal="center"/>
    </xf>
    <xf numFmtId="164" fontId="0" fillId="0" borderId="35" xfId="0" applyNumberFormat="1" applyBorder="1"/>
    <xf numFmtId="0" fontId="0" fillId="0" borderId="35" xfId="0" applyBorder="1"/>
    <xf numFmtId="164" fontId="0" fillId="0" borderId="8" xfId="0" applyNumberFormat="1" applyBorder="1"/>
    <xf numFmtId="0" fontId="10" fillId="0" borderId="15" xfId="0" applyFont="1" applyBorder="1" applyAlignment="1">
      <alignment horizontal="center"/>
    </xf>
    <xf numFmtId="164" fontId="0" fillId="0" borderId="33" xfId="0" applyNumberFormat="1" applyBorder="1"/>
    <xf numFmtId="164" fontId="0" fillId="0" borderId="16" xfId="0" applyNumberFormat="1" applyBorder="1"/>
    <xf numFmtId="164" fontId="5" fillId="0" borderId="8" xfId="0" applyNumberFormat="1" applyFont="1" applyBorder="1"/>
    <xf numFmtId="0" fontId="10" fillId="0" borderId="15" xfId="0" applyFont="1" applyFill="1" applyBorder="1" applyAlignment="1">
      <alignment horizontal="center"/>
    </xf>
    <xf numFmtId="0" fontId="4" fillId="0" borderId="0" xfId="0" applyFont="1" applyFill="1"/>
    <xf numFmtId="164" fontId="13" fillId="0" borderId="16" xfId="0" applyNumberFormat="1" applyFont="1" applyFill="1" applyBorder="1"/>
    <xf numFmtId="0" fontId="15" fillId="4" borderId="0" xfId="2" applyFont="1"/>
    <xf numFmtId="0" fontId="16" fillId="7" borderId="1" xfId="5" applyFont="1" applyBorder="1"/>
    <xf numFmtId="0" fontId="16" fillId="5" borderId="0" xfId="3" applyFont="1"/>
    <xf numFmtId="0" fontId="16" fillId="5" borderId="1" xfId="3" applyFont="1" applyBorder="1" applyAlignment="1">
      <alignment horizontal="center"/>
    </xf>
    <xf numFmtId="0" fontId="17" fillId="6" borderId="2" xfId="4" applyFont="1" applyBorder="1"/>
    <xf numFmtId="0" fontId="16" fillId="7" borderId="0" xfId="5" applyFont="1" applyAlignment="1">
      <alignment horizontal="center"/>
    </xf>
    <xf numFmtId="0" fontId="17" fillId="6" borderId="3" xfId="4" applyFont="1" applyBorder="1" applyAlignment="1">
      <alignment horizontal="center"/>
    </xf>
    <xf numFmtId="0" fontId="17" fillId="6" borderId="4" xfId="4" applyFont="1" applyBorder="1" applyAlignment="1">
      <alignment horizontal="center"/>
    </xf>
    <xf numFmtId="0" fontId="17" fillId="6" borderId="5" xfId="4" applyFont="1" applyBorder="1" applyAlignment="1">
      <alignment horizontal="center"/>
    </xf>
    <xf numFmtId="0" fontId="1" fillId="9" borderId="40" xfId="7" applyBorder="1" applyAlignment="1">
      <alignment horizontal="center"/>
    </xf>
    <xf numFmtId="164" fontId="1" fillId="9" borderId="41" xfId="7" applyNumberFormat="1" applyBorder="1"/>
    <xf numFmtId="0" fontId="1" fillId="9" borderId="42" xfId="7" applyBorder="1"/>
    <xf numFmtId="164" fontId="1" fillId="9" borderId="43" xfId="7" applyNumberFormat="1" applyBorder="1"/>
    <xf numFmtId="164" fontId="1" fillId="9" borderId="44" xfId="7" applyNumberFormat="1" applyBorder="1"/>
    <xf numFmtId="164" fontId="1" fillId="9" borderId="34" xfId="7" applyNumberFormat="1" applyBorder="1"/>
    <xf numFmtId="0" fontId="1" fillId="9" borderId="49" xfId="7" applyBorder="1" applyAlignment="1">
      <alignment horizontal="center"/>
    </xf>
    <xf numFmtId="164" fontId="1" fillId="9" borderId="38" xfId="7" applyNumberFormat="1" applyBorder="1"/>
    <xf numFmtId="164" fontId="1" fillId="9" borderId="36" xfId="7" applyNumberFormat="1" applyBorder="1"/>
    <xf numFmtId="0" fontId="1" fillId="9" borderId="9" xfId="7" applyBorder="1"/>
    <xf numFmtId="164" fontId="1" fillId="9" borderId="35" xfId="7" applyNumberFormat="1" applyBorder="1"/>
    <xf numFmtId="164" fontId="1" fillId="9" borderId="0" xfId="7" applyNumberFormat="1" applyBorder="1"/>
    <xf numFmtId="164" fontId="1" fillId="9" borderId="48" xfId="7" applyNumberFormat="1" applyBorder="1"/>
    <xf numFmtId="0" fontId="1" fillId="9" borderId="46" xfId="7" applyBorder="1" applyAlignment="1">
      <alignment horizontal="center"/>
    </xf>
    <xf numFmtId="164" fontId="1" fillId="9" borderId="33" xfId="7" applyNumberFormat="1" applyBorder="1"/>
    <xf numFmtId="0" fontId="1" fillId="9" borderId="39" xfId="7" applyBorder="1"/>
    <xf numFmtId="164" fontId="1" fillId="9" borderId="47" xfId="7" applyNumberFormat="1" applyBorder="1"/>
    <xf numFmtId="0" fontId="1" fillId="9" borderId="50" xfId="7" applyBorder="1" applyAlignment="1">
      <alignment horizontal="center"/>
    </xf>
    <xf numFmtId="164" fontId="1" fillId="9" borderId="37" xfId="7" applyNumberFormat="1" applyBorder="1"/>
    <xf numFmtId="0" fontId="1" fillId="9" borderId="37" xfId="7" applyBorder="1"/>
    <xf numFmtId="164" fontId="1" fillId="9" borderId="56" xfId="7" applyNumberFormat="1" applyBorder="1"/>
    <xf numFmtId="0" fontId="1" fillId="9" borderId="52" xfId="7" applyBorder="1" applyAlignment="1">
      <alignment horizontal="center"/>
    </xf>
    <xf numFmtId="164" fontId="1" fillId="9" borderId="39" xfId="7" applyNumberFormat="1" applyBorder="1"/>
    <xf numFmtId="164" fontId="1" fillId="9" borderId="55" xfId="7" applyNumberFormat="1" applyBorder="1"/>
    <xf numFmtId="0" fontId="1" fillId="9" borderId="51" xfId="7" applyBorder="1" applyAlignment="1">
      <alignment horizontal="center"/>
    </xf>
    <xf numFmtId="164" fontId="1" fillId="9" borderId="53" xfId="7" applyNumberFormat="1" applyBorder="1"/>
    <xf numFmtId="0" fontId="1" fillId="9" borderId="53" xfId="7" applyBorder="1"/>
    <xf numFmtId="164" fontId="1" fillId="9" borderId="54" xfId="7" applyNumberFormat="1" applyBorder="1"/>
    <xf numFmtId="164" fontId="14" fillId="8" borderId="45" xfId="6" applyNumberFormat="1" applyBorder="1"/>
  </cellXfs>
  <cellStyles count="8">
    <cellStyle name="20% - Accent5" xfId="7" builtinId="46"/>
    <cellStyle name="40% - Accent2" xfId="3" builtinId="35"/>
    <cellStyle name="60% - Accent3" xfId="4" builtinId="40"/>
    <cellStyle name="60% - Accent4" xfId="5" builtinId="44"/>
    <cellStyle name="Accent1" xfId="2" builtinId="29"/>
    <cellStyle name="Accent5" xfId="6" builtinId="45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17</xdr:row>
      <xdr:rowOff>25400</xdr:rowOff>
    </xdr:from>
    <xdr:to>
      <xdr:col>15</xdr:col>
      <xdr:colOff>711200</xdr:colOff>
      <xdr:row>21</xdr:row>
      <xdr:rowOff>114300</xdr:rowOff>
    </xdr:to>
    <xdr:sp macro="" textlink="">
      <xdr:nvSpPr>
        <xdr:cNvPr id="2049" name="Object 5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2983BD0-B3FA-B945-A928-34076C6CC6D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8E08-0D7A-9C4A-9D97-72B1F4DFA368}">
  <dimension ref="A2:D6"/>
  <sheetViews>
    <sheetView workbookViewId="0">
      <selection activeCell="D7" sqref="D7"/>
    </sheetView>
  </sheetViews>
  <sheetFormatPr defaultColWidth="10.875" defaultRowHeight="21"/>
  <cols>
    <col min="1" max="1" width="14.125" style="3" customWidth="1"/>
    <col min="2" max="2" width="19.5" style="3" customWidth="1"/>
    <col min="3" max="3" width="21.875" style="3" customWidth="1"/>
    <col min="4" max="4" width="15.375" style="3" customWidth="1"/>
    <col min="5" max="16384" width="10.875" style="3"/>
  </cols>
  <sheetData>
    <row r="2" spans="1:4">
      <c r="A2" s="3" t="s">
        <v>0</v>
      </c>
      <c r="B2" s="3" t="s">
        <v>1</v>
      </c>
      <c r="C2" s="3" t="s">
        <v>2</v>
      </c>
      <c r="D2" s="3" t="s">
        <v>3</v>
      </c>
    </row>
    <row r="4" spans="1:4">
      <c r="A4" s="3">
        <v>1</v>
      </c>
      <c r="B4" s="3" t="s">
        <v>4</v>
      </c>
      <c r="C4" s="3">
        <v>1</v>
      </c>
      <c r="D4" s="3" t="s">
        <v>5</v>
      </c>
    </row>
    <row r="5" spans="1:4">
      <c r="A5" s="3">
        <v>3</v>
      </c>
      <c r="B5" s="3" t="s">
        <v>6</v>
      </c>
      <c r="C5" s="3">
        <v>4</v>
      </c>
      <c r="D5" s="3" t="s">
        <v>7</v>
      </c>
    </row>
    <row r="6" spans="1:4">
      <c r="A6" s="3">
        <v>2</v>
      </c>
      <c r="B6" s="3" t="s">
        <v>6</v>
      </c>
      <c r="C6" s="3">
        <v>6</v>
      </c>
      <c r="D6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90B6-468C-3E4A-93B1-FC22BC3934A9}">
  <dimension ref="A1:P78"/>
  <sheetViews>
    <sheetView tabSelected="1" topLeftCell="A69" workbookViewId="0">
      <selection activeCell="I72" sqref="I72"/>
    </sheetView>
  </sheetViews>
  <sheetFormatPr defaultColWidth="10.875" defaultRowHeight="21"/>
  <cols>
    <col min="1" max="1" width="20.375" style="2" customWidth="1"/>
    <col min="2" max="2" width="18.375" style="2" customWidth="1"/>
    <col min="3" max="3" width="21.125" style="2" customWidth="1"/>
    <col min="4" max="4" width="15.375" style="2" customWidth="1"/>
    <col min="5" max="5" width="22.125" style="2" customWidth="1"/>
    <col min="6" max="6" width="10.875" style="2"/>
    <col min="7" max="7" width="25.375" style="2" customWidth="1"/>
    <col min="8" max="9" width="10.875" style="2"/>
    <col min="10" max="10" width="16.875" style="2" customWidth="1"/>
    <col min="11" max="11" width="10.875" style="2"/>
    <col min="12" max="12" width="27.375" style="2" customWidth="1"/>
    <col min="13" max="15" width="10.875" style="2"/>
    <col min="16" max="16" width="18.125" style="2" customWidth="1"/>
    <col min="17" max="16384" width="10.875" style="2"/>
  </cols>
  <sheetData>
    <row r="1" spans="1:16">
      <c r="A1" s="53" t="s">
        <v>8</v>
      </c>
      <c r="B1" s="53"/>
      <c r="C1" s="53"/>
      <c r="D1" s="53"/>
    </row>
    <row r="2" spans="1:16" ht="26.25">
      <c r="A2" s="52" t="s">
        <v>9</v>
      </c>
    </row>
    <row r="3" spans="1:16" ht="26.25">
      <c r="A3" s="6" t="s">
        <v>10</v>
      </c>
      <c r="E3" s="57" t="s">
        <v>11</v>
      </c>
      <c r="F3" s="57"/>
      <c r="G3" s="57"/>
      <c r="H3" s="57"/>
      <c r="J3" s="52" t="s">
        <v>12</v>
      </c>
      <c r="K3" s="6"/>
      <c r="L3" s="6"/>
      <c r="M3"/>
      <c r="N3"/>
      <c r="O3"/>
      <c r="P3"/>
    </row>
    <row r="4" spans="1:16">
      <c r="A4" s="55" t="s">
        <v>0</v>
      </c>
      <c r="B4" s="55" t="s">
        <v>1</v>
      </c>
      <c r="C4" s="55" t="s">
        <v>2</v>
      </c>
      <c r="D4" s="55" t="s">
        <v>3</v>
      </c>
      <c r="E4" s="54" t="s">
        <v>2</v>
      </c>
      <c r="G4" s="2" t="s">
        <v>2</v>
      </c>
      <c r="J4" s="54" t="s">
        <v>13</v>
      </c>
      <c r="K4" s="54"/>
      <c r="L4" s="54"/>
      <c r="M4"/>
      <c r="N4"/>
      <c r="O4"/>
      <c r="P4"/>
    </row>
    <row r="5" spans="1:16">
      <c r="A5" s="4">
        <v>2</v>
      </c>
      <c r="B5" s="5" t="s">
        <v>4</v>
      </c>
      <c r="C5" s="5">
        <v>3</v>
      </c>
      <c r="D5" s="5" t="s">
        <v>5</v>
      </c>
      <c r="E5" s="2">
        <v>0</v>
      </c>
      <c r="G5" s="2" t="s">
        <v>14</v>
      </c>
      <c r="J5" s="56" t="s">
        <v>15</v>
      </c>
      <c r="K5" s="58" t="s">
        <v>16</v>
      </c>
      <c r="L5" s="58"/>
      <c r="M5" s="59" t="s">
        <v>17</v>
      </c>
      <c r="N5" s="58"/>
      <c r="O5" s="58"/>
      <c r="P5" s="60"/>
    </row>
    <row r="6" spans="1:16">
      <c r="A6" s="4">
        <v>2</v>
      </c>
      <c r="B6" s="5" t="s">
        <v>4</v>
      </c>
      <c r="C6" s="5">
        <v>1</v>
      </c>
      <c r="D6" s="5" t="s">
        <v>5</v>
      </c>
      <c r="E6" s="2">
        <v>0</v>
      </c>
      <c r="G6" s="2" t="s">
        <v>18</v>
      </c>
      <c r="J6" s="7">
        <v>1</v>
      </c>
      <c r="K6" s="1" t="s">
        <v>19</v>
      </c>
      <c r="L6" s="1"/>
      <c r="M6" s="8" t="s">
        <v>20</v>
      </c>
      <c r="N6" s="1"/>
      <c r="O6" s="1"/>
      <c r="P6" s="9"/>
    </row>
    <row r="7" spans="1:16">
      <c r="A7" s="4">
        <v>3</v>
      </c>
      <c r="B7" s="5" t="s">
        <v>4</v>
      </c>
      <c r="C7" s="5">
        <v>2</v>
      </c>
      <c r="D7" s="5" t="s">
        <v>5</v>
      </c>
      <c r="E7" s="2">
        <v>0</v>
      </c>
      <c r="J7" s="7">
        <v>2</v>
      </c>
      <c r="K7" s="1" t="s">
        <v>21</v>
      </c>
      <c r="L7" s="1"/>
      <c r="M7" s="8" t="s">
        <v>22</v>
      </c>
      <c r="N7" s="1"/>
      <c r="O7" s="1"/>
      <c r="P7" s="9"/>
    </row>
    <row r="8" spans="1:16">
      <c r="A8" s="4">
        <v>1</v>
      </c>
      <c r="B8" s="5" t="s">
        <v>4</v>
      </c>
      <c r="C8" s="5">
        <v>12</v>
      </c>
      <c r="D8" s="5" t="s">
        <v>5</v>
      </c>
      <c r="E8" s="2">
        <v>1</v>
      </c>
      <c r="J8" s="7">
        <v>3</v>
      </c>
      <c r="K8" s="1" t="s">
        <v>23</v>
      </c>
      <c r="L8" s="1"/>
      <c r="M8" s="8" t="s">
        <v>24</v>
      </c>
      <c r="N8" s="1"/>
      <c r="O8" s="1"/>
      <c r="P8" s="9"/>
    </row>
    <row r="9" spans="1:16">
      <c r="A9" s="4">
        <v>2</v>
      </c>
      <c r="B9" s="5" t="s">
        <v>6</v>
      </c>
      <c r="C9" s="5">
        <v>3</v>
      </c>
      <c r="D9" s="5" t="s">
        <v>5</v>
      </c>
      <c r="E9" s="2">
        <v>0</v>
      </c>
      <c r="J9" s="21">
        <v>4</v>
      </c>
      <c r="K9" s="16" t="s">
        <v>25</v>
      </c>
      <c r="L9" s="9"/>
      <c r="M9" s="8" t="s">
        <v>26</v>
      </c>
      <c r="N9" s="1"/>
      <c r="O9" s="1"/>
      <c r="P9" s="26"/>
    </row>
    <row r="10" spans="1:16">
      <c r="A10" s="4">
        <v>3</v>
      </c>
      <c r="B10" s="5" t="s">
        <v>4</v>
      </c>
      <c r="C10" s="5">
        <v>1</v>
      </c>
      <c r="D10" s="5" t="s">
        <v>5</v>
      </c>
      <c r="E10" s="2">
        <v>0</v>
      </c>
      <c r="J10" s="22">
        <v>5</v>
      </c>
      <c r="K10" s="18" t="s">
        <v>27</v>
      </c>
      <c r="L10" s="19"/>
      <c r="M10" s="17" t="s">
        <v>28</v>
      </c>
      <c r="N10" s="27"/>
      <c r="O10" s="27"/>
      <c r="P10" s="19"/>
    </row>
    <row r="11" spans="1:16" ht="21.95" thickBot="1">
      <c r="A11" s="4">
        <v>1</v>
      </c>
      <c r="B11" s="5" t="s">
        <v>6</v>
      </c>
      <c r="C11" s="5">
        <v>2</v>
      </c>
      <c r="D11" s="5" t="s">
        <v>5</v>
      </c>
      <c r="E11" s="2">
        <v>0</v>
      </c>
      <c r="J11" s="22">
        <v>6</v>
      </c>
      <c r="K11" s="18" t="s">
        <v>29</v>
      </c>
      <c r="L11" s="19"/>
      <c r="M11" s="18" t="s">
        <v>30</v>
      </c>
      <c r="N11" s="27"/>
      <c r="O11" s="27"/>
      <c r="P11" s="19"/>
    </row>
    <row r="12" spans="1:16">
      <c r="A12" s="4">
        <v>1</v>
      </c>
      <c r="B12" s="5" t="s">
        <v>6</v>
      </c>
      <c r="C12" s="5">
        <v>9</v>
      </c>
      <c r="D12" s="5" t="s">
        <v>5</v>
      </c>
      <c r="E12" s="2">
        <v>1</v>
      </c>
      <c r="J12" s="23">
        <v>7</v>
      </c>
      <c r="K12" s="25" t="s">
        <v>31</v>
      </c>
      <c r="L12" s="24"/>
      <c r="M12" s="29" t="s">
        <v>32</v>
      </c>
      <c r="N12" s="30"/>
      <c r="O12" s="30"/>
      <c r="P12" s="24"/>
    </row>
    <row r="13" spans="1:16">
      <c r="A13" s="4">
        <v>2</v>
      </c>
      <c r="B13" s="5" t="s">
        <v>4</v>
      </c>
      <c r="C13" s="5">
        <v>5</v>
      </c>
      <c r="D13" s="5" t="s">
        <v>5</v>
      </c>
      <c r="E13" s="2">
        <v>0</v>
      </c>
      <c r="J13" s="22">
        <v>8</v>
      </c>
      <c r="K13" s="31" t="s">
        <v>33</v>
      </c>
      <c r="L13" s="10"/>
      <c r="M13" s="28" t="s">
        <v>34</v>
      </c>
      <c r="N13" s="27"/>
      <c r="O13" s="27"/>
      <c r="P13" s="19"/>
    </row>
    <row r="14" spans="1:16" ht="21.95" thickBot="1">
      <c r="A14" s="4">
        <v>3</v>
      </c>
      <c r="B14" s="5" t="s">
        <v>4</v>
      </c>
      <c r="C14" s="5">
        <v>2</v>
      </c>
      <c r="D14" s="5" t="s">
        <v>5</v>
      </c>
      <c r="E14" s="2">
        <v>0</v>
      </c>
      <c r="J14" s="12">
        <v>9</v>
      </c>
      <c r="K14" s="11" t="s">
        <v>35</v>
      </c>
      <c r="L14" s="20"/>
      <c r="M14" s="18" t="s">
        <v>36</v>
      </c>
      <c r="N14" s="13"/>
      <c r="O14" s="13"/>
      <c r="P14" s="14"/>
    </row>
    <row r="15" spans="1:16">
      <c r="A15" s="4">
        <v>1</v>
      </c>
      <c r="B15" s="5" t="s">
        <v>6</v>
      </c>
      <c r="C15" s="5">
        <v>9</v>
      </c>
      <c r="D15" s="5" t="s">
        <v>5</v>
      </c>
      <c r="E15" s="2">
        <v>1</v>
      </c>
      <c r="K15" s="32"/>
      <c r="L15" s="15"/>
      <c r="M15" s="32"/>
    </row>
    <row r="16" spans="1:16">
      <c r="A16" s="4">
        <v>3</v>
      </c>
      <c r="B16" s="5" t="s">
        <v>4</v>
      </c>
      <c r="C16" s="5">
        <v>7</v>
      </c>
      <c r="D16" s="5" t="s">
        <v>7</v>
      </c>
      <c r="E16" s="2">
        <v>1</v>
      </c>
    </row>
    <row r="17" spans="1:5">
      <c r="A17" s="4">
        <v>3</v>
      </c>
      <c r="B17" s="5" t="s">
        <v>4</v>
      </c>
      <c r="C17" s="5">
        <v>7</v>
      </c>
      <c r="D17" s="5" t="s">
        <v>7</v>
      </c>
      <c r="E17" s="2">
        <v>1</v>
      </c>
    </row>
    <row r="18" spans="1:5">
      <c r="A18" s="4">
        <v>3</v>
      </c>
      <c r="B18" s="5" t="s">
        <v>4</v>
      </c>
      <c r="C18" s="5">
        <v>2</v>
      </c>
      <c r="D18" s="5" t="s">
        <v>7</v>
      </c>
      <c r="E18" s="2">
        <v>0</v>
      </c>
    </row>
    <row r="19" spans="1:5">
      <c r="A19" s="4">
        <v>1</v>
      </c>
      <c r="B19" s="5" t="s">
        <v>4</v>
      </c>
      <c r="C19" s="5">
        <v>18</v>
      </c>
      <c r="D19" s="5" t="s">
        <v>7</v>
      </c>
      <c r="E19" s="2">
        <v>1</v>
      </c>
    </row>
    <row r="20" spans="1:5">
      <c r="A20" s="4">
        <v>4</v>
      </c>
      <c r="B20" s="5" t="s">
        <v>6</v>
      </c>
      <c r="C20" s="5">
        <v>1</v>
      </c>
      <c r="D20" s="5" t="s">
        <v>7</v>
      </c>
      <c r="E20" s="2">
        <v>0</v>
      </c>
    </row>
    <row r="21" spans="1:5">
      <c r="A21" s="4">
        <v>3</v>
      </c>
      <c r="B21" s="5" t="s">
        <v>4</v>
      </c>
      <c r="C21" s="5">
        <v>10</v>
      </c>
      <c r="D21" s="5" t="s">
        <v>7</v>
      </c>
      <c r="E21" s="2">
        <v>1</v>
      </c>
    </row>
    <row r="22" spans="1:5">
      <c r="A22" s="4">
        <v>2</v>
      </c>
      <c r="B22" s="5" t="s">
        <v>4</v>
      </c>
      <c r="C22" s="5">
        <v>7</v>
      </c>
      <c r="D22" s="5" t="s">
        <v>7</v>
      </c>
      <c r="E22" s="2">
        <v>1</v>
      </c>
    </row>
    <row r="23" spans="1:5">
      <c r="A23" s="4">
        <v>1</v>
      </c>
      <c r="B23" s="5" t="s">
        <v>4</v>
      </c>
      <c r="C23" s="5">
        <v>7</v>
      </c>
      <c r="D23" s="5" t="s">
        <v>7</v>
      </c>
      <c r="E23" s="2">
        <v>1</v>
      </c>
    </row>
    <row r="24" spans="1:5">
      <c r="A24" s="4">
        <v>4</v>
      </c>
      <c r="B24" s="5" t="s">
        <v>6</v>
      </c>
      <c r="C24" s="5">
        <v>6</v>
      </c>
      <c r="D24" s="5" t="s">
        <v>7</v>
      </c>
      <c r="E24" s="2">
        <v>1</v>
      </c>
    </row>
    <row r="25" spans="1:5">
      <c r="A25" s="4">
        <v>4</v>
      </c>
      <c r="B25" s="5" t="s">
        <v>6</v>
      </c>
      <c r="C25" s="5">
        <v>6</v>
      </c>
      <c r="D25" s="5" t="s">
        <v>7</v>
      </c>
      <c r="E25" s="2">
        <v>1</v>
      </c>
    </row>
    <row r="26" spans="1:5">
      <c r="A26" s="4">
        <v>4</v>
      </c>
      <c r="B26" s="5" t="s">
        <v>6</v>
      </c>
      <c r="C26" s="5">
        <v>1</v>
      </c>
      <c r="D26" s="5" t="s">
        <v>7</v>
      </c>
      <c r="E26" s="2">
        <v>0</v>
      </c>
    </row>
    <row r="27" spans="1:5">
      <c r="A27" s="4">
        <v>2</v>
      </c>
      <c r="B27" s="5" t="s">
        <v>6</v>
      </c>
      <c r="C27" s="5">
        <v>5</v>
      </c>
      <c r="D27" s="5" t="s">
        <v>7</v>
      </c>
      <c r="E27" s="2">
        <v>0</v>
      </c>
    </row>
    <row r="28" spans="1:5">
      <c r="A28" s="4">
        <v>1</v>
      </c>
      <c r="B28" s="5" t="s">
        <v>4</v>
      </c>
      <c r="C28" s="5">
        <v>29</v>
      </c>
      <c r="D28" s="5" t="s">
        <v>7</v>
      </c>
      <c r="E28" s="2">
        <v>1</v>
      </c>
    </row>
    <row r="29" spans="1:5">
      <c r="A29" s="4">
        <v>3</v>
      </c>
      <c r="B29" s="5" t="s">
        <v>4</v>
      </c>
      <c r="C29" s="5">
        <v>2</v>
      </c>
      <c r="D29" s="5" t="s">
        <v>7</v>
      </c>
      <c r="E29" s="2">
        <v>0</v>
      </c>
    </row>
    <row r="30" spans="1:5">
      <c r="A30" s="4">
        <v>1</v>
      </c>
      <c r="B30" s="5" t="s">
        <v>4</v>
      </c>
      <c r="C30" s="5">
        <v>10</v>
      </c>
      <c r="D30" s="5" t="s">
        <v>7</v>
      </c>
      <c r="E30" s="2">
        <v>1</v>
      </c>
    </row>
    <row r="31" spans="1:5">
      <c r="A31" s="4">
        <v>1</v>
      </c>
      <c r="B31" s="5" t="s">
        <v>6</v>
      </c>
      <c r="C31" s="5">
        <v>3</v>
      </c>
      <c r="D31" s="5" t="s">
        <v>7</v>
      </c>
      <c r="E31" s="2">
        <v>0</v>
      </c>
    </row>
    <row r="32" spans="1:5">
      <c r="A32" s="4">
        <v>4</v>
      </c>
      <c r="B32" s="5" t="s">
        <v>4</v>
      </c>
      <c r="C32" s="5">
        <v>22</v>
      </c>
      <c r="D32" s="5" t="s">
        <v>7</v>
      </c>
      <c r="E32" s="2">
        <v>1</v>
      </c>
    </row>
    <row r="33" spans="1:5">
      <c r="A33" s="4">
        <v>2</v>
      </c>
      <c r="B33" s="5" t="s">
        <v>6</v>
      </c>
      <c r="C33" s="5">
        <v>6</v>
      </c>
      <c r="D33" s="5" t="s">
        <v>7</v>
      </c>
      <c r="E33" s="2">
        <v>1</v>
      </c>
    </row>
    <row r="34" spans="1:5">
      <c r="A34" s="4">
        <v>3</v>
      </c>
      <c r="B34" s="5" t="s">
        <v>6</v>
      </c>
      <c r="C34" s="5">
        <v>11</v>
      </c>
      <c r="D34" s="5" t="s">
        <v>7</v>
      </c>
      <c r="E34" s="2">
        <v>1</v>
      </c>
    </row>
    <row r="35" spans="1:5">
      <c r="A35" s="4">
        <v>3</v>
      </c>
      <c r="B35" s="5" t="s">
        <v>6</v>
      </c>
      <c r="C35" s="5">
        <v>1</v>
      </c>
      <c r="D35" s="5" t="s">
        <v>7</v>
      </c>
      <c r="E35" s="2">
        <v>0</v>
      </c>
    </row>
    <row r="36" spans="1:5">
      <c r="A36" s="4">
        <v>3</v>
      </c>
      <c r="B36" s="5" t="s">
        <v>4</v>
      </c>
      <c r="C36" s="5">
        <v>5</v>
      </c>
      <c r="D36" s="5" t="s">
        <v>7</v>
      </c>
      <c r="E36" s="2">
        <v>0</v>
      </c>
    </row>
    <row r="37" spans="1:5">
      <c r="A37" s="4">
        <v>3</v>
      </c>
      <c r="B37" s="5" t="s">
        <v>6</v>
      </c>
      <c r="C37" s="5">
        <v>8</v>
      </c>
      <c r="D37" s="5" t="s">
        <v>7</v>
      </c>
      <c r="E37" s="2">
        <v>1</v>
      </c>
    </row>
    <row r="38" spans="1:5">
      <c r="A38" s="4">
        <v>4</v>
      </c>
      <c r="B38" s="5" t="s">
        <v>4</v>
      </c>
      <c r="C38" s="5">
        <v>5</v>
      </c>
      <c r="D38" s="5" t="s">
        <v>7</v>
      </c>
      <c r="E38" s="2">
        <v>0</v>
      </c>
    </row>
    <row r="39" spans="1:5">
      <c r="A39" s="4">
        <v>3</v>
      </c>
      <c r="B39" s="5" t="s">
        <v>6</v>
      </c>
      <c r="C39" s="5">
        <v>1</v>
      </c>
      <c r="D39" s="5" t="s">
        <v>7</v>
      </c>
      <c r="E39" s="2">
        <v>0</v>
      </c>
    </row>
    <row r="40" spans="1:5">
      <c r="A40" s="4">
        <v>1</v>
      </c>
      <c r="B40" s="5" t="s">
        <v>4</v>
      </c>
      <c r="C40" s="5">
        <v>34</v>
      </c>
      <c r="D40" s="5" t="s">
        <v>7</v>
      </c>
      <c r="E40" s="2">
        <v>1</v>
      </c>
    </row>
    <row r="41" spans="1:5">
      <c r="A41" s="4">
        <v>3</v>
      </c>
      <c r="B41" s="5" t="s">
        <v>4</v>
      </c>
      <c r="C41" s="5">
        <v>2</v>
      </c>
      <c r="D41" s="5" t="s">
        <v>7</v>
      </c>
      <c r="E41" s="2">
        <v>0</v>
      </c>
    </row>
    <row r="42" spans="1:5">
      <c r="A42" s="4">
        <v>3</v>
      </c>
      <c r="B42" s="5" t="s">
        <v>6</v>
      </c>
      <c r="C42" s="5">
        <v>10</v>
      </c>
      <c r="D42" s="5" t="s">
        <v>7</v>
      </c>
      <c r="E42" s="2">
        <v>1</v>
      </c>
    </row>
    <row r="43" spans="1:5">
      <c r="A43" s="4">
        <v>4</v>
      </c>
      <c r="B43" s="5" t="s">
        <v>4</v>
      </c>
      <c r="C43" s="5">
        <v>3</v>
      </c>
      <c r="D43" s="5" t="s">
        <v>7</v>
      </c>
      <c r="E43" s="2">
        <v>0</v>
      </c>
    </row>
    <row r="44" spans="1:5">
      <c r="A44" s="4">
        <v>4</v>
      </c>
      <c r="B44" s="5" t="s">
        <v>6</v>
      </c>
      <c r="C44" s="5">
        <v>5</v>
      </c>
      <c r="D44" s="5" t="s">
        <v>7</v>
      </c>
      <c r="E44" s="2">
        <v>0</v>
      </c>
    </row>
    <row r="45" spans="1:5">
      <c r="A45" s="4">
        <v>4</v>
      </c>
      <c r="B45" s="5" t="s">
        <v>4</v>
      </c>
      <c r="C45" s="5">
        <v>18</v>
      </c>
      <c r="D45" s="5" t="s">
        <v>7</v>
      </c>
      <c r="E45" s="2">
        <v>1</v>
      </c>
    </row>
    <row r="46" spans="1:5">
      <c r="A46" s="4">
        <v>4</v>
      </c>
      <c r="B46" s="5" t="s">
        <v>6</v>
      </c>
      <c r="C46" s="5">
        <v>1</v>
      </c>
      <c r="D46" s="5" t="s">
        <v>7</v>
      </c>
      <c r="E46" s="2">
        <v>0</v>
      </c>
    </row>
    <row r="47" spans="1:5">
      <c r="A47" s="4">
        <v>3</v>
      </c>
      <c r="B47" s="5" t="s">
        <v>4</v>
      </c>
      <c r="C47" s="5">
        <v>19</v>
      </c>
      <c r="D47" s="5" t="s">
        <v>7</v>
      </c>
      <c r="E47" s="2">
        <v>1</v>
      </c>
    </row>
    <row r="48" spans="1:5">
      <c r="A48" s="4">
        <v>1</v>
      </c>
      <c r="B48" s="5" t="s">
        <v>4</v>
      </c>
      <c r="C48" s="5">
        <v>6</v>
      </c>
      <c r="D48" s="5" t="s">
        <v>7</v>
      </c>
      <c r="E48" s="2">
        <v>1</v>
      </c>
    </row>
    <row r="49" spans="1:9">
      <c r="A49" s="4">
        <v>4</v>
      </c>
      <c r="B49" s="5" t="s">
        <v>4</v>
      </c>
      <c r="C49" s="5">
        <v>8</v>
      </c>
      <c r="D49" s="5" t="s">
        <v>7</v>
      </c>
      <c r="E49" s="2">
        <v>1</v>
      </c>
    </row>
    <row r="50" spans="1:9">
      <c r="A50" s="4">
        <v>4</v>
      </c>
      <c r="B50" s="5" t="s">
        <v>6</v>
      </c>
      <c r="C50" s="5">
        <v>2</v>
      </c>
      <c r="D50" s="5" t="s">
        <v>7</v>
      </c>
      <c r="E50" s="2">
        <v>0</v>
      </c>
    </row>
    <row r="51" spans="1:9">
      <c r="A51" s="4">
        <v>4</v>
      </c>
      <c r="B51" s="5" t="s">
        <v>4</v>
      </c>
      <c r="C51" s="5">
        <v>3</v>
      </c>
      <c r="D51" s="5" t="s">
        <v>7</v>
      </c>
      <c r="E51" s="2">
        <v>0</v>
      </c>
    </row>
    <row r="52" spans="1:9">
      <c r="A52" s="4">
        <v>3</v>
      </c>
      <c r="B52" s="5" t="s">
        <v>4</v>
      </c>
      <c r="C52" s="5">
        <v>11</v>
      </c>
      <c r="D52" s="5" t="s">
        <v>7</v>
      </c>
      <c r="E52" s="2">
        <v>1</v>
      </c>
    </row>
    <row r="53" spans="1:9">
      <c r="A53" s="4">
        <v>4</v>
      </c>
      <c r="B53" s="5" t="s">
        <v>6</v>
      </c>
      <c r="C53" s="5">
        <v>2</v>
      </c>
      <c r="D53" s="5" t="s">
        <v>7</v>
      </c>
      <c r="E53" s="2">
        <v>0</v>
      </c>
    </row>
    <row r="54" spans="1:9">
      <c r="A54" s="4">
        <v>4</v>
      </c>
      <c r="B54" s="5" t="s">
        <v>6</v>
      </c>
      <c r="C54" s="5">
        <v>6</v>
      </c>
      <c r="D54" s="5" t="s">
        <v>7</v>
      </c>
      <c r="E54" s="2">
        <v>1</v>
      </c>
    </row>
    <row r="57" spans="1:9" ht="26.25">
      <c r="A57" s="52" t="s">
        <v>37</v>
      </c>
      <c r="C57" s="33"/>
      <c r="D57" s="33"/>
      <c r="E57" s="33"/>
      <c r="F57" s="33"/>
      <c r="G57" s="33"/>
      <c r="H57" s="33"/>
      <c r="I57" s="33"/>
    </row>
    <row r="58" spans="1:9">
      <c r="A58" s="54" t="s">
        <v>38</v>
      </c>
      <c r="B58" s="54"/>
      <c r="C58" s="54"/>
      <c r="E58" s="50"/>
      <c r="F58" s="50"/>
    </row>
    <row r="59" spans="1:9" ht="21.95" thickBot="1">
      <c r="A59" s="34" t="s">
        <v>39</v>
      </c>
      <c r="B59" s="35" t="s">
        <v>40</v>
      </c>
      <c r="C59" s="36" t="s">
        <v>41</v>
      </c>
      <c r="D59" s="36" t="s">
        <v>3</v>
      </c>
      <c r="E59" s="36" t="s">
        <v>42</v>
      </c>
      <c r="F59" s="36" t="s">
        <v>43</v>
      </c>
      <c r="G59" s="36" t="s">
        <v>44</v>
      </c>
      <c r="H59" s="36" t="s">
        <v>45</v>
      </c>
      <c r="I59" s="35" t="s">
        <v>46</v>
      </c>
    </row>
    <row r="60" spans="1:9">
      <c r="A60" s="37">
        <v>1</v>
      </c>
      <c r="B60" s="38">
        <f>11/50</f>
        <v>0.22</v>
      </c>
      <c r="C60" s="38">
        <f>39/50</f>
        <v>0.78</v>
      </c>
      <c r="D60" s="39" t="s">
        <v>5</v>
      </c>
      <c r="E60" s="38">
        <f>4/11</f>
        <v>0.36363636363636365</v>
      </c>
      <c r="F60" s="38">
        <f>7/39</f>
        <v>0.17948717948717949</v>
      </c>
      <c r="G60" s="38">
        <f>2*(B60*C60)</f>
        <v>0.34320000000000001</v>
      </c>
      <c r="H60" s="38">
        <f>ABS(E60-F60)+ABS(E61-F61)</f>
        <v>0.36829836829836826</v>
      </c>
      <c r="I60" s="40">
        <f>G60*H60</f>
        <v>0.12639999999999998</v>
      </c>
    </row>
    <row r="61" spans="1:9" ht="21.95" thickBot="1">
      <c r="A61" s="41"/>
      <c r="B61" s="42"/>
      <c r="C61" s="42"/>
      <c r="D61" s="43" t="s">
        <v>7</v>
      </c>
      <c r="E61" s="42">
        <f>7/11</f>
        <v>0.63636363636363635</v>
      </c>
      <c r="F61" s="42">
        <f>1-F60</f>
        <v>0.82051282051282048</v>
      </c>
      <c r="G61" s="42"/>
      <c r="H61" s="42"/>
      <c r="I61" s="44"/>
    </row>
    <row r="62" spans="1:9">
      <c r="A62" s="45">
        <v>2</v>
      </c>
      <c r="B62" s="46">
        <f>7/50</f>
        <v>0.14000000000000001</v>
      </c>
      <c r="C62" s="46">
        <f>43/50</f>
        <v>0.86</v>
      </c>
      <c r="D62" s="39" t="s">
        <v>5</v>
      </c>
      <c r="E62" s="46">
        <f>4/7</f>
        <v>0.5714285714285714</v>
      </c>
      <c r="F62" s="46">
        <f>7/43</f>
        <v>0.16279069767441862</v>
      </c>
      <c r="G62" s="46">
        <f>2*(B62*C62)</f>
        <v>0.24080000000000001</v>
      </c>
      <c r="H62" s="38">
        <f>ABS(E62-F62)+ABS(E63-F63)</f>
        <v>0.81727574750830556</v>
      </c>
      <c r="I62" s="51">
        <f>G62*H62</f>
        <v>0.1968</v>
      </c>
    </row>
    <row r="63" spans="1:9" ht="21.95" thickBot="1">
      <c r="A63" s="41"/>
      <c r="B63" s="42"/>
      <c r="C63" s="42"/>
      <c r="D63" s="43" t="s">
        <v>7</v>
      </c>
      <c r="E63" s="42">
        <f>3/7</f>
        <v>0.42857142857142855</v>
      </c>
      <c r="F63" s="42">
        <f>1-F62</f>
        <v>0.83720930232558133</v>
      </c>
      <c r="G63" s="42"/>
      <c r="H63" s="42"/>
      <c r="I63" s="44"/>
    </row>
    <row r="64" spans="1:9">
      <c r="A64" s="45">
        <v>3</v>
      </c>
      <c r="B64" s="46">
        <f>17/50</f>
        <v>0.34</v>
      </c>
      <c r="C64" s="46">
        <f>33/50</f>
        <v>0.66</v>
      </c>
      <c r="D64" s="39" t="s">
        <v>5</v>
      </c>
      <c r="E64" s="46">
        <f>3/17</f>
        <v>0.17647058823529413</v>
      </c>
      <c r="F64" s="46">
        <f>8/33</f>
        <v>0.24242424242424243</v>
      </c>
      <c r="G64" s="46">
        <f>2*(B64*C64)</f>
        <v>0.44880000000000003</v>
      </c>
      <c r="H64" s="38">
        <f>ABS(E64-F64)+ABS(E65-F65)</f>
        <v>0.13190730837789658</v>
      </c>
      <c r="I64" s="47">
        <f>G64*H64</f>
        <v>5.9199999999999989E-2</v>
      </c>
    </row>
    <row r="65" spans="1:9" ht="21.95" thickBot="1">
      <c r="A65" s="41"/>
      <c r="B65" s="42"/>
      <c r="C65" s="42"/>
      <c r="D65" s="43" t="s">
        <v>7</v>
      </c>
      <c r="E65" s="42">
        <f>14/17</f>
        <v>0.82352941176470584</v>
      </c>
      <c r="F65" s="42">
        <f>1-F64</f>
        <v>0.75757575757575757</v>
      </c>
      <c r="G65" s="42"/>
      <c r="H65" s="42"/>
      <c r="I65" s="44"/>
    </row>
    <row r="66" spans="1:9">
      <c r="A66" s="45">
        <v>4</v>
      </c>
      <c r="B66" s="46">
        <f>15/50</f>
        <v>0.3</v>
      </c>
      <c r="C66" s="46">
        <f>35/50</f>
        <v>0.7</v>
      </c>
      <c r="D66" s="39" t="s">
        <v>5</v>
      </c>
      <c r="E66" s="46">
        <f>0/15</f>
        <v>0</v>
      </c>
      <c r="F66" s="46">
        <f>11/35</f>
        <v>0.31428571428571428</v>
      </c>
      <c r="G66" s="46">
        <f>2*(B66*C66)</f>
        <v>0.42</v>
      </c>
      <c r="H66" s="38">
        <f>ABS(E66-F66)+ABS(E67-F67)</f>
        <v>0.62857142857142856</v>
      </c>
      <c r="I66" s="47">
        <f>G66*H66</f>
        <v>0.26400000000000001</v>
      </c>
    </row>
    <row r="67" spans="1:9" ht="21.95" thickBot="1">
      <c r="A67" s="41"/>
      <c r="B67" s="42"/>
      <c r="C67" s="42"/>
      <c r="D67" s="43" t="s">
        <v>7</v>
      </c>
      <c r="E67" s="42">
        <f>15/15</f>
        <v>1</v>
      </c>
      <c r="F67" s="42">
        <f>1-F66</f>
        <v>0.68571428571428572</v>
      </c>
      <c r="G67" s="42"/>
      <c r="H67" s="42"/>
      <c r="I67" s="44"/>
    </row>
    <row r="68" spans="1:9">
      <c r="A68" s="45">
        <v>5</v>
      </c>
      <c r="B68" s="46">
        <f>21/50</f>
        <v>0.42</v>
      </c>
      <c r="C68" s="46">
        <f>1-B68</f>
        <v>0.58000000000000007</v>
      </c>
      <c r="D68" s="39" t="s">
        <v>5</v>
      </c>
      <c r="E68" s="46">
        <f>4/21</f>
        <v>0.19047619047619047</v>
      </c>
      <c r="F68" s="46">
        <f>7/29</f>
        <v>0.2413793103448276</v>
      </c>
      <c r="G68" s="46">
        <f>2*(B68*C68)</f>
        <v>0.48720000000000002</v>
      </c>
      <c r="H68" s="38">
        <f>ABS(E68-F68)+ABS(E69-F69)</f>
        <v>0.10180623973727429</v>
      </c>
      <c r="I68" s="47">
        <f>G68*H68</f>
        <v>4.9600000000000033E-2</v>
      </c>
    </row>
    <row r="69" spans="1:9" ht="21.95" thickBot="1">
      <c r="A69" s="41"/>
      <c r="B69" s="42"/>
      <c r="C69" s="42"/>
      <c r="D69" s="43" t="s">
        <v>7</v>
      </c>
      <c r="E69" s="42">
        <f>1-E68</f>
        <v>0.80952380952380953</v>
      </c>
      <c r="F69" s="42">
        <f>1-F68</f>
        <v>0.75862068965517238</v>
      </c>
      <c r="G69" s="42"/>
      <c r="H69" s="42"/>
      <c r="I69" s="44"/>
    </row>
    <row r="70" spans="1:9">
      <c r="A70" s="49">
        <v>6</v>
      </c>
      <c r="B70" s="46">
        <f>25/50</f>
        <v>0.5</v>
      </c>
      <c r="C70" s="46">
        <f>1-B70</f>
        <v>0.5</v>
      </c>
      <c r="D70" s="39" t="s">
        <v>5</v>
      </c>
      <c r="E70" s="46">
        <f>8/25</f>
        <v>0.32</v>
      </c>
      <c r="F70" s="46">
        <f>3/25</f>
        <v>0.12</v>
      </c>
      <c r="G70" s="46">
        <f>2*(B70*C70)</f>
        <v>0.5</v>
      </c>
      <c r="H70" s="38">
        <f>ABS(E70-F70)+ABS(E71-F71)</f>
        <v>0.40000000000000008</v>
      </c>
      <c r="I70" s="47">
        <f>G70*H70</f>
        <v>0.20000000000000004</v>
      </c>
    </row>
    <row r="71" spans="1:9" ht="21.95" thickBot="1">
      <c r="A71" s="41"/>
      <c r="B71" s="42"/>
      <c r="C71" s="42"/>
      <c r="D71" s="43" t="s">
        <v>7</v>
      </c>
      <c r="E71" s="42">
        <f>1-E70</f>
        <v>0.67999999999999994</v>
      </c>
      <c r="F71" s="42">
        <f>1-F70</f>
        <v>0.88</v>
      </c>
      <c r="G71" s="42"/>
      <c r="H71" s="42"/>
      <c r="I71" s="48"/>
    </row>
    <row r="72" spans="1:9">
      <c r="A72" s="61">
        <v>7</v>
      </c>
      <c r="B72" s="62">
        <f>18/50</f>
        <v>0.36</v>
      </c>
      <c r="C72" s="62">
        <f>1-B72</f>
        <v>0.64</v>
      </c>
      <c r="D72" s="63" t="s">
        <v>5</v>
      </c>
      <c r="E72" s="64">
        <f>8/18</f>
        <v>0.44444444444444442</v>
      </c>
      <c r="F72" s="65">
        <f>3/32</f>
        <v>9.375E-2</v>
      </c>
      <c r="G72" s="62">
        <f>2*(B72*C72)</f>
        <v>0.46079999999999999</v>
      </c>
      <c r="H72" s="66">
        <f>ABS(E72-F72)+ABS(E73-F73)</f>
        <v>0.70138888888888884</v>
      </c>
      <c r="I72" s="89">
        <f>G72*H72</f>
        <v>0.32319999999999999</v>
      </c>
    </row>
    <row r="73" spans="1:9">
      <c r="A73" s="67"/>
      <c r="B73" s="68"/>
      <c r="C73" s="69"/>
      <c r="D73" s="70" t="s">
        <v>7</v>
      </c>
      <c r="E73" s="68">
        <f>1-E72</f>
        <v>0.55555555555555558</v>
      </c>
      <c r="F73" s="71">
        <f>1-F72</f>
        <v>0.90625</v>
      </c>
      <c r="G73" s="68"/>
      <c r="H73" s="72"/>
      <c r="I73" s="73"/>
    </row>
    <row r="74" spans="1:9">
      <c r="A74" s="74">
        <v>8</v>
      </c>
      <c r="B74" s="71">
        <f>28/50</f>
        <v>0.56000000000000005</v>
      </c>
      <c r="C74" s="75">
        <f>1-B74</f>
        <v>0.43999999999999995</v>
      </c>
      <c r="D74" s="76" t="s">
        <v>5</v>
      </c>
      <c r="E74" s="71">
        <f>7/28</f>
        <v>0.25</v>
      </c>
      <c r="F74" s="71">
        <f>4/22</f>
        <v>0.18181818181818182</v>
      </c>
      <c r="G74" s="71">
        <f>2*(B74*C74)</f>
        <v>0.49279999999999996</v>
      </c>
      <c r="H74" s="66">
        <f>ABS(E74-F74)+ABS(E75-F75)</f>
        <v>0.1363636363636363</v>
      </c>
      <c r="I74" s="77">
        <f>G74*H74</f>
        <v>6.7199999999999968E-2</v>
      </c>
    </row>
    <row r="75" spans="1:9">
      <c r="A75" s="78"/>
      <c r="B75" s="79"/>
      <c r="C75" s="79"/>
      <c r="D75" s="80" t="s">
        <v>7</v>
      </c>
      <c r="E75" s="79">
        <f>1-E74</f>
        <v>0.75</v>
      </c>
      <c r="F75" s="71">
        <f>1-F74</f>
        <v>0.81818181818181812</v>
      </c>
      <c r="G75" s="81"/>
      <c r="H75" s="68"/>
      <c r="I75" s="73"/>
    </row>
    <row r="76" spans="1:9">
      <c r="A76" s="82">
        <v>9</v>
      </c>
      <c r="B76" s="83">
        <f>26/50</f>
        <v>0.52</v>
      </c>
      <c r="C76" s="83">
        <f>1-B76</f>
        <v>0.48</v>
      </c>
      <c r="D76" s="76" t="s">
        <v>5</v>
      </c>
      <c r="E76" s="83">
        <f>4/26</f>
        <v>0.15384615384615385</v>
      </c>
      <c r="F76" s="83">
        <f>7/24</f>
        <v>0.29166666666666669</v>
      </c>
      <c r="G76" s="83">
        <f>2*(B76*C76)</f>
        <v>0.49919999999999998</v>
      </c>
      <c r="H76" s="66">
        <f>ABS(E76-F76)+ABS(E77-F77)</f>
        <v>0.27564102564102572</v>
      </c>
      <c r="I76" s="84">
        <f>G76*H76</f>
        <v>0.13760000000000003</v>
      </c>
    </row>
    <row r="77" spans="1:9">
      <c r="A77" s="85"/>
      <c r="B77" s="86"/>
      <c r="C77" s="86"/>
      <c r="D77" s="87" t="s">
        <v>7</v>
      </c>
      <c r="E77" s="86">
        <f>1-E76</f>
        <v>0.84615384615384615</v>
      </c>
      <c r="F77" s="71">
        <f>1-F76</f>
        <v>0.70833333333333326</v>
      </c>
      <c r="G77" s="86"/>
      <c r="H77" s="86"/>
      <c r="I77" s="88"/>
    </row>
    <row r="78" spans="1:9">
      <c r="F78" s="32"/>
    </row>
  </sheetData>
  <autoFilter ref="A4:E54" xr:uid="{4CE14DE0-39A8-AD4B-9B2A-C081FE1CD114}">
    <sortState xmlns:xlrd2="http://schemas.microsoft.com/office/spreadsheetml/2017/richdata2" ref="A5:E54">
      <sortCondition descending="1" ref="D4:D54"/>
    </sortState>
  </autoFilter>
  <mergeCells count="3">
    <mergeCell ref="E3:H3"/>
    <mergeCell ref="K5:L5"/>
    <mergeCell ref="M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2020-03-31T21:34:03Z</dcterms:created>
  <dcterms:modified xsi:type="dcterms:W3CDTF">2020-04-01T00:49:34Z</dcterms:modified>
  <cp:category/>
  <cp:contentStatus/>
</cp:coreProperties>
</file>