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Default Extension="jpg" ContentType="image/jpeg"/>
  <Default Extension="jpeg" ContentType="image/jpeg"/>
  <Default Extension="tiff" ContentType="image/tiff"/>
  <Default Extension="gif" ContentType="image/gif"/>
  <Default Extension="wmf" ContentType="image/x-wmf"/>
  <Default Extension="emf" ContentType="image/x-emf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colors10.xml" ContentType="application/vnd.ms-office.chartcolorstyle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harts/style10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zei-my.sharepoint.com/personal/kislingerova_sofia_uzei_cz/Documents/"/>
    </mc:Choice>
  </mc:AlternateContent>
  <xr:revisionPtr revIDLastSave="0" documentId="8_{4D1D9E14-00D9-474E-8E24-28EA2001E487}" xr6:coauthVersionLast="47" xr6:coauthVersionMax="47" xr10:uidLastSave="{00000000-0000-0000-0000-000000000000}"/>
  <bookViews>
    <workbookView activeTab="0" windowHeight="15840" windowWidth="29040" xWindow="-120" xr2:uid="{FFE4E04C-4973-476C-A23A-DCD022621107}" yWindow="-120"/>
  </bookViews>
  <sheets>
    <sheet name="Časová řada" sheetId="4" r:id="rId1"/>
    <sheet name="Průřezová data" sheetId="1" r:id="rId2"/>
    <sheet name="Popisná statistika" sheetId="3" r:id="rId3"/>
    <sheet name="Testování stat. hypotéz" sheetId="5" r:id="rId4"/>
    <sheet name="Kontingenční tab." sheetId="6" r:id="rId5"/>
    <sheet name="ANOVA" sheetId="7" r:id="rId6"/>
    <sheet name="Korelace a regrese" sheetId="8" r:id="rId7"/>
  </sheets>
  <definedNames>
    <definedName name="_xlnm._FilterDatabase" localSheetId="1" hidden="1">'Průřezová data'!$A$4:$G$404</definedName>
    <definedName name="_xlchart.v1.0" hidden="1">'Průřezová data'!$C$5:$C$404</definedName>
    <definedName name="_xlchart.v1.1" hidden="1">'Průřezová data'!$D$5:$D$404</definedName>
    <definedName name="_xlchart.v1.2" hidden="1">'Průřezová data'!$H$5:$H$404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<sst xmlns="http://schemas.openxmlformats.org/spreadsheetml/2006/main" count="1393" uniqueCount="233">
  <si>
    <t>Respondent</t>
  </si>
  <si>
    <t>Věk</t>
  </si>
  <si>
    <t>Pohlaví</t>
  </si>
  <si>
    <t>Oblast hospodaření</t>
  </si>
  <si>
    <t>Výměra zem. půdy</t>
  </si>
  <si>
    <t>B</t>
  </si>
  <si>
    <t>Ř</t>
  </si>
  <si>
    <t>H</t>
  </si>
  <si>
    <t>K</t>
  </si>
  <si>
    <t>Muž</t>
  </si>
  <si>
    <t>Žena</t>
  </si>
  <si>
    <t>Statistické třídění dat</t>
  </si>
  <si>
    <t>Podnik</t>
  </si>
  <si>
    <t>ID</t>
  </si>
  <si>
    <t>Průměr</t>
  </si>
  <si>
    <t>do 25 let</t>
  </si>
  <si>
    <t>25 - 34</t>
  </si>
  <si>
    <t>35 - 44</t>
  </si>
  <si>
    <t>45 - 54</t>
  </si>
  <si>
    <t>55 - 64</t>
  </si>
  <si>
    <t>65 let a více</t>
  </si>
  <si>
    <t>&gt;=65</t>
  </si>
  <si>
    <t>&gt;=45</t>
  </si>
  <si>
    <t>&gt;=55</t>
  </si>
  <si>
    <t>&gt;=35</t>
  </si>
  <si>
    <t>&gt;=25</t>
  </si>
  <si>
    <t>&lt;25</t>
  </si>
  <si>
    <t>&lt;55</t>
  </si>
  <si>
    <t>&lt;35</t>
  </si>
  <si>
    <t>&lt;45</t>
  </si>
  <si>
    <t>&lt;65</t>
  </si>
  <si>
    <t>Medián</t>
  </si>
  <si>
    <t>Min.</t>
  </si>
  <si>
    <t>Max.</t>
  </si>
  <si>
    <t>Histogram</t>
  </si>
  <si>
    <t>do 500 ha</t>
  </si>
  <si>
    <t>501 - 1000 ha</t>
  </si>
  <si>
    <t>1001 - 1500 ha</t>
  </si>
  <si>
    <t>1501 - 2000 ha</t>
  </si>
  <si>
    <t>2001 - 2500 ha</t>
  </si>
  <si>
    <t>2501 - 3000 ha</t>
  </si>
  <si>
    <t>nad 3000 ha</t>
  </si>
  <si>
    <t>&lt;=500</t>
  </si>
  <si>
    <t>&lt;=1000</t>
  </si>
  <si>
    <t>&lt;=1500</t>
  </si>
  <si>
    <t>&lt;=2000</t>
  </si>
  <si>
    <t>&lt;=2500</t>
  </si>
  <si>
    <t>&lt;=3000</t>
  </si>
  <si>
    <t>&gt;500</t>
  </si>
  <si>
    <t>&gt;1000</t>
  </si>
  <si>
    <t>&gt;1500</t>
  </si>
  <si>
    <t>&gt;2000</t>
  </si>
  <si>
    <t>&gt;2500</t>
  </si>
  <si>
    <t>&gt;3000</t>
  </si>
  <si>
    <t>Sloupcový graf</t>
  </si>
  <si>
    <t>Výrobní oblast</t>
  </si>
  <si>
    <t>horská, typ pícninářský s rozhodujícím zaměřením na chov skotu</t>
  </si>
  <si>
    <t>bramborářská, typ bramborářsko-obilnářský</t>
  </si>
  <si>
    <r>
      <rPr>
        <rFont val="Calibri"/>
        <family val="2"/>
        <color rgb="FF202122"/>
        <sz val="11"/>
        <scheme val="minor"/>
      </rPr>
      <t>kukuřičná, typ kukuřično-řepařsko-obilnářský</t>
    </r>
  </si>
  <si>
    <t>Výsečový graf</t>
  </si>
  <si>
    <t>Polní výroba</t>
  </si>
  <si>
    <t>Vinohradnictví</t>
  </si>
  <si>
    <t>Ovocnářství a ostatní TK</t>
  </si>
  <si>
    <t>Produkce mléka</t>
  </si>
  <si>
    <t>Chov skotu</t>
  </si>
  <si>
    <t>Chov prasat a drůbeže</t>
  </si>
  <si>
    <t>Výrobní zaměření</t>
  </si>
  <si>
    <t>Produkce</t>
  </si>
  <si>
    <t>Průměrný výnos pšenice</t>
  </si>
  <si>
    <t>Výnos</t>
  </si>
  <si>
    <t>Harmonický průměr n/suma(1/x)</t>
  </si>
  <si>
    <t>Polygon absolutních četností</t>
  </si>
  <si>
    <t>Vývoj ceny pšenice potravinářské (týdenní farmářské ceny v ČR, zdroj: ČSÚ)</t>
  </si>
  <si>
    <t>Datum</t>
  </si>
  <si>
    <t>Cena v Kč/t</t>
  </si>
  <si>
    <t>Čas t</t>
  </si>
  <si>
    <t>VÝSLEDEK</t>
  </si>
  <si>
    <t>Regresní statistika</t>
  </si>
  <si>
    <t>Chyba stř. hodnoty</t>
  </si>
  <si>
    <t>Pozorování</t>
  </si>
  <si>
    <t>ANOVA</t>
  </si>
  <si>
    <t>Regrese</t>
  </si>
  <si>
    <t>Rezidua</t>
  </si>
  <si>
    <t>Celkem</t>
  </si>
  <si>
    <t>Rozdíl</t>
  </si>
  <si>
    <t>SS</t>
  </si>
  <si>
    <t>MS</t>
  </si>
  <si>
    <t>F</t>
  </si>
  <si>
    <t>Koeficienty</t>
  </si>
  <si>
    <t>t Stat</t>
  </si>
  <si>
    <t>Hodnota P</t>
  </si>
  <si>
    <t>Dolní 95%</t>
  </si>
  <si>
    <t>Horní 95%</t>
  </si>
  <si>
    <t>Absolutní přírůstky</t>
  </si>
  <si>
    <t xml:space="preserve">Relativní přírůstky </t>
  </si>
  <si>
    <t>řepařská, typ řepařsko-obilnářský</t>
  </si>
  <si>
    <t>Chronologický průměr</t>
  </si>
  <si>
    <t>d</t>
  </si>
  <si>
    <t>(y1+y2)/2</t>
  </si>
  <si>
    <t>Produkce - intervaly</t>
  </si>
  <si>
    <t>&lt;0-90000&gt;</t>
  </si>
  <si>
    <t>(90000-180000&gt;</t>
  </si>
  <si>
    <t>(180000-270000&gt;</t>
  </si>
  <si>
    <t>(270000-360000&gt;</t>
  </si>
  <si>
    <r>
      <t>(360000-</t>
    </r>
    <r>
      <rPr>
        <rFont val="Calibri"/>
        <family val="2"/>
        <color rgb="FF000000"/>
        <sz val="11"/>
      </rPr>
      <t>∞</t>
    </r>
    <r>
      <rPr>
        <rFont val="Calibri"/>
        <family val="2"/>
        <color rgb="FF000000"/>
        <sz val="11"/>
        <scheme val="minor"/>
      </rPr>
      <t>)</t>
    </r>
  </si>
  <si>
    <t>Střed intervalu</t>
  </si>
  <si>
    <t>Sm. odch.</t>
  </si>
  <si>
    <t>T =</t>
  </si>
  <si>
    <t>H0: Průměrný výnos pšenice se statisticky významně neliší od celorepublikového průměru (μ0 = 6,6)</t>
  </si>
  <si>
    <t>H1: Průměrný výnos pšenice se statisticky významně liší (je nižší / je vyšší)</t>
  </si>
  <si>
    <t>Mí 0 =</t>
  </si>
  <si>
    <t>H0: Průměrná výměra zemědělské půdy se neliší podle pohlaví respondenta</t>
  </si>
  <si>
    <t>H1: Průměrná vým. zem. půdy je vyšší u mužů</t>
  </si>
  <si>
    <t>X2 =</t>
  </si>
  <si>
    <t>X1 =</t>
  </si>
  <si>
    <t>Muži</t>
  </si>
  <si>
    <t>Ženy</t>
  </si>
  <si>
    <t>n1 =</t>
  </si>
  <si>
    <t>n2 =</t>
  </si>
  <si>
    <t>U =</t>
  </si>
  <si>
    <t>Tab. U</t>
  </si>
  <si>
    <t>&lt;=40</t>
  </si>
  <si>
    <t>H0: Podíl mladých zemědělců (do 40 let) se statisticky významně neliší od celostátního podílu (0.12).</t>
  </si>
  <si>
    <t>Tab. t</t>
  </si>
  <si>
    <t>H1: Podíl mladých zemědělců (do 40 let) je statisticky významně vyšší než celostátní podíl (0.12).</t>
  </si>
  <si>
    <t>=</t>
  </si>
  <si>
    <t>Teor. podíl</t>
  </si>
  <si>
    <t>Skut. podíl</t>
  </si>
  <si>
    <t>Teor. počet</t>
  </si>
  <si>
    <t>Skut. počet</t>
  </si>
  <si>
    <t>Suma</t>
  </si>
  <si>
    <t>H0: Podíl podniků v K, B, Ř, H oblasti je shodný s celostátním průměrem (K-6,7%, Ř-44,5 %, B-28,5%, H-20,3%).</t>
  </si>
  <si>
    <t>(teor. počet - skut. počet)^2</t>
  </si>
  <si>
    <t>(teor. počet - skut. počet)^2/(skut. počet)</t>
  </si>
  <si>
    <t>-</t>
  </si>
  <si>
    <t>G =</t>
  </si>
  <si>
    <r>
      <rPr>
        <rFont val="Calibri"/>
        <charset val="238"/>
        <family val="2"/>
        <color rgb="FF000000"/>
        <sz val="11"/>
      </rPr>
      <t>χ</t>
    </r>
    <r>
      <rPr>
        <rFont val="Calibri"/>
        <family val="2"/>
        <color rgb="FF000000"/>
        <sz val="11"/>
      </rPr>
      <t>2 =</t>
    </r>
  </si>
  <si>
    <t>H1: Podíl podniků v K, B, Ř, H oblasti se stat. význ. liší od celostátního průměru.</t>
  </si>
  <si>
    <t>Testování statistických hypotéz</t>
  </si>
  <si>
    <t>Časové řady</t>
  </si>
  <si>
    <t>Průřezová data</t>
  </si>
  <si>
    <t>Kontingenční tabulky</t>
  </si>
  <si>
    <t>H0: Velikost produkce (kvantitativní prom.) nezávisí na výrobní (faktor, kvalit. prom.), tj. průměrná produkce je stejná pro K, Ř, B i H oblast</t>
  </si>
  <si>
    <t>H1: non H0</t>
  </si>
  <si>
    <t>n</t>
  </si>
  <si>
    <t>Produkce celkem</t>
  </si>
  <si>
    <t>Prům. produkce</t>
  </si>
  <si>
    <t>Anova: jeden faktor</t>
  </si>
  <si>
    <t>Faktor</t>
  </si>
  <si>
    <t>Výběr</t>
  </si>
  <si>
    <t>Počet</t>
  </si>
  <si>
    <t>Součet</t>
  </si>
  <si>
    <t>Rozptyl</t>
  </si>
  <si>
    <t>Zdroj variability</t>
  </si>
  <si>
    <t>p = 0,000 &lt; alfa = 0,05 =&gt; zamítáme H0</t>
  </si>
  <si>
    <t>Skutečné absolutní četnosti</t>
  </si>
  <si>
    <t>H0: Hlavní výrobní zaměření podniku nezávisí na výrobní oblasti.</t>
  </si>
  <si>
    <t>ni+</t>
  </si>
  <si>
    <t>nj+</t>
  </si>
  <si>
    <t>Okrajové četnosti</t>
  </si>
  <si>
    <t>H1: Hlavní výrobní zaměření závisí podniku na výrobní oblasti. non H0</t>
  </si>
  <si>
    <t>Teoretické absolutní četnosti</t>
  </si>
  <si>
    <t>Testové kritérium G</t>
  </si>
  <si>
    <t>(r-1) * (s-1) = (4-1)*(7-1) = 3*6 = 18</t>
  </si>
  <si>
    <t>Chi2 =</t>
  </si>
  <si>
    <t>G &lt; chi2 =&gt; nezamítáme H0</t>
  </si>
  <si>
    <t>p-hodnota</t>
  </si>
  <si>
    <t>alfa</t>
  </si>
  <si>
    <t xml:space="preserve">0.358 &gt; 0.05 =&gt; nezamítáme H0 </t>
  </si>
  <si>
    <t>Zahradnictví</t>
  </si>
  <si>
    <t>Hodnota produkce</t>
  </si>
  <si>
    <t>Korel. koef.</t>
  </si>
  <si>
    <r>
      <t xml:space="preserve">Násobné R </t>
    </r>
    <r>
      <rPr>
        <rFont val="Calibri"/>
        <family val="2"/>
        <color rgb="FFFF0000"/>
        <sz val="11"/>
        <scheme val="minor"/>
      </rPr>
      <t>- korelační koeficient</t>
    </r>
  </si>
  <si>
    <r>
      <t xml:space="preserve">Hodnota spolehlivosti R </t>
    </r>
    <r>
      <rPr>
        <rFont val="Calibri"/>
        <family val="2"/>
        <color rgb="FFFF0000"/>
        <sz val="11"/>
        <scheme val="minor"/>
      </rPr>
      <t>- koeficient determinace</t>
    </r>
  </si>
  <si>
    <r>
      <t>Nastavená hodnota spolehlivosti R -</t>
    </r>
    <r>
      <rPr>
        <rFont val="Calibri"/>
        <family val="2"/>
        <color rgb="FFFF0000"/>
        <sz val="11"/>
        <scheme val="minor"/>
      </rPr>
      <t xml:space="preserve"> upravený koef. determ.</t>
    </r>
  </si>
  <si>
    <r>
      <t>Hranice</t>
    </r>
    <r>
      <rPr>
        <rFont val="Calibri"/>
        <family val="2"/>
        <color rgb="FFFF0000"/>
        <sz val="11"/>
        <scheme val="minor"/>
      </rPr>
      <t xml:space="preserve"> - konstanta</t>
    </r>
  </si>
  <si>
    <r>
      <t xml:space="preserve">Významnost F </t>
    </r>
    <r>
      <rPr>
        <rFont val="Calibri"/>
        <family val="2"/>
        <i/>
        <color rgb="FFFF0000"/>
        <sz val="11"/>
        <scheme val="minor"/>
      </rPr>
      <t>- p-hodnota</t>
    </r>
  </si>
  <si>
    <r>
      <t xml:space="preserve">Rozdíl </t>
    </r>
    <r>
      <rPr>
        <rFont val="Calibri"/>
        <family val="2"/>
        <i/>
        <color rgb="FFFF0000"/>
        <sz val="11"/>
        <scheme val="minor"/>
      </rPr>
      <t xml:space="preserve"> - počet stupňů volnosti</t>
    </r>
  </si>
  <si>
    <r>
      <t>SS</t>
    </r>
    <r>
      <rPr>
        <rFont val="Calibri"/>
        <family val="2"/>
        <i/>
        <color rgb="FFFF0000"/>
        <sz val="11"/>
        <scheme val="minor"/>
      </rPr>
      <t xml:space="preserve"> - součet čtverců</t>
    </r>
  </si>
  <si>
    <r>
      <t xml:space="preserve">MS </t>
    </r>
    <r>
      <rPr>
        <rFont val="Calibri"/>
        <family val="2"/>
        <i/>
        <color rgb="FFFF0000"/>
        <sz val="11"/>
        <scheme val="minor"/>
      </rPr>
      <t>- průměrné čtverce</t>
    </r>
  </si>
  <si>
    <r>
      <t>Výměra zem. půdy</t>
    </r>
    <r>
      <rPr>
        <rFont val="Calibri"/>
        <family val="2"/>
        <color rgb="FF7F7F7F"/>
        <sz val="11"/>
        <scheme val="minor"/>
      </rPr>
      <t xml:space="preserve"> - směrnice</t>
    </r>
  </si>
  <si>
    <r>
      <t xml:space="preserve">F </t>
    </r>
    <r>
      <rPr>
        <rFont val="Calibri"/>
        <family val="2"/>
        <i/>
        <color rgb="FF7F7F7F"/>
        <sz val="11"/>
        <scheme val="minor"/>
      </rPr>
      <t>- F hodnota</t>
    </r>
  </si>
  <si>
    <t>Interval spolehlivosti</t>
  </si>
  <si>
    <t>p-hodnota = 0.85 &lt; hladina významnosti alfa = 0.05 =&gt; nezamítáme H0 =&gt; model je stat. nevýznamný</t>
  </si>
  <si>
    <t>p-hodnota &lt; hladina významnosti alfa = 0.05 pouze u konstanty =&gt; zamítáme H0 =&gt; parametr je statisticky významný</t>
  </si>
  <si>
    <t>délka 3</t>
  </si>
  <si>
    <t>délka 4</t>
  </si>
  <si>
    <t>Vyrovnané hodnoty</t>
  </si>
  <si>
    <t>Korelační koeficient</t>
  </si>
  <si>
    <t>R2 - koeficient determinace</t>
  </si>
  <si>
    <t>&lt;0;1&gt;</t>
  </si>
  <si>
    <t>H0: model je statisticky nevýznamný jako celek</t>
  </si>
  <si>
    <t>H1: model je statisticky významný</t>
  </si>
  <si>
    <t>p-hodnota F testu</t>
  </si>
  <si>
    <t>Konstanta</t>
  </si>
  <si>
    <t>y = 3307.75 + 114.35x</t>
  </si>
  <si>
    <t>H0: koeficient je statisticky nevýznamný</t>
  </si>
  <si>
    <t>H1: koeficient je statisticky významný</t>
  </si>
  <si>
    <t>R =</t>
  </si>
  <si>
    <t>s2 =</t>
  </si>
  <si>
    <t>s =</t>
  </si>
  <si>
    <t>let</t>
  </si>
  <si>
    <t>v =</t>
  </si>
  <si>
    <t>t/ha</t>
  </si>
  <si>
    <t>meziskupinový / vnitroskupinový rozptyl</t>
  </si>
  <si>
    <t>znaménko dle sklonu přímky</t>
  </si>
  <si>
    <r>
      <t xml:space="preserve">Mezi výběry </t>
    </r>
    <r>
      <rPr>
        <rFont val="Calibri"/>
        <family val="2"/>
        <color rgb="FFFF0000"/>
        <sz val="11"/>
        <scheme val="minor"/>
      </rPr>
      <t>(Sy.m) - meziskupinová variabilita</t>
    </r>
  </si>
  <si>
    <r>
      <t xml:space="preserve">Všechny výběry </t>
    </r>
    <r>
      <rPr>
        <rFont val="Calibri"/>
        <family val="2"/>
        <color rgb="FFFF0000"/>
        <sz val="11"/>
        <scheme val="minor"/>
      </rPr>
      <t>(S.v) - vnitroskupinová variabilita</t>
    </r>
  </si>
  <si>
    <r>
      <t xml:space="preserve">Celkem </t>
    </r>
    <r>
      <rPr>
        <rFont val="Calibri"/>
        <family val="2"/>
        <color rgb="FFFF0000"/>
        <sz val="11"/>
        <scheme val="minor"/>
      </rPr>
      <t>(S.y) - celková variabilita</t>
    </r>
  </si>
  <si>
    <r>
      <t xml:space="preserve">Hodnota P </t>
    </r>
    <r>
      <rPr>
        <rFont val="Calibri"/>
        <family val="2"/>
        <i/>
        <color rgb="FFFF0000"/>
        <sz val="11"/>
        <scheme val="minor"/>
      </rPr>
      <t>(p-hodnota)</t>
    </r>
  </si>
  <si>
    <r>
      <t xml:space="preserve">SS </t>
    </r>
    <r>
      <rPr>
        <rFont val="Calibri"/>
        <family val="2"/>
        <i/>
        <color rgb="FFFF0000"/>
        <sz val="11"/>
        <scheme val="minor"/>
      </rPr>
      <t>(součty čtverců)</t>
    </r>
  </si>
  <si>
    <t>Příprava dat</t>
  </si>
  <si>
    <r>
      <t xml:space="preserve">Rozdíl </t>
    </r>
    <r>
      <rPr>
        <rFont val="Calibri"/>
        <family val="2"/>
        <i/>
        <color rgb="FFFF0000"/>
        <sz val="11"/>
        <scheme val="minor"/>
      </rPr>
      <t>(stupně volnosti)</t>
    </r>
  </si>
  <si>
    <r>
      <t xml:space="preserve">F krit </t>
    </r>
    <r>
      <rPr>
        <rFont val="Calibri"/>
        <family val="2"/>
        <i/>
        <color rgb="FFFF0000"/>
        <sz val="11"/>
        <scheme val="minor"/>
      </rPr>
      <t>(kritická hodnota F testu)</t>
    </r>
  </si>
  <si>
    <r>
      <t xml:space="preserve">MS </t>
    </r>
    <r>
      <rPr>
        <rFont val="Calibri"/>
        <family val="2"/>
        <i/>
        <color rgb="FFFF0000"/>
        <sz val="11"/>
        <scheme val="minor"/>
      </rPr>
      <t>(rozptyly</t>
    </r>
    <r>
      <rPr>
        <rFont val="Calibri"/>
        <family val="2"/>
        <i/>
        <color rgb="FF000000"/>
        <sz val="11"/>
        <scheme val="minor"/>
      </rPr>
      <t>)</t>
    </r>
  </si>
  <si>
    <t>F =  155.57 &gt; kritická hodnota F = 2.02</t>
  </si>
  <si>
    <t>(y1+y2)/2 * d</t>
  </si>
  <si>
    <t>Klouzavé průměry</t>
  </si>
  <si>
    <t>Trend</t>
  </si>
  <si>
    <t>Popis vývoje časové řady</t>
  </si>
  <si>
    <t>Predikce</t>
  </si>
  <si>
    <t>Průměrný abs. přírůstek</t>
  </si>
  <si>
    <t>Průměrný rel. přírůstek</t>
  </si>
  <si>
    <t>Trendová funkce</t>
  </si>
  <si>
    <t>p-hodnota = 0.0000 &lt; alfa = 0.05 '=&gt; zamítá se H0</t>
  </si>
  <si>
    <r>
      <rPr>
        <rFont val="Calibri"/>
        <family val="2"/>
        <i/>
        <color rgb="FF000000"/>
        <sz val="11"/>
        <scheme val="minor"/>
      </rPr>
      <t xml:space="preserve">F </t>
    </r>
    <r>
      <rPr>
        <rFont val="Calibri"/>
        <family val="2"/>
        <i/>
        <color rgb="FFFF0000"/>
        <sz val="11"/>
        <scheme val="minor"/>
      </rPr>
      <t>(krit. hodnota F testu)</t>
    </r>
  </si>
  <si>
    <t>Očištěný koeficient determinace</t>
  </si>
  <si>
    <t>Test statistické významnosti parametrů (t-test)</t>
  </si>
  <si>
    <t>Test o modelu jako celku (F-test)</t>
  </si>
  <si>
    <t>Funkce HARMEAN</t>
  </si>
  <si>
    <r>
      <t>S</t>
    </r>
    <r>
      <rPr>
        <rFont val="Calibri"/>
        <family val="2"/>
        <color rgb="FF000000"/>
        <sz val="11"/>
        <vertAlign val="superscript"/>
        <scheme val="minor"/>
      </rPr>
      <t>2</t>
    </r>
    <r>
      <rPr>
        <rFont val="Calibri"/>
        <family val="2"/>
        <color rgb="FF000000"/>
        <sz val="11"/>
        <scheme val="minor"/>
      </rPr>
      <t>1 =</t>
    </r>
  </si>
  <si>
    <r>
      <t>S</t>
    </r>
    <r>
      <rPr>
        <rFont val="Calibri"/>
        <family val="2"/>
        <color rgb="FF000000"/>
        <sz val="11"/>
        <vertAlign val="superscript"/>
        <scheme val="minor"/>
      </rPr>
      <t>2</t>
    </r>
    <r>
      <rPr>
        <rFont val="Calibri"/>
        <family val="2"/>
        <color rgb="FF000000"/>
        <sz val="11"/>
        <scheme val="minor"/>
      </rPr>
      <t>2 =</t>
    </r>
  </si>
  <si>
    <t>Korelační a regresní analýza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</si>
</sst>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8" mc:Ignorable="x14ac x16r2 xr">
  <numFmts count="16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0.0%"/>
    <numFmt numFmtId="165" formatCode="0.0000"/>
    <numFmt numFmtId="166" formatCode="0.000"/>
    <numFmt numFmtId="167" formatCode="0.0"/>
    <numFmt numFmtId="168" formatCode="0.00000"/>
    <numFmt numFmtId="169" formatCode="0.0000000"/>
    <numFmt numFmtId="170" formatCode="0.000000000"/>
    <numFmt numFmtId="171" formatCode="0.00000000000"/>
  </numFmts>
  <fonts count="19">
    <font>
      <name val="Calibri"/>
      <family val="2"/>
      <color rgb="FF000000"/>
      <sz val="11"/>
      <scheme val="minor"/>
    </font>
    <font>
      <name val="Calibri"/>
      <charset val="238"/>
      <family val="2"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/>
      <color rgb="FF000000"/>
      <sz val="11"/>
      <scheme val="minor"/>
    </font>
    <font>
      <name val="Calibri"/>
      <family val="2"/>
      <color rgb="FF000000"/>
      <sz val="8"/>
      <scheme val="minor"/>
    </font>
    <font>
      <name val="Calibri"/>
      <family val="2"/>
      <color rgb="FF202122"/>
      <sz val="11"/>
      <scheme val="minor"/>
    </font>
    <font>
      <name val="Calibri"/>
      <family val="2"/>
      <i/>
      <color rgb="FF000000"/>
      <sz val="11"/>
      <scheme val="minor"/>
    </font>
    <font>
      <name val="Calibri"/>
      <family val="2"/>
      <color rgb="FF000000"/>
      <sz val="11"/>
    </font>
    <font>
      <name val="Calibri"/>
      <charset val="238"/>
      <family val="2"/>
      <b/>
      <color rgb="FF000000"/>
      <sz val="11"/>
      <scheme val="minor"/>
    </font>
    <font>
      <name val="Calibri"/>
      <charset val="238"/>
      <family val="2"/>
      <color rgb="FF000000"/>
      <sz val="11"/>
    </font>
    <font>
      <name val="Calibri"/>
      <charset val="238"/>
      <family val="2"/>
      <b/>
      <color rgb="FF000000"/>
      <sz val="16"/>
      <scheme val="minor"/>
    </font>
    <font>
      <name val="Calibri"/>
      <family val="2"/>
      <b/>
      <color rgb="FF000000"/>
      <sz val="16"/>
      <scheme val="minor"/>
    </font>
    <font>
      <name val="Calibri"/>
      <family val="2"/>
      <color rgb="FFFF0000"/>
      <sz val="11"/>
      <scheme val="minor"/>
    </font>
    <font>
      <name val="Calibri"/>
      <family val="2"/>
      <i/>
      <color rgb="FFFF0000"/>
      <sz val="11"/>
      <scheme val="minor"/>
    </font>
    <font>
      <name val="Calibri"/>
      <family val="2"/>
      <color rgb="FF7F7F7F"/>
      <sz val="11"/>
      <scheme val="minor"/>
    </font>
    <font>
      <name val="Calibri"/>
      <family val="2"/>
      <i/>
      <color rgb="FF7F7F7F"/>
      <sz val="11"/>
      <scheme val="minor"/>
    </font>
    <font>
      <name val="Calibri"/>
      <family val="2"/>
      <i/>
      <color rgb="FF000000"/>
      <sz val="11"/>
      <scheme val="minor"/>
    </font>
    <font>
      <name val="Calibri"/>
      <family val="2"/>
      <color rgb="FF000000"/>
      <sz val="11"/>
      <vertAlign val="superscript"/>
      <scheme val="minor"/>
    </font>
    <font>
      <name val="Calibri"/>
      <charset val="238"/>
      <family val="2"/>
      <b/>
      <color rgb="FF000000"/>
      <sz val="1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69696"/>
      </patternFill>
    </fill>
  </fills>
  <borders count="26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thin"/>
      <top style="thin"/>
      <bottom style="thin"/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medium"/>
      <diagonal style="none">
        <color rgb="FF000000"/>
      </diagonal>
    </border>
    <border>
      <left style="none">
        <color rgb="FF000000"/>
      </left>
      <right style="none">
        <color rgb="FF000000"/>
      </right>
      <top style="medium"/>
      <bottom style="thin"/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n"/>
      <diagonal style="none">
        <color rgb="FF000000"/>
      </diagonal>
    </border>
    <border>
      <left style="medium"/>
      <right style="medium"/>
      <top style="medium"/>
      <bottom style="medium"/>
      <diagonal style="none">
        <color rgb="FF000000"/>
      </diagonal>
    </border>
    <border>
      <left style="none">
        <color rgb="FF000000"/>
      </left>
      <right style="thin"/>
      <top style="thin"/>
      <bottom style="thin"/>
      <diagonal style="none">
        <color rgb="FF000000"/>
      </diagonal>
    </border>
    <border>
      <left style="thin"/>
      <right style="thin"/>
      <top style="none">
        <color rgb="FF000000"/>
      </top>
      <bottom style="thin"/>
      <diagonal style="none">
        <color rgb="FF000000"/>
      </diagonal>
    </border>
    <border>
      <left style="thin"/>
      <right style="medium"/>
      <top style="thin"/>
      <bottom style="thin"/>
      <diagonal style="none">
        <color rgb="FF000000"/>
      </diagonal>
    </border>
    <border>
      <left style="thin"/>
      <right style="thin"/>
      <top style="thin"/>
      <bottom style="medium"/>
      <diagonal style="none">
        <color rgb="FF000000"/>
      </diagonal>
    </border>
    <border>
      <left style="thin"/>
      <right style="medium"/>
      <top style="thin"/>
      <bottom style="medium"/>
      <diagonal style="none">
        <color rgb="FF000000"/>
      </diagonal>
    </border>
    <border>
      <left style="none">
        <color rgb="FF000000"/>
      </left>
      <right style="thin"/>
      <top style="thin"/>
      <bottom style="medium"/>
      <diagonal style="none">
        <color rgb="FF000000"/>
      </diagonal>
    </border>
    <border>
      <left style="medium"/>
      <right style="medium"/>
      <top style="thin"/>
      <bottom style="thin"/>
      <diagonal style="none">
        <color rgb="FF000000"/>
      </diagonal>
    </border>
    <border>
      <left style="medium"/>
      <right style="medium"/>
      <top style="thin"/>
      <bottom style="medium"/>
      <diagonal style="none">
        <color rgb="FF000000"/>
      </diagonal>
    </border>
    <border>
      <left style="medium"/>
      <right style="medium"/>
      <top style="none">
        <color rgb="FF000000"/>
      </top>
      <bottom style="thin"/>
      <diagonal style="none">
        <color rgb="FF000000"/>
      </diagonal>
    </border>
    <border>
      <left style="none">
        <color rgb="FF000000"/>
      </left>
      <right style="thin"/>
      <top style="none">
        <color rgb="FF000000"/>
      </top>
      <bottom style="thin"/>
      <diagonal style="none">
        <color rgb="FF000000"/>
      </diagonal>
    </border>
    <border>
      <left style="thin"/>
      <right style="medium"/>
      <top style="none">
        <color rgb="FF000000"/>
      </top>
      <bottom style="thin"/>
      <diagonal style="none">
        <color rgb="FF000000"/>
      </diagonal>
    </border>
    <border>
      <left style="none">
        <color rgb="FF000000"/>
      </left>
      <right style="thin"/>
      <top style="medium"/>
      <bottom style="medium"/>
      <diagonal style="none">
        <color rgb="FF000000"/>
      </diagonal>
    </border>
    <border>
      <left style="thin"/>
      <right style="thin"/>
      <top style="medium"/>
      <bottom style="medium"/>
      <diagonal style="none">
        <color rgb="FF000000"/>
      </diagonal>
    </border>
    <border>
      <left style="thin"/>
      <right style="medium"/>
      <top style="medium"/>
      <bottom style="medium"/>
      <diagonal style="none">
        <color rgb="FF000000"/>
      </diagonal>
    </border>
    <border>
      <left style="none">
        <color rgb="FF000000"/>
      </left>
      <right style="none">
        <color rgb="FF000000"/>
      </right>
      <top style="thin"/>
      <bottom style="thin"/>
      <diagonal style="none">
        <color rgb="FF000000"/>
      </diagonal>
    </border>
    <border>
      <left style="thin"/>
      <right style="none">
        <color rgb="FF000000"/>
      </right>
      <top style="thin"/>
      <bottom style="thin"/>
      <diagonal style="none">
        <color rgb="FF000000"/>
      </diagonal>
    </border>
    <border>
      <left style="thin"/>
      <right style="thin"/>
      <top style="thin"/>
      <bottom style="double"/>
      <diagonal style="none">
        <color rgb="FF000000"/>
      </diagonal>
    </border>
    <border>
      <left style="thin"/>
      <right style="none">
        <color rgb="FF000000"/>
      </right>
      <top style="none">
        <color rgb="FF000000"/>
      </top>
      <bottom style="thin"/>
      <diagonal style="none">
        <color rgb="FF000000"/>
      </diagonal>
    </border>
    <border>
      <left style="thin"/>
      <right style="thin"/>
      <top style="thin"/>
      <bottom style="none">
        <color rgb="FF000000"/>
      </bottom>
      <diagonal style="none">
        <color rgb="FF000000"/>
      </diagonal>
    </border>
    <border>
      <left style="thin"/>
      <right style="thin"/>
      <top style="none">
        <color rgb="FF000000"/>
      </top>
      <bottom style="none">
        <color rgb="FF000000"/>
      </bottom>
      <diagonal style="none">
        <color rgb="FF000000"/>
      </diagonal>
    </border>
  </borders>
  <cellStyleXfs count="2">
    <xf numFmtId="0" fontId="0" fillId="0" borderId="0" xfId="0"/>
    <xf numFmtId="9" fontId="2" fillId="0" borderId="0" xfId="0" applyNumberFormat="1" applyFont="1"/>
  </cellStyleXfs>
  <cellXfs count="12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2" fontId="3" fillId="0" borderId="0" xfId="0" applyNumberFormat="1" applyFont="1"/>
    <xf numFmtId="165" fontId="0" fillId="0" borderId="0" xfId="0" applyNumberFormat="1"/>
    <xf numFmtId="0" fontId="0" fillId="0" borderId="1" xfId="0" applyBorder="1"/>
    <xf numFmtId="0" fontId="5" fillId="0" borderId="1" xfId="0" applyFont="1" applyBorder="1"/>
    <xf numFmtId="0" fontId="0" fillId="2" borderId="0" xfId="0" applyFill="1"/>
    <xf numFmtId="2" fontId="0" fillId="2" borderId="0" xfId="0" applyNumberFormat="1" applyFill="1"/>
    <xf numFmtId="0" fontId="3" fillId="2" borderId="0" xfId="0" applyFont="1" applyFill="1"/>
    <xf numFmtId="2" fontId="3" fillId="2" borderId="0" xfId="0" applyNumberFormat="1" applyFont="1" applyFill="1"/>
    <xf numFmtId="0" fontId="0" fillId="0" borderId="0" xfId="0"/>
    <xf numFmtId="0" fontId="0" fillId="0" borderId="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Continuous"/>
    </xf>
    <xf numFmtId="166" fontId="0" fillId="0" borderId="0" xfId="0" applyNumberFormat="1"/>
    <xf numFmtId="167" fontId="0" fillId="0" borderId="0" xfId="0" applyNumberFormat="1"/>
    <xf numFmtId="0" fontId="0" fillId="0" borderId="4" xfId="0" applyBorder="1"/>
    <xf numFmtId="0" fontId="0" fillId="0" borderId="0" xfId="0"/>
    <xf numFmtId="2" fontId="0" fillId="0" borderId="1" xfId="0" applyNumberFormat="1" applyBorder="1"/>
    <xf numFmtId="0" fontId="8" fillId="0" borderId="1" xfId="0" applyFont="1" applyBorder="1"/>
    <xf numFmtId="2" fontId="8" fillId="0" borderId="1" xfId="0" applyNumberFormat="1" applyFont="1" applyBorder="1"/>
    <xf numFmtId="1" fontId="0" fillId="0" borderId="1" xfId="0" applyNumberFormat="1" applyBorder="1"/>
    <xf numFmtId="0" fontId="8" fillId="0" borderId="1" xfId="0" applyFont="1" applyBorder="1"/>
    <xf numFmtId="0" fontId="8" fillId="0" borderId="0" xfId="0" applyFont="1"/>
    <xf numFmtId="0" fontId="9" fillId="0" borderId="0" xfId="0" applyFont="1"/>
    <xf numFmtId="0" fontId="8" fillId="0" borderId="0" xfId="0" applyFont="1"/>
    <xf numFmtId="0" fontId="1" fillId="0" borderId="0" xfId="0" applyFont="1"/>
    <xf numFmtId="0" fontId="10" fillId="0" borderId="0" xfId="0" applyFont="1"/>
    <xf numFmtId="0" fontId="11" fillId="0" borderId="0" xfId="0" applyFont="1"/>
    <xf numFmtId="166" fontId="0" fillId="0" borderId="0" xfId="0" applyNumberFormat="1"/>
    <xf numFmtId="0" fontId="0" fillId="0" borderId="0" xfId="0"/>
    <xf numFmtId="0" fontId="6" fillId="0" borderId="0" xfId="0" applyFont="1" applyAlignment="1">
      <alignment horizontal="center"/>
    </xf>
    <xf numFmtId="0" fontId="0" fillId="0" borderId="1" xfId="0" applyBorder="1"/>
    <xf numFmtId="0" fontId="0" fillId="0" borderId="0" xfId="0"/>
    <xf numFmtId="165" fontId="0" fillId="0" borderId="1" xfId="0" applyNumberFormat="1" applyBorder="1"/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 vertical="center"/>
    </xf>
    <xf numFmtId="1" fontId="0" fillId="0" borderId="0" xfId="0" applyNumberFormat="1"/>
    <xf numFmtId="2" fontId="0" fillId="0" borderId="2" xfId="0" applyNumberFormat="1" applyBorder="1"/>
    <xf numFmtId="0" fontId="6" fillId="0" borderId="3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166" fontId="0" fillId="3" borderId="0" xfId="0" applyNumberFormat="1" applyFill="1"/>
    <xf numFmtId="166" fontId="0" fillId="3" borderId="2" xfId="0" applyNumberFormat="1" applyFill="1" applyBorder="1"/>
    <xf numFmtId="168" fontId="0" fillId="0" borderId="0" xfId="0" applyNumberFormat="1"/>
    <xf numFmtId="166" fontId="0" fillId="0" borderId="2" xfId="0" applyNumberFormat="1" applyBorder="1"/>
    <xf numFmtId="170" fontId="0" fillId="3" borderId="0" xfId="0" applyNumberFormat="1" applyFill="1"/>
    <xf numFmtId="170" fontId="0" fillId="3" borderId="2" xfId="0" applyNumberFormat="1" applyFill="1" applyBorder="1"/>
    <xf numFmtId="171" fontId="0" fillId="3" borderId="0" xfId="0" applyNumberFormat="1" applyFill="1"/>
    <xf numFmtId="2" fontId="0" fillId="0" borderId="0" xfId="0" applyNumberFormat="1"/>
    <xf numFmtId="0" fontId="0" fillId="0" borderId="6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6" fillId="0" borderId="3" xfId="0" applyFont="1" applyBorder="1" applyAlignment="1">
      <alignment horizontal="center" vertical="center" wrapText="1"/>
    </xf>
    <xf numFmtId="169" fontId="0" fillId="0" borderId="0" xfId="0" applyNumberFormat="1"/>
    <xf numFmtId="169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11" fontId="0" fillId="0" borderId="0" xfId="0" applyNumberFormat="1"/>
    <xf numFmtId="11" fontId="0" fillId="0" borderId="2" xfId="0" applyNumberFormat="1" applyBorder="1"/>
    <xf numFmtId="14" fontId="0" fillId="0" borderId="1" xfId="0" applyNumberFormat="1" applyBorder="1"/>
    <xf numFmtId="166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12" fillId="0" borderId="1" xfId="0" applyFont="1" applyBorder="1"/>
    <xf numFmtId="0" fontId="12" fillId="0" borderId="0" xfId="0" applyFont="1"/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1" fontId="0" fillId="0" borderId="7" xfId="0" applyNumberFormat="1" applyBorder="1"/>
    <xf numFmtId="14" fontId="0" fillId="0" borderId="22" xfId="0" applyNumberFormat="1" applyBorder="1"/>
    <xf numFmtId="1" fontId="0" fillId="0" borderId="22" xfId="0" applyNumberFormat="1" applyBorder="1"/>
    <xf numFmtId="0" fontId="0" fillId="0" borderId="22" xfId="0" applyBorder="1"/>
    <xf numFmtId="2" fontId="0" fillId="0" borderId="22" xfId="0" applyNumberFormat="1" applyBorder="1"/>
    <xf numFmtId="166" fontId="0" fillId="0" borderId="22" xfId="0" applyNumberFormat="1" applyBorder="1"/>
    <xf numFmtId="0" fontId="0" fillId="0" borderId="22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7" xfId="0" applyNumberFormat="1" applyBorder="1"/>
    <xf numFmtId="2" fontId="0" fillId="0" borderId="7" xfId="0" applyNumberFormat="1" applyBorder="1"/>
    <xf numFmtId="0" fontId="0" fillId="0" borderId="7" xfId="0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0" fillId="0" borderId="21" xfId="0" applyBorder="1"/>
    <xf numFmtId="0" fontId="0" fillId="0" borderId="20" xfId="0" applyBorder="1"/>
    <xf numFmtId="1" fontId="0" fillId="0" borderId="6" xfId="0" applyNumberFormat="1" applyBorder="1"/>
    <xf numFmtId="0" fontId="12" fillId="0" borderId="23" xfId="0" applyFont="1" applyBorder="1"/>
    <xf numFmtId="2" fontId="0" fillId="0" borderId="24" xfId="0" applyNumberFormat="1" applyBorder="1"/>
    <xf numFmtId="2" fontId="0" fillId="0" borderId="25" xfId="0" applyNumberFormat="1" applyBorder="1"/>
    <xf numFmtId="166" fontId="0" fillId="0" borderId="24" xfId="0" applyNumberFormat="1" applyBorder="1"/>
    <xf numFmtId="166" fontId="0" fillId="0" borderId="25" xfId="0" applyNumberFormat="1" applyBorder="1"/>
    <xf numFmtId="0" fontId="0" fillId="0" borderId="0" xfId="0" applyAlignment="1">
      <alignment horizontal="left"/>
    </xf>
    <xf numFmtId="0" fontId="13" fillId="0" borderId="3" xfId="0" applyFont="1" applyBorder="1" applyAlignment="1">
      <alignment horizontal="center"/>
    </xf>
    <xf numFmtId="0" fontId="12" fillId="0" borderId="0" xfId="0" applyFont="1"/>
    <xf numFmtId="168" fontId="0" fillId="0" borderId="0" xfId="0" applyNumberFormat="1"/>
    <xf numFmtId="1" fontId="0" fillId="0" borderId="2" xfId="0" applyNumberFormat="1" applyBorder="1"/>
    <xf numFmtId="0" fontId="18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2" xfId="0" applyFont="1" applyBorder="1" applyAlignment="1">
      <alignment horizontal="center"/>
    </xf>
    <xf numFmtId="1" fontId="0" fillId="4" borderId="1" xfId="0" applyNumberFormat="1" applyFill="1" applyBorder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10" Type="http://schemas.openxmlformats.org/officeDocument/2006/relationships/sharedStrings" Target="sharedStrings.xml" TargetMode="Internal"/><Relationship Id="rId11" Type="http://schemas.openxmlformats.org/officeDocument/2006/relationships/calcChain" Target="calcChain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worksheet" Target="worksheets/sheet5.xml" TargetMode="Internal"/><Relationship Id="rId6" Type="http://schemas.openxmlformats.org/officeDocument/2006/relationships/worksheet" Target="worksheets/sheet6.xml" TargetMode="Internal"/><Relationship Id="rId7" Type="http://schemas.openxmlformats.org/officeDocument/2006/relationships/worksheet" Target="worksheets/sheet7.xml" TargetMode="Internal"/><Relationship Id="rId8" Type="http://schemas.openxmlformats.org/officeDocument/2006/relationships/theme" Target="theme/theme1.xml" TargetMode="Internal"/><Relationship Id="rId9" Type="http://schemas.openxmlformats.org/officeDocument/2006/relationships/styles" Target="styles.xml" TargetMode="Interna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Cena v Kč/t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6.5530275285356779E-2"/>
                  <c:y val="-9.1475229526631077E-2"/>
                </c:manualLayout>
              </c:layout>
              <c:numFmt formatCode="Všeobecný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val>
            <c:numRef>
              <c:f>'Časová řada'!$B$6:$B$34</c:f>
              <c:numCache>
                <c:formatCode>0</c:formatCode>
                <c:ptCount val="29"/>
                <c:pt idx="0">
                  <c:v>3969</c:v>
                </c:pt>
                <c:pt idx="1">
                  <c:v>4004</c:v>
                </c:pt>
                <c:pt idx="2">
                  <c:v>4066</c:v>
                </c:pt>
                <c:pt idx="3">
                  <c:v>4123</c:v>
                </c:pt>
                <c:pt idx="4">
                  <c:v>4252</c:v>
                </c:pt>
                <c:pt idx="5">
                  <c:v>4344</c:v>
                </c:pt>
                <c:pt idx="6">
                  <c:v>4221</c:v>
                </c:pt>
                <c:pt idx="7">
                  <c:v>4129</c:v>
                </c:pt>
                <c:pt idx="8">
                  <c:v>4119</c:v>
                </c:pt>
                <c:pt idx="9">
                  <c:v>4200</c:v>
                </c:pt>
                <c:pt idx="10">
                  <c:v>4272</c:v>
                </c:pt>
                <c:pt idx="11">
                  <c:v>4374</c:v>
                </c:pt>
                <c:pt idx="12">
                  <c:v>4486</c:v>
                </c:pt>
                <c:pt idx="13">
                  <c:v>4623</c:v>
                </c:pt>
                <c:pt idx="14">
                  <c:v>4809</c:v>
                </c:pt>
                <c:pt idx="15">
                  <c:v>4916</c:v>
                </c:pt>
                <c:pt idx="16">
                  <c:v>4959</c:v>
                </c:pt>
                <c:pt idx="17">
                  <c:v>4950</c:v>
                </c:pt>
                <c:pt idx="18">
                  <c:v>4997</c:v>
                </c:pt>
                <c:pt idx="19">
                  <c:v>4821</c:v>
                </c:pt>
                <c:pt idx="20">
                  <c:v>4982</c:v>
                </c:pt>
                <c:pt idx="21">
                  <c:v>5249</c:v>
                </c:pt>
                <c:pt idx="22">
                  <c:v>5605</c:v>
                </c:pt>
                <c:pt idx="23">
                  <c:v>5883</c:v>
                </c:pt>
                <c:pt idx="24">
                  <c:v>6130</c:v>
                </c:pt>
                <c:pt idx="25">
                  <c:v>6320</c:v>
                </c:pt>
                <c:pt idx="26">
                  <c:v>6885</c:v>
                </c:pt>
                <c:pt idx="27">
                  <c:v>7655</c:v>
                </c:pt>
                <c:pt idx="28">
                  <c:v>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3-447B-9D05-178BC384B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94080"/>
        <c:axId val="465989816"/>
      </c:lineChart>
      <c:catAx>
        <c:axId val="46599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5989816"/>
        <c:crosses val="autoZero"/>
        <c:auto val="1"/>
        <c:lblAlgn val="ctr"/>
        <c:lblOffset val="100"/>
        <c:noMultiLvlLbl val="0"/>
      </c:catAx>
      <c:valAx>
        <c:axId val="46598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599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F6-4C41-BD9F-F6BDAB9E0BB6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F6-4C41-BD9F-F6BDAB9E0B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'Popisná statistika'!$B$5:$B$6</c:f>
              <c:strCache>
                <c:ptCount val="2"/>
                <c:pt idx="0">
                  <c:v>Muž</c:v>
                </c:pt>
                <c:pt idx="1">
                  <c:v>Žena</c:v>
                </c:pt>
              </c:strCache>
            </c:strRef>
          </c:cat>
          <c:val>
            <c:numRef>
              <c:f>'Popisná statistika'!$D$5:$D$6</c:f>
              <c:numCache>
                <c:formatCode>Všeobecný</c:formatCode>
                <c:ptCount val="2"/>
                <c:pt idx="0">
                  <c:v>240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6-4282-AC0D-7313F8440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'Popisná statistika'!$B$28:$B$34</c:f>
              <c:strCache>
                <c:ptCount val="7"/>
                <c:pt idx="0">
                  <c:v>do 500 ha</c:v>
                </c:pt>
                <c:pt idx="1">
                  <c:v>501 - 1000 ha</c:v>
                </c:pt>
                <c:pt idx="2">
                  <c:v>1001 - 1500 ha</c:v>
                </c:pt>
                <c:pt idx="3">
                  <c:v>1501 - 2000 ha</c:v>
                </c:pt>
                <c:pt idx="4">
                  <c:v>2001 - 2500 ha</c:v>
                </c:pt>
                <c:pt idx="5">
                  <c:v>2501 - 3000 ha</c:v>
                </c:pt>
                <c:pt idx="6">
                  <c:v>nad 3000 ha</c:v>
                </c:pt>
              </c:strCache>
            </c:strRef>
          </c:cat>
          <c:val>
            <c:numRef>
              <c:f>'Popisná statistika'!$E$28:$E$34</c:f>
              <c:numCache>
                <c:formatCode>Všeobecný</c:formatCode>
                <c:ptCount val="7"/>
                <c:pt idx="0">
                  <c:v>188</c:v>
                </c:pt>
                <c:pt idx="1">
                  <c:v>177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F-4A93-8364-171E245B1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655168"/>
        <c:axId val="473656480"/>
      </c:barChart>
      <c:catAx>
        <c:axId val="473655168"/>
        <c:scaling>
          <c:orientation val="minMax"/>
        </c:scaling>
        <c:delete val="0"/>
        <c:axPos val="b"/>
        <c:numFmt formatCode="Všeobecný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3656480"/>
        <c:crosses val="autoZero"/>
        <c:auto val="1"/>
        <c:lblAlgn val="ctr"/>
        <c:lblOffset val="100"/>
        <c:noMultiLvlLbl val="0"/>
      </c:catAx>
      <c:valAx>
        <c:axId val="4736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Všeobecný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36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B-4819-9849-927AE193E95F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B-4819-9849-927AE193E95F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EB-4819-9849-927AE193E95F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EB-4819-9849-927AE193E9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'Popisná statistika'!$C$40:$C$43</c:f>
              <c:strCache>
                <c:ptCount val="4"/>
                <c:pt idx="0">
                  <c:v>K</c:v>
                </c:pt>
                <c:pt idx="1">
                  <c:v>Ř</c:v>
                </c:pt>
                <c:pt idx="2">
                  <c:v>B</c:v>
                </c:pt>
                <c:pt idx="3">
                  <c:v>H</c:v>
                </c:pt>
              </c:strCache>
            </c:strRef>
          </c:cat>
          <c:val>
            <c:numRef>
              <c:f>'Popisná statistika'!$D$40:$D$43</c:f>
              <c:numCache>
                <c:formatCode>Všeobecný</c:formatCode>
                <c:ptCount val="4"/>
                <c:pt idx="0">
                  <c:v>146</c:v>
                </c:pt>
                <c:pt idx="1">
                  <c:v>87</c:v>
                </c:pt>
                <c:pt idx="2">
                  <c:v>119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9-4032-8254-C4C5C4C1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94619422572178E-2"/>
          <c:y val="7.6588316690770694E-2"/>
          <c:w val="0.89406762870594469"/>
          <c:h val="0.727079150763306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'Popisná statistika'!$B$49:$B$55</c:f>
              <c:strCache>
                <c:ptCount val="7"/>
                <c:pt idx="0">
                  <c:v>Polní výroba</c:v>
                </c:pt>
                <c:pt idx="1">
                  <c:v>Zahradnictví</c:v>
                </c:pt>
                <c:pt idx="2">
                  <c:v>Vinohradnictví</c:v>
                </c:pt>
                <c:pt idx="3">
                  <c:v>Ovocnářství a ostatní TK</c:v>
                </c:pt>
                <c:pt idx="4">
                  <c:v>Produkce mléka</c:v>
                </c:pt>
                <c:pt idx="5">
                  <c:v>Chov skotu</c:v>
                </c:pt>
                <c:pt idx="6">
                  <c:v>Chov prasat a drůbeže</c:v>
                </c:pt>
              </c:strCache>
            </c:strRef>
          </c:cat>
          <c:val>
            <c:numRef>
              <c:f>'Popisná statistika'!$C$49:$C$55</c:f>
              <c:numCache>
                <c:formatCode>Všeobecný</c:formatCode>
                <c:ptCount val="7"/>
                <c:pt idx="0">
                  <c:v>131</c:v>
                </c:pt>
                <c:pt idx="1">
                  <c:v>92</c:v>
                </c:pt>
                <c:pt idx="2">
                  <c:v>43</c:v>
                </c:pt>
                <c:pt idx="3">
                  <c:v>35</c:v>
                </c:pt>
                <c:pt idx="4">
                  <c:v>75</c:v>
                </c:pt>
                <c:pt idx="5">
                  <c:v>167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B-451D-928B-50EA8955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318960"/>
        <c:axId val="397326176"/>
      </c:barChart>
      <c:catAx>
        <c:axId val="397318960"/>
        <c:scaling>
          <c:orientation val="minMax"/>
        </c:scaling>
        <c:delete val="0"/>
        <c:axPos val="b"/>
        <c:numFmt formatCode="Všeobecný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7326176"/>
        <c:crosses val="autoZero"/>
        <c:auto val="1"/>
        <c:lblAlgn val="ctr"/>
        <c:lblOffset val="100"/>
        <c:noMultiLvlLbl val="0"/>
      </c:catAx>
      <c:valAx>
        <c:axId val="3973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Všeobecný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731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579742117066931E-2"/>
          <c:y val="5.0046633214444872E-2"/>
          <c:w val="0.9080364658559692"/>
          <c:h val="0.77370730118807518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'Popisná statistika'!$B$58:$C$70</c:f>
              <c:multiLvlStrCache>
                <c:ptCount val="13"/>
                <c:lvl>
                  <c:pt idx="0">
                    <c:v>Chov skotu</c:v>
                  </c:pt>
                  <c:pt idx="1">
                    <c:v>Chov skotu</c:v>
                  </c:pt>
                  <c:pt idx="2">
                    <c:v>Zahradnictví</c:v>
                  </c:pt>
                  <c:pt idx="3">
                    <c:v>Zahradnictví</c:v>
                  </c:pt>
                  <c:pt idx="4">
                    <c:v>Produkce mléka</c:v>
                  </c:pt>
                  <c:pt idx="5">
                    <c:v>Chov skotu</c:v>
                  </c:pt>
                </c:lvl>
                <c:lvl>
                  <c:pt idx="0">
                    <c:v>Produkce mléka</c:v>
                  </c:pt>
                  <c:pt idx="1">
                    <c:v>Polní výroba</c:v>
                  </c:pt>
                  <c:pt idx="2">
                    <c:v>Ovocnářství a ostatní TK</c:v>
                  </c:pt>
                  <c:pt idx="3">
                    <c:v>Vinohradnictví</c:v>
                  </c:pt>
                  <c:pt idx="4">
                    <c:v>Polní výroba</c:v>
                  </c:pt>
                  <c:pt idx="5">
                    <c:v>Chov prasat a drůbeže</c:v>
                  </c:pt>
                  <c:pt idx="6">
                    <c:v>Polní výroba</c:v>
                  </c:pt>
                  <c:pt idx="7">
                    <c:v>Zahradnictví</c:v>
                  </c:pt>
                  <c:pt idx="8">
                    <c:v>Vinohradnictví</c:v>
                  </c:pt>
                  <c:pt idx="9">
                    <c:v>Ovocnářství a ostatní TK</c:v>
                  </c:pt>
                  <c:pt idx="10">
                    <c:v>Produkce mléka</c:v>
                  </c:pt>
                  <c:pt idx="11">
                    <c:v>Chov skotu</c:v>
                  </c:pt>
                  <c:pt idx="12">
                    <c:v>Chov prasat a drůbeže</c:v>
                  </c:pt>
                </c:lvl>
              </c:multiLvlStrCache>
            </c:multiLvlStrRef>
          </c:cat>
          <c:val>
            <c:numRef>
              <c:f>'Popisná statistika'!$D$58:$D$70</c:f>
              <c:numCache>
                <c:formatCode>Všeobecný</c:formatCode>
                <c:ptCount val="13"/>
                <c:pt idx="0">
                  <c:v>47</c:v>
                </c:pt>
                <c:pt idx="1">
                  <c:v>73</c:v>
                </c:pt>
                <c:pt idx="2">
                  <c:v>29</c:v>
                </c:pt>
                <c:pt idx="3">
                  <c:v>23</c:v>
                </c:pt>
                <c:pt idx="4">
                  <c:v>21</c:v>
                </c:pt>
                <c:pt idx="5">
                  <c:v>21</c:v>
                </c:pt>
                <c:pt idx="6">
                  <c:v>37</c:v>
                </c:pt>
                <c:pt idx="7">
                  <c:v>40</c:v>
                </c:pt>
                <c:pt idx="8">
                  <c:v>19</c:v>
                </c:pt>
                <c:pt idx="9">
                  <c:v>6</c:v>
                </c:pt>
                <c:pt idx="10">
                  <c:v>7</c:v>
                </c:pt>
                <c:pt idx="11">
                  <c:v>19</c:v>
                </c:pt>
                <c:pt idx="1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6-4793-B9C0-27BA8D0D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324864"/>
        <c:axId val="397322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'Popisná statistika'!$B$58:$C$70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Chov skotu</c:v>
                        </c:pt>
                        <c:pt idx="1">
                          <c:v>Chov skotu</c:v>
                        </c:pt>
                        <c:pt idx="2">
                          <c:v>Zahradnictví</c:v>
                        </c:pt>
                        <c:pt idx="3">
                          <c:v>Zahradnictví</c:v>
                        </c:pt>
                        <c:pt idx="4">
                          <c:v>Produkce mléka</c:v>
                        </c:pt>
                        <c:pt idx="5">
                          <c:v>Chov skotu</c:v>
                        </c:pt>
                      </c:lvl>
                      <c:lvl>
                        <c:pt idx="0">
                          <c:v>Produkce mléka</c:v>
                        </c:pt>
                        <c:pt idx="1">
                          <c:v>Polní výroba</c:v>
                        </c:pt>
                        <c:pt idx="2">
                          <c:v>Ovocnářství a ostatní TK</c:v>
                        </c:pt>
                        <c:pt idx="3">
                          <c:v>Vinohradnictví</c:v>
                        </c:pt>
                        <c:pt idx="4">
                          <c:v>Polní výroba</c:v>
                        </c:pt>
                        <c:pt idx="5">
                          <c:v>Chov prasat a drůbeže</c:v>
                        </c:pt>
                        <c:pt idx="6">
                          <c:v>Polní výroba</c:v>
                        </c:pt>
                        <c:pt idx="7">
                          <c:v>Zahradnictví</c:v>
                        </c:pt>
                        <c:pt idx="8">
                          <c:v>Vinohradnictví</c:v>
                        </c:pt>
                        <c:pt idx="9">
                          <c:v>Ovocnářství a ostatní TK</c:v>
                        </c:pt>
                        <c:pt idx="10">
                          <c:v>Produkce mléka</c:v>
                        </c:pt>
                        <c:pt idx="11">
                          <c:v>Chov skotu</c:v>
                        </c:pt>
                        <c:pt idx="12">
                          <c:v>Chov prasat a drůbeže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'Popisná statistika'!$C$58:$C$70</c15:sqref>
                        </c15:formulaRef>
                      </c:ext>
                    </c:extLst>
                    <c:numCache>
                      <c:formatCode>Všeobecný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9E6-4793-B9C0-27BA8D0DCC88}"/>
                  </c:ext>
                </c:extLst>
              </c15:ser>
            </c15:filteredBarSeries>
          </c:ext>
        </c:extLst>
      </c:barChart>
      <c:catAx>
        <c:axId val="397324864"/>
        <c:scaling>
          <c:orientation val="minMax"/>
        </c:scaling>
        <c:delete val="0"/>
        <c:axPos val="b"/>
        <c:numFmt formatCode="Všeobecný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7322896"/>
        <c:crosses val="autoZero"/>
        <c:auto val="1"/>
        <c:lblAlgn val="ctr"/>
        <c:lblOffset val="100"/>
        <c:noMultiLvlLbl val="0"/>
      </c:catAx>
      <c:valAx>
        <c:axId val="3973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Všeobecný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732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94619422572178E-2"/>
          <c:y val="7.6588316690770694E-2"/>
          <c:w val="0.89406762870594469"/>
          <c:h val="0.72707915076330643"/>
        </c:manualLayout>
      </c:layout>
      <c:lineChart>
        <c:grouping val="standard"/>
        <c:varyColors val="0"/>
        <c:ser>
          <c:idx val="0"/>
          <c:order val="0"/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'Popisná statistika'!$B$49:$B$55</c:f>
              <c:strCache>
                <c:ptCount val="7"/>
                <c:pt idx="0">
                  <c:v>Polní výroba</c:v>
                </c:pt>
                <c:pt idx="1">
                  <c:v>Zahradnictví</c:v>
                </c:pt>
                <c:pt idx="2">
                  <c:v>Vinohradnictví</c:v>
                </c:pt>
                <c:pt idx="3">
                  <c:v>Ovocnářství a ostatní TK</c:v>
                </c:pt>
                <c:pt idx="4">
                  <c:v>Produkce mléka</c:v>
                </c:pt>
                <c:pt idx="5">
                  <c:v>Chov skotu</c:v>
                </c:pt>
                <c:pt idx="6">
                  <c:v>Chov prasat a drůbeže</c:v>
                </c:pt>
              </c:strCache>
            </c:strRef>
          </c:cat>
          <c:val>
            <c:numRef>
              <c:f>'Popisná statistika'!$C$49:$C$55</c:f>
              <c:numCache>
                <c:formatCode>Všeobecný</c:formatCode>
                <c:ptCount val="7"/>
                <c:pt idx="0">
                  <c:v>131</c:v>
                </c:pt>
                <c:pt idx="1">
                  <c:v>92</c:v>
                </c:pt>
                <c:pt idx="2">
                  <c:v>43</c:v>
                </c:pt>
                <c:pt idx="3">
                  <c:v>35</c:v>
                </c:pt>
                <c:pt idx="4">
                  <c:v>75</c:v>
                </c:pt>
                <c:pt idx="5">
                  <c:v>167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B-451D-928B-50EA8955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18960"/>
        <c:axId val="397326176"/>
      </c:lineChart>
      <c:catAx>
        <c:axId val="397318960"/>
        <c:scaling>
          <c:orientation val="minMax"/>
        </c:scaling>
        <c:delete val="0"/>
        <c:axPos val="b"/>
        <c:numFmt formatCode="Všeobecný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7326176"/>
        <c:crosses val="autoZero"/>
        <c:auto val="1"/>
        <c:lblAlgn val="ctr"/>
        <c:lblOffset val="100"/>
        <c:noMultiLvlLbl val="0"/>
      </c:catAx>
      <c:valAx>
        <c:axId val="3973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Všeobecný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731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873A41B0-F93A-4960-B67C-40E6D29DE83F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873A41B0-F93A-4960-B67C-40E6D29DE83F}">
          <cx:dataLabels/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33E802F5-BBEB-41BE-9596-81725F10DF37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microsoft.com/office/2014/relationships/chartEx" Target="../charts/chartEx2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2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6</xdr:row>
      <xdr:rowOff>104775</xdr:rowOff>
    </xdr:from>
    <xdr:to>
      <xdr:col>19</xdr:col>
      <xdr:colOff>419101</xdr:colOff>
      <xdr:row>25</xdr:row>
      <xdr:rowOff>161925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CAEC6A4-E531-4E67-97E7-ABEF57DDE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2</xdr:row>
      <xdr:rowOff>14287</xdr:rowOff>
    </xdr:from>
    <xdr:to>
      <xdr:col>13</xdr:col>
      <xdr:colOff>609599</xdr:colOff>
      <xdr:row>9</xdr:row>
      <xdr:rowOff>47625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A64A81F-B107-48AC-815F-6A09A8C06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</xdr:row>
      <xdr:rowOff>57150</xdr:rowOff>
    </xdr:from>
    <xdr:to>
      <xdr:col>14</xdr:col>
      <xdr:colOff>0</xdr:colOff>
      <xdr:row>20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2">
              <a:extLst>
                <a:ext uri="{FF2B5EF4-FFF2-40B4-BE49-F238E27FC236}">
                  <a16:creationId xmlns:a16="http://schemas.microsoft.com/office/drawing/2014/main" id="{7E85BF20-231B-4BC0-AD43-ADAD58E97D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3575" y="1847850"/>
              <a:ext cx="3657600" cy="2085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8</xdr:col>
      <xdr:colOff>9525</xdr:colOff>
      <xdr:row>23</xdr:row>
      <xdr:rowOff>9525</xdr:rowOff>
    </xdr:from>
    <xdr:to>
      <xdr:col>14</xdr:col>
      <xdr:colOff>9525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 3">
              <a:extLst>
                <a:ext uri="{FF2B5EF4-FFF2-40B4-BE49-F238E27FC236}">
                  <a16:creationId xmlns:a16="http://schemas.microsoft.com/office/drawing/2014/main" id="{68B4FA71-0AA3-46AA-BB67-0C77D52C9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0" y="4467225"/>
              <a:ext cx="3657600" cy="2085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15</xdr:col>
      <xdr:colOff>28575</xdr:colOff>
      <xdr:row>22</xdr:row>
      <xdr:rowOff>190499</xdr:rowOff>
    </xdr:from>
    <xdr:to>
      <xdr:col>22</xdr:col>
      <xdr:colOff>352425</xdr:colOff>
      <xdr:row>34</xdr:row>
      <xdr:rowOff>14286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561E35B-A520-49C7-BC27-216D9B996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19049</xdr:colOff>
      <xdr:row>36</xdr:row>
      <xdr:rowOff>190499</xdr:rowOff>
    </xdr:from>
    <xdr:to>
      <xdr:col>14</xdr:col>
      <xdr:colOff>9524</xdr:colOff>
      <xdr:row>45</xdr:row>
      <xdr:rowOff>85725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C4E683F3-6C94-4758-839F-C879A5663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600075</xdr:colOff>
      <xdr:row>46</xdr:row>
      <xdr:rowOff>180975</xdr:rowOff>
    </xdr:from>
    <xdr:to>
      <xdr:col>16</xdr:col>
      <xdr:colOff>9525</xdr:colOff>
      <xdr:row>56</xdr:row>
      <xdr:rowOff>133350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44CB24E7-181D-4B63-B267-DA82A1B99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19049</xdr:colOff>
      <xdr:row>56</xdr:row>
      <xdr:rowOff>166688</xdr:rowOff>
    </xdr:from>
    <xdr:to>
      <xdr:col>25</xdr:col>
      <xdr:colOff>0</xdr:colOff>
      <xdr:row>69</xdr:row>
      <xdr:rowOff>104776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F9E7FF46-3F1C-4EBD-B88C-10FF9F285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9526</xdr:colOff>
      <xdr:row>71</xdr:row>
      <xdr:rowOff>9525</xdr:rowOff>
    </xdr:from>
    <xdr:to>
      <xdr:col>16</xdr:col>
      <xdr:colOff>9526</xdr:colOff>
      <xdr:row>85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 8">
              <a:extLst>
                <a:ext uri="{FF2B5EF4-FFF2-40B4-BE49-F238E27FC236}">
                  <a16:creationId xmlns:a16="http://schemas.microsoft.com/office/drawing/2014/main" id="{658EBF06-54D7-4EFD-8DA0-A6003CBDD1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1" y="13611225"/>
              <a:ext cx="4876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47</xdr:row>
      <xdr:rowOff>0</xdr:rowOff>
    </xdr:from>
    <xdr:to>
      <xdr:col>26</xdr:col>
      <xdr:colOff>19050</xdr:colOff>
      <xdr:row>56</xdr:row>
      <xdr:rowOff>142875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3AF2E59A-AF4B-4B75-B815-5669331E8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250290</xdr:colOff>
      <xdr:row>3</xdr:row>
      <xdr:rowOff>57150</xdr:rowOff>
    </xdr:from>
    <xdr:to>
      <xdr:col>18</xdr:col>
      <xdr:colOff>311611</xdr:colOff>
      <xdr:row>12</xdr:row>
      <xdr:rowOff>85430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46A50BDB-2789-05B4-8BB5-D3F3C44FF8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505" t="20865" r="33093" b="57835"/>
        <a:stretch/>
      </xdr:blipFill>
      <xdr:spPr>
        <a:xfrm>
          <a:off x="6708240" y="704850"/>
          <a:ext cx="4938121" cy="1771355"/>
        </a:xfrm>
        <a:prstGeom prst="rect">
          <a:avLst/>
        </a:prstGeom>
      </xdr:spPr>
    </xdr:pic>
    <xdr:clientData/>
  </xdr:twoCellAnchor>
  <xdr:twoCellAnchor>
    <xdr:from>
      <xdr:col>2</xdr:col>
      <xdr:colOff>609600</xdr:colOff>
      <xdr:row>5</xdr:row>
      <xdr:rowOff>171450</xdr:rowOff>
    </xdr:from>
    <xdr:to>
      <xdr:col>13</xdr:col>
      <xdr:colOff>476250</xdr:colOff>
      <xdr:row>15</xdr:row>
      <xdr:rowOff>123825</xdr:rowOff>
    </xdr:to>
    <xdr:cxnSp macro="">
      <xdr:nvCxnSpPr>
        <xdr:cNvPr id="4" name="Přímá spojnice se šipkou 3">
          <a:extLst>
            <a:ext uri="{FF2B5EF4-FFF2-40B4-BE49-F238E27FC236}">
              <a16:creationId xmlns:a16="http://schemas.microsoft.com/office/drawing/2014/main" id="{3FB4DD35-68F5-429A-A330-5AA6EC938EAA}"/>
            </a:ext>
          </a:extLst>
        </xdr:cNvPr>
        <xdr:cNvCxnSpPr/>
      </xdr:nvCxnSpPr>
      <xdr:spPr>
        <a:xfrm flipH="1">
          <a:off x="2390775" y="1200150"/>
          <a:ext cx="7439025" cy="185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104776</xdr:colOff>
      <xdr:row>9</xdr:row>
      <xdr:rowOff>76200</xdr:rowOff>
    </xdr:from>
    <xdr:to>
      <xdr:col>13</xdr:col>
      <xdr:colOff>247650</xdr:colOff>
      <xdr:row>23</xdr:row>
      <xdr:rowOff>85725</xdr:rowOff>
    </xdr:to>
    <xdr:cxnSp macro="">
      <xdr:nvCxnSpPr>
        <xdr:cNvPr id="5" name="Přímá spojnice se šipkou 4">
          <a:extLst>
            <a:ext uri="{FF2B5EF4-FFF2-40B4-BE49-F238E27FC236}">
              <a16:creationId xmlns:a16="http://schemas.microsoft.com/office/drawing/2014/main" id="{7FDBC07B-9BF2-449F-B8AD-18E19AD70F76}"/>
            </a:ext>
          </a:extLst>
        </xdr:cNvPr>
        <xdr:cNvCxnSpPr/>
      </xdr:nvCxnSpPr>
      <xdr:spPr>
        <a:xfrm flipH="1">
          <a:off x="1885951" y="1866900"/>
          <a:ext cx="7715249" cy="2676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285750</xdr:colOff>
      <xdr:row>3</xdr:row>
      <xdr:rowOff>152400</xdr:rowOff>
    </xdr:from>
    <xdr:to>
      <xdr:col>13</xdr:col>
      <xdr:colOff>365830</xdr:colOff>
      <xdr:row>13</xdr:row>
      <xdr:rowOff>107902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7AF80DD-23EF-92FD-108D-E507F688D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505" t="50000" r="32268" b="27045"/>
        <a:stretch/>
      </xdr:blipFill>
      <xdr:spPr>
        <a:xfrm>
          <a:off x="3762375" y="733425"/>
          <a:ext cx="4956880" cy="1870027"/>
        </a:xfrm>
        <a:prstGeom prst="rect">
          <a:avLst/>
        </a:prstGeom>
      </xdr:spPr>
    </xdr:pic>
    <xdr:clientData/>
  </xdr:twoCellAnchor>
  <xdr:twoCellAnchor>
    <xdr:from>
      <xdr:col>9</xdr:col>
      <xdr:colOff>409575</xdr:colOff>
      <xdr:row>11</xdr:row>
      <xdr:rowOff>0</xdr:rowOff>
    </xdr:from>
    <xdr:to>
      <xdr:col>10</xdr:col>
      <xdr:colOff>38100</xdr:colOff>
      <xdr:row>13</xdr:row>
      <xdr:rowOff>114302</xdr:rowOff>
    </xdr:to>
    <xdr:cxnSp macro="">
      <xdr:nvCxnSpPr>
        <xdr:cNvPr id="4" name="Přímá spojnice se šipkou 3">
          <a:extLst>
            <a:ext uri="{FF2B5EF4-FFF2-40B4-BE49-F238E27FC236}">
              <a16:creationId xmlns:a16="http://schemas.microsoft.com/office/drawing/2014/main" id="{0CB971D8-420D-4F8F-B0AA-85D88BDE2066}"/>
            </a:ext>
          </a:extLst>
        </xdr:cNvPr>
        <xdr:cNvCxnSpPr/>
      </xdr:nvCxnSpPr>
      <xdr:spPr>
        <a:xfrm flipH="1" flipV="1">
          <a:off x="6324600" y="2105025"/>
          <a:ext cx="238125" cy="5048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Relationship Id="rId2" Type="http://schemas.openxmlformats.org/officeDocument/2006/relationships/drawing" Target="../drawings/drawing1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 TargetMode="In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 TargetMode="Internal"/><Relationship Id="rId2" Type="http://schemas.openxmlformats.org/officeDocument/2006/relationships/drawing" Target="../drawings/drawing2.xml" TargetMode="In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 TargetMode="In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 TargetMode="Internal"/><Relationship Id="rId2" Type="http://schemas.openxmlformats.org/officeDocument/2006/relationships/drawing" Target="../drawings/drawing3.xml" TargetMode="In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 TargetMode="Internal"/><Relationship Id="rId2" Type="http://schemas.openxmlformats.org/officeDocument/2006/relationships/drawing" Target="../drawings/drawing4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7D64D-3FB3-4765-80F8-6D1275DE1462}">
  <sheetViews>
    <sheetView workbookViewId="0" tabSelected="1">
      <selection pane="topLeft" activeCell="E13" sqref="E13"/>
    </sheetView>
  </sheetViews>
  <sheetFormatPr baseColWidth="8" defaultRowHeight="15"/>
  <cols>
    <col min="1" max="1" width="12.85546875" customWidth="1"/>
    <col min="2" max="2" width="10.85546875" bestFit="1" customWidth="1"/>
    <col min="3" max="4" width="10.85546875" customWidth="1"/>
    <col min="5" max="5" width="12.28515625" bestFit="1" customWidth="1"/>
    <col min="7" max="7" width="17.85546875" bestFit="1" customWidth="1"/>
    <col min="8" max="8" width="17.5703125" bestFit="1" customWidth="1"/>
    <col min="24" max="24" width="32.28515625" bestFit="1" customWidth="1"/>
    <col min="25" max="25" width="12.7109375" bestFit="1" customWidth="1"/>
    <col min="26" max="26" width="18.5703125" bestFit="1" customWidth="1"/>
    <col min="27" max="27" width="12.7109375" bestFit="1" customWidth="1"/>
    <col min="28" max="28" width="22.5703125" customWidth="1"/>
    <col min="29" max="29" width="17.5703125" bestFit="1" customWidth="1"/>
    <col min="30" max="30" width="12.7109375" bestFit="1" customWidth="1"/>
  </cols>
  <sheetData>
    <row ht="21" r="1" spans="1:33" x14ac:dyDescent="0.35">
      <c r="A1" s="31" t="s">
        <v>139</v>
      </c>
    </row>
    <row ht="21" r="2" spans="1:33" x14ac:dyDescent="0.35">
      <c r="A2" s="31"/>
    </row>
    <row r="3" spans="1:33" x14ac:dyDescent="0.25">
      <c r="A3" s="30" t="s">
        <v>72</v>
      </c>
    </row>
    <row r="4" spans="1:33" x14ac:dyDescent="0.25">
      <c r="A4" s="118" t="s">
        <v>73</v>
      </c>
      <c r="B4" s="118" t="s">
        <v>74</v>
      </c>
      <c r="C4" s="118" t="s">
        <v>96</v>
      </c>
      <c r="D4" s="118"/>
      <c r="E4" s="118"/>
      <c r="F4" s="83" t="s">
        <v>218</v>
      </c>
      <c r="G4" s="120" t="s">
        <v>219</v>
      </c>
      <c r="H4" s="121"/>
      <c r="I4" s="118" t="s">
        <v>217</v>
      </c>
      <c r="J4" s="118"/>
      <c r="K4" s="118"/>
      <c r="X4" s="3" t="s">
        <v>223</v>
      </c>
    </row>
    <row ht="15.75" r="5" spans="1:33" thickBot="1" x14ac:dyDescent="0.3">
      <c r="A5" s="119"/>
      <c r="B5" s="119"/>
      <c r="C5" s="103" t="s">
        <v>97</v>
      </c>
      <c r="D5" s="103" t="s">
        <v>98</v>
      </c>
      <c r="E5" s="103" t="s">
        <v>216</v>
      </c>
      <c r="F5" s="103" t="s">
        <v>75</v>
      </c>
      <c r="G5" s="103" t="s">
        <v>93</v>
      </c>
      <c r="H5" s="103" t="s">
        <v>94</v>
      </c>
      <c r="I5" s="103" t="s">
        <v>185</v>
      </c>
      <c r="J5" s="119" t="s">
        <v>186</v>
      </c>
      <c r="K5" s="119"/>
      <c r="U5" s="84" t="s">
        <v>187</v>
      </c>
      <c r="X5" t="s">
        <v>76</v>
      </c>
    </row>
    <row ht="16.5" r="6" spans="1:33" thickBot="1" thickTop="1" x14ac:dyDescent="0.3">
      <c r="A6" s="100">
        <v>43854</v>
      </c>
      <c r="B6" s="89">
        <v>3969</v>
      </c>
      <c r="C6" s="101"/>
      <c r="D6" s="101"/>
      <c r="E6" s="101"/>
      <c r="F6" s="61">
        <v>1</v>
      </c>
      <c r="G6" s="102" t="s">
        <v>134</v>
      </c>
      <c r="H6" s="102" t="s">
        <v>134</v>
      </c>
      <c r="I6" s="102" t="s">
        <v>134</v>
      </c>
      <c r="J6" s="102" t="s">
        <v>134</v>
      </c>
      <c r="K6" s="102" t="s">
        <v>134</v>
      </c>
      <c r="U6" s="1">
        <f> 7.1636*F6^2 - 100.56*F6 + 4418.1</f>
        <v>4324.7036</v>
      </c>
    </row>
    <row r="7" spans="1:33" x14ac:dyDescent="0.25">
      <c r="A7" s="81">
        <v>43882</v>
      </c>
      <c r="B7" s="25">
        <v>4004</v>
      </c>
      <c r="C7" s="25">
        <f>A7-A6</f>
        <v>28</v>
      </c>
      <c r="D7" s="25">
        <f>(B7+B6)/2</f>
        <v>3986.5</v>
      </c>
      <c r="E7" s="25">
        <f>D7*C7</f>
        <v>111622</v>
      </c>
      <c r="F7" s="1">
        <v>2</v>
      </c>
      <c r="G7" s="22">
        <f>B7-B6</f>
        <v>35</v>
      </c>
      <c r="H7" s="82">
        <f>B7/B6</f>
        <v>1.00881834215168</v>
      </c>
      <c r="I7" s="25">
        <f>AVERAGE(B6:B8)</f>
        <v>4013</v>
      </c>
      <c r="J7" s="25">
        <f>AVERAGE(B6:B9)</f>
        <v>4040.5</v>
      </c>
      <c r="K7" s="99" t="s">
        <v>134</v>
      </c>
      <c r="U7" s="1">
        <f> 7.1636*F7^2 - 100.56*F7 + 4418.1</f>
        <v>4245.6344</v>
      </c>
      <c r="X7" s="17" t="s">
        <v>77</v>
      </c>
      <c r="Y7" s="17"/>
    </row>
    <row r="8" spans="1:33" x14ac:dyDescent="0.25">
      <c r="A8" s="81">
        <v>43910</v>
      </c>
      <c r="B8" s="25">
        <v>4066</v>
      </c>
      <c r="C8" s="25">
        <f>A8-A7</f>
        <v>28</v>
      </c>
      <c r="D8" s="25">
        <f>(B8+B7)/2</f>
        <v>4035</v>
      </c>
      <c r="E8" s="25">
        <f>D8*C8</f>
        <v>112980</v>
      </c>
      <c r="F8" s="1">
        <v>3</v>
      </c>
      <c r="G8" s="22">
        <f>B8-B7</f>
        <v>62</v>
      </c>
      <c r="H8" s="82">
        <f>B8/B7</f>
        <v>1.01548451548452</v>
      </c>
      <c r="I8" s="25">
        <f>AVERAGE(B7:B9)</f>
        <v>4064.33333333333</v>
      </c>
      <c r="J8" s="25">
        <f>AVERAGE(B7:B10)</f>
        <v>4111.25</v>
      </c>
      <c r="K8" s="25">
        <f>AVERAGE(J7:J8)</f>
        <v>4075.875</v>
      </c>
      <c r="U8" s="1">
        <f>7.1636*F8^2-100.56*F8+4418.1</f>
        <v>4180.8924</v>
      </c>
      <c r="X8" s="114" t="s">
        <v>188</v>
      </c>
      <c r="Y8" s="49">
        <v>0.874061352895022</v>
      </c>
    </row>
    <row r="9" spans="1:33" x14ac:dyDescent="0.25">
      <c r="A9" s="81">
        <v>43938</v>
      </c>
      <c r="B9" s="25">
        <v>4123</v>
      </c>
      <c r="C9" s="25">
        <f>A9-A8</f>
        <v>28</v>
      </c>
      <c r="D9" s="25">
        <f>(B9+B8)/2</f>
        <v>4094.5</v>
      </c>
      <c r="E9" s="25">
        <f>D9*C9</f>
        <v>114646</v>
      </c>
      <c r="F9" s="1">
        <v>4</v>
      </c>
      <c r="G9" s="22">
        <f>B9-B8</f>
        <v>57</v>
      </c>
      <c r="H9" s="82">
        <f>B9/B8</f>
        <v>1.01401869158878</v>
      </c>
      <c r="I9" s="25">
        <f>AVERAGE(B8:B10)</f>
        <v>4147</v>
      </c>
      <c r="J9" s="25">
        <f>AVERAGE(B8:B11)</f>
        <v>4196.25</v>
      </c>
      <c r="K9" s="25">
        <f>AVERAGE(J8:J9)</f>
        <v>4153.75</v>
      </c>
      <c r="U9" s="1">
        <f>7.1636*F9^2-100.56*F9+4418.1</f>
        <v>4130.4776</v>
      </c>
      <c r="X9" s="114" t="s">
        <v>189</v>
      </c>
      <c r="Y9" s="49">
        <v>0.763983248624676</v>
      </c>
      <c r="Z9" t="s">
        <v>190</v>
      </c>
    </row>
    <row r="10" spans="1:33" x14ac:dyDescent="0.25">
      <c r="A10" s="81">
        <v>43973</v>
      </c>
      <c r="B10" s="25">
        <v>4252</v>
      </c>
      <c r="C10" s="25">
        <f>A10-A9</f>
        <v>35</v>
      </c>
      <c r="D10" s="25">
        <f>(B10+B9)/2</f>
        <v>4187.5</v>
      </c>
      <c r="E10" s="25">
        <f>D10*C10</f>
        <v>146562.5</v>
      </c>
      <c r="F10" s="1">
        <v>5</v>
      </c>
      <c r="G10" s="22">
        <f>B10-B9</f>
        <v>129</v>
      </c>
      <c r="H10" s="82">
        <f>B10/B9</f>
        <v>1.03128789716226</v>
      </c>
      <c r="I10" s="25">
        <f>AVERAGE(B9:B11)</f>
        <v>4239.66666666667</v>
      </c>
      <c r="J10" s="25">
        <f>AVERAGE(B9:B12)</f>
        <v>4235</v>
      </c>
      <c r="K10" s="25">
        <f>AVERAGE(J9:J10)</f>
        <v>4215.625</v>
      </c>
      <c r="U10" s="1">
        <f>7.1636*F10^2-100.56*F10+4418.1</f>
        <v>4094.39</v>
      </c>
      <c r="X10" s="114" t="s">
        <v>226</v>
      </c>
      <c r="Y10" s="49">
        <v>0.755241887462627</v>
      </c>
      <c r="Z10" s="115">
        <f>1-(1-Y9)*((Y12-1)/(Y12-2))</f>
        <v>0.755241887462627</v>
      </c>
    </row>
    <row r="11" spans="1:33" x14ac:dyDescent="0.25">
      <c r="A11" s="81">
        <v>44001</v>
      </c>
      <c r="B11" s="25">
        <v>4344</v>
      </c>
      <c r="C11" s="25">
        <f>A11-A10</f>
        <v>28</v>
      </c>
      <c r="D11" s="25">
        <f>(B11+B10)/2</f>
        <v>4298</v>
      </c>
      <c r="E11" s="25">
        <f>D11*C11</f>
        <v>120344</v>
      </c>
      <c r="F11" s="1">
        <v>6</v>
      </c>
      <c r="G11" s="22">
        <f>B11-B10</f>
        <v>92</v>
      </c>
      <c r="H11" s="82">
        <f>B11/B10</f>
        <v>1.02163687676388</v>
      </c>
      <c r="I11" s="25">
        <f>AVERAGE(B10:B12)</f>
        <v>4272.33333333333</v>
      </c>
      <c r="J11" s="25">
        <f>AVERAGE(B10:B13)</f>
        <v>4236.5</v>
      </c>
      <c r="K11" s="25">
        <f>AVERAGE(J10:J11)</f>
        <v>4235.75</v>
      </c>
      <c r="U11" s="1">
        <f>7.1636*F11^2-100.56*F11+4418.1</f>
        <v>4072.6296</v>
      </c>
      <c r="X11" s="14" t="s">
        <v>78</v>
      </c>
      <c r="Y11" s="14">
        <v>551.112448381281</v>
      </c>
    </row>
    <row ht="15.75" r="12" spans="1:33" thickBot="1" x14ac:dyDescent="0.3">
      <c r="A12" s="81">
        <v>44029</v>
      </c>
      <c r="B12" s="25">
        <v>4221</v>
      </c>
      <c r="C12" s="25">
        <f>A12-A11</f>
        <v>28</v>
      </c>
      <c r="D12" s="25">
        <f>(B12+B11)/2</f>
        <v>4282.5</v>
      </c>
      <c r="E12" s="25">
        <f>D12*C12</f>
        <v>119910</v>
      </c>
      <c r="F12" s="1">
        <v>7</v>
      </c>
      <c r="G12" s="22">
        <f>B12-B11</f>
        <v>-123</v>
      </c>
      <c r="H12" s="82">
        <f>B12/B11</f>
        <v>0.971685082872928</v>
      </c>
      <c r="I12" s="25">
        <f>AVERAGE(B11:B13)</f>
        <v>4231.33333333333</v>
      </c>
      <c r="J12" s="25">
        <f>AVERAGE(B11:B14)</f>
        <v>4203.25</v>
      </c>
      <c r="K12" s="25">
        <f>AVERAGE(J11:J12)</f>
        <v>4219.875</v>
      </c>
      <c r="U12" s="1">
        <f>7.1636*F12^2-100.56*F12+4418.1</f>
        <v>4065.1964</v>
      </c>
      <c r="X12" s="15" t="s">
        <v>79</v>
      </c>
      <c r="Y12" s="15">
        <v>29</v>
      </c>
    </row>
    <row r="13" spans="1:33" x14ac:dyDescent="0.25">
      <c r="A13" s="81">
        <v>44064</v>
      </c>
      <c r="B13" s="25">
        <v>4129</v>
      </c>
      <c r="C13" s="25">
        <f>A13-A12</f>
        <v>35</v>
      </c>
      <c r="D13" s="25">
        <f>(B13+B12)/2</f>
        <v>4175</v>
      </c>
      <c r="E13" s="124">
        <f>D13*C13</f>
        <v>146125</v>
      </c>
      <c r="F13" s="1">
        <v>8</v>
      </c>
      <c r="G13" s="22">
        <f>B13-B12</f>
        <v>-92</v>
      </c>
      <c r="H13" s="82">
        <f>B13/B12</f>
        <v>0.978204217010187</v>
      </c>
      <c r="I13" s="25">
        <f>AVERAGE(B12:B14)</f>
        <v>4156.33333333333</v>
      </c>
      <c r="J13" s="25">
        <f>AVERAGE(B12:B15)</f>
        <v>4167.25</v>
      </c>
      <c r="K13" s="25">
        <f>AVERAGE(J12:J13)</f>
        <v>4185.25</v>
      </c>
      <c r="U13" s="1">
        <f>7.1636*F13^2-100.56*F13+4418.1</f>
        <v>4072.0904</v>
      </c>
      <c r="AF13" s="35"/>
      <c r="AG13" s="46"/>
    </row>
    <row ht="15.75" r="14" spans="1:33" thickBot="1" x14ac:dyDescent="0.3">
      <c r="A14" s="81">
        <v>44092</v>
      </c>
      <c r="B14" s="25">
        <v>4119</v>
      </c>
      <c r="C14" s="25">
        <f>A14-A13</f>
        <v>28</v>
      </c>
      <c r="D14" s="25">
        <f>(B14+B13)/2</f>
        <v>4124</v>
      </c>
      <c r="E14" s="124">
        <f>D14*C14</f>
        <v>115472</v>
      </c>
      <c r="F14" s="1">
        <v>9</v>
      </c>
      <c r="G14" s="22">
        <f>B14-B13</f>
        <v>-10</v>
      </c>
      <c r="H14" s="82">
        <f>B14/B13</f>
        <v>0.997578106078954</v>
      </c>
      <c r="I14" s="25">
        <f>AVERAGE(B13:B15)</f>
        <v>4149.33333333333</v>
      </c>
      <c r="J14" s="25">
        <f>AVERAGE(B13:B16)</f>
        <v>4180</v>
      </c>
      <c r="K14" s="25">
        <f>AVERAGE(J13:J14)</f>
        <v>4173.625</v>
      </c>
      <c r="U14" s="1">
        <f>7.1636*F14^2-100.56*F14+4418.1</f>
        <v>4093.3116</v>
      </c>
      <c r="X14" t="s">
        <v>80</v>
      </c>
      <c r="Y14" s="86" t="s">
        <v>228</v>
      </c>
    </row>
    <row r="15" spans="1:33" x14ac:dyDescent="0.25">
      <c r="A15" s="81">
        <v>44120</v>
      </c>
      <c r="B15" s="25">
        <v>4200</v>
      </c>
      <c r="C15" s="25">
        <f>A15-A14</f>
        <v>28</v>
      </c>
      <c r="D15" s="25">
        <f>(B15+B14)/2</f>
        <v>4159.5</v>
      </c>
      <c r="E15" s="124">
        <f>D15*C15</f>
        <v>116466</v>
      </c>
      <c r="F15" s="1">
        <v>10</v>
      </c>
      <c r="G15" s="22">
        <f>B15-B14</f>
        <v>81</v>
      </c>
      <c r="H15" s="82">
        <f>B15/B14</f>
        <v>1.01966496722505</v>
      </c>
      <c r="I15" s="25">
        <f>AVERAGE(B14:B16)</f>
        <v>4197</v>
      </c>
      <c r="J15" s="25">
        <f>AVERAGE(B14:B17)</f>
        <v>4241.25</v>
      </c>
      <c r="K15" s="25">
        <f>AVERAGE(J14:J15)</f>
        <v>4210.625</v>
      </c>
      <c r="U15" s="1">
        <f>7.1636*F15^2-100.56*F15+4418.1</f>
        <v>4128.86</v>
      </c>
      <c r="X15" s="16"/>
      <c r="Y15" s="16" t="s">
        <v>84</v>
      </c>
      <c r="Z15" s="16" t="s">
        <v>85</v>
      </c>
      <c r="AA15" s="16" t="s">
        <v>86</v>
      </c>
      <c r="AB15" s="113" t="s">
        <v>225</v>
      </c>
      <c r="AC15" s="113" t="s">
        <v>193</v>
      </c>
    </row>
    <row r="16" spans="1:33" x14ac:dyDescent="0.25">
      <c r="A16" s="81">
        <v>44155</v>
      </c>
      <c r="B16" s="25">
        <v>4272</v>
      </c>
      <c r="C16" s="25">
        <f>A16-A15</f>
        <v>35</v>
      </c>
      <c r="D16" s="25">
        <f>(B16+B15)/2</f>
        <v>4236</v>
      </c>
      <c r="E16" s="124">
        <f>D16*C16</f>
        <v>148260</v>
      </c>
      <c r="F16" s="1">
        <v>11</v>
      </c>
      <c r="G16" s="22">
        <f>B16-B15</f>
        <v>72</v>
      </c>
      <c r="H16" s="82">
        <f>B16/B15</f>
        <v>1.01714285714286</v>
      </c>
      <c r="I16" s="25">
        <f>AVERAGE(B15:B17)</f>
        <v>4282</v>
      </c>
      <c r="J16" s="25">
        <f>AVERAGE(B15:B18)</f>
        <v>4333</v>
      </c>
      <c r="K16" s="25">
        <f>AVERAGE(J15:J16)</f>
        <v>4287.125</v>
      </c>
      <c r="U16" s="1">
        <f>7.1636*F16^2-100.56*F16+4418.1</f>
        <v>4178.7356</v>
      </c>
      <c r="X16" s="14" t="s">
        <v>81</v>
      </c>
      <c r="Y16" s="14">
        <v>1</v>
      </c>
      <c r="Z16" s="43">
        <v>26545151.8349754</v>
      </c>
      <c r="AA16" s="43">
        <v>26545151.8349754</v>
      </c>
      <c r="AB16" s="33">
        <v>87.3986595979513</v>
      </c>
      <c r="AC16" s="53">
        <v>5.90074013655656e-10</v>
      </c>
      <c r="AD16" t="s">
        <v>191</v>
      </c>
    </row>
    <row r="17" spans="1:30" x14ac:dyDescent="0.25">
      <c r="A17" s="81">
        <v>44183</v>
      </c>
      <c r="B17" s="25">
        <v>4374</v>
      </c>
      <c r="C17" s="25">
        <f>A17-A16</f>
        <v>28</v>
      </c>
      <c r="D17" s="25">
        <f>(B17+B16)/2</f>
        <v>4323</v>
      </c>
      <c r="E17" s="124">
        <f>D17*C17</f>
        <v>121044</v>
      </c>
      <c r="F17" s="1">
        <v>12</v>
      </c>
      <c r="G17" s="22">
        <f>B17-B16</f>
        <v>102</v>
      </c>
      <c r="H17" s="82">
        <f>B17/B16</f>
        <v>1.02387640449438</v>
      </c>
      <c r="I17" s="25">
        <f>AVERAGE(B16:B18)</f>
        <v>4377.33333333333</v>
      </c>
      <c r="J17" s="25">
        <f>AVERAGE(B16:B19)</f>
        <v>4438.75</v>
      </c>
      <c r="K17" s="25">
        <f>AVERAGE(J16:J17)</f>
        <v>4385.875</v>
      </c>
      <c r="U17" s="1">
        <f>7.1636*F17^2-100.56*F17+4418.1</f>
        <v>4242.9384</v>
      </c>
      <c r="X17" s="14" t="s">
        <v>82</v>
      </c>
      <c r="Y17" s="14">
        <v>27</v>
      </c>
      <c r="Z17" s="43">
        <v>8200573.13054188</v>
      </c>
      <c r="AA17" s="43">
        <v>303724.93076081</v>
      </c>
      <c r="AB17" s="14"/>
      <c r="AC17" s="14"/>
      <c r="AD17" t="s">
        <v>192</v>
      </c>
    </row>
    <row ht="15.75" r="18" spans="1:30" thickBot="1" x14ac:dyDescent="0.3">
      <c r="A18" s="81">
        <v>44218</v>
      </c>
      <c r="B18" s="25">
        <v>4486</v>
      </c>
      <c r="C18" s="25">
        <f>A18-A17</f>
        <v>35</v>
      </c>
      <c r="D18" s="25">
        <f>(B18+B17)/2</f>
        <v>4430</v>
      </c>
      <c r="E18" s="124">
        <f>D18*C18</f>
        <v>155050</v>
      </c>
      <c r="F18" s="1">
        <v>13</v>
      </c>
      <c r="G18" s="22">
        <f>B18-B17</f>
        <v>112</v>
      </c>
      <c r="H18" s="82">
        <f>B18/B17</f>
        <v>1.02560585276635</v>
      </c>
      <c r="I18" s="25">
        <f>AVERAGE(B17:B19)</f>
        <v>4494.33333333333</v>
      </c>
      <c r="J18" s="25">
        <f>AVERAGE(B17:B20)</f>
        <v>4573</v>
      </c>
      <c r="K18" s="25">
        <f>AVERAGE(J17:J18)</f>
        <v>4505.875</v>
      </c>
      <c r="U18" s="1">
        <f>7.1636*F18^2-100.56*F18+4418.1</f>
        <v>4321.4684</v>
      </c>
      <c r="X18" s="15" t="s">
        <v>83</v>
      </c>
      <c r="Y18" s="15">
        <v>28</v>
      </c>
      <c r="Z18" s="116">
        <v>34745724.9655173</v>
      </c>
      <c r="AA18" s="116"/>
      <c r="AB18" s="15"/>
      <c r="AC18" s="15"/>
      <c r="AD18" s="112" t="s">
        <v>224</v>
      </c>
    </row>
    <row ht="15.75" r="19" spans="1:30" thickBot="1" x14ac:dyDescent="0.3">
      <c r="A19" s="81">
        <v>44246</v>
      </c>
      <c r="B19" s="25">
        <v>4623</v>
      </c>
      <c r="C19" s="25">
        <f>A19-A18</f>
        <v>28</v>
      </c>
      <c r="D19" s="25">
        <f>(B19+B18)/2</f>
        <v>4554.5</v>
      </c>
      <c r="E19" s="124">
        <f>D19*C19</f>
        <v>127526</v>
      </c>
      <c r="F19" s="1">
        <v>14</v>
      </c>
      <c r="G19" s="22">
        <f>B19-B18</f>
        <v>137</v>
      </c>
      <c r="H19" s="82">
        <f>B19/B18</f>
        <v>1.0305394560856</v>
      </c>
      <c r="I19" s="25">
        <f>AVERAGE(B18:B20)</f>
        <v>4639.33333333333</v>
      </c>
      <c r="J19" s="25">
        <f>AVERAGE(B18:B21)</f>
        <v>4708.5</v>
      </c>
      <c r="K19" s="25">
        <f>AVERAGE(J18:J19)</f>
        <v>4640.75</v>
      </c>
      <c r="U19" s="1">
        <f>7.1636*F19^2-100.56*F19+4418.1</f>
        <v>4414.3256</v>
      </c>
      <c r="AB19" s="86" t="s">
        <v>227</v>
      </c>
    </row>
    <row r="20" spans="1:30" x14ac:dyDescent="0.25">
      <c r="A20" s="81">
        <v>44281</v>
      </c>
      <c r="B20" s="25">
        <v>4809</v>
      </c>
      <c r="C20" s="25">
        <f>A20-A19</f>
        <v>35</v>
      </c>
      <c r="D20" s="25">
        <f>(B20+B19)/2</f>
        <v>4716</v>
      </c>
      <c r="E20" s="124">
        <f>D20*C20</f>
        <v>165060</v>
      </c>
      <c r="F20" s="1">
        <v>15</v>
      </c>
      <c r="G20" s="22">
        <f>B20-B19</f>
        <v>186</v>
      </c>
      <c r="H20" s="82">
        <f>B20/B19</f>
        <v>1.04023361453602</v>
      </c>
      <c r="I20" s="25">
        <f>AVERAGE(B19:B21)</f>
        <v>4782.66666666667</v>
      </c>
      <c r="J20" s="25">
        <f>AVERAGE(B19:B22)</f>
        <v>4826.75</v>
      </c>
      <c r="K20" s="25">
        <f>AVERAGE(J19:J20)</f>
        <v>4767.625</v>
      </c>
      <c r="U20" s="1">
        <f>7.1636*F20^2-100.56*F20+4418.1</f>
        <v>4521.51</v>
      </c>
      <c r="X20" s="16"/>
      <c r="Y20" s="16" t="s">
        <v>88</v>
      </c>
      <c r="Z20" s="16" t="s">
        <v>78</v>
      </c>
      <c r="AA20" s="16" t="s">
        <v>89</v>
      </c>
      <c r="AB20" s="16" t="s">
        <v>166</v>
      </c>
      <c r="AC20" s="16" t="s">
        <v>91</v>
      </c>
      <c r="AD20" s="16" t="s">
        <v>92</v>
      </c>
    </row>
    <row r="21" spans="1:30" x14ac:dyDescent="0.25">
      <c r="A21" s="81">
        <v>44309</v>
      </c>
      <c r="B21" s="25">
        <v>4916</v>
      </c>
      <c r="C21" s="25">
        <f>A21-A20</f>
        <v>28</v>
      </c>
      <c r="D21" s="25">
        <f>(B21+B20)/2</f>
        <v>4862.5</v>
      </c>
      <c r="E21" s="124">
        <f>D21*C21</f>
        <v>136150</v>
      </c>
      <c r="F21" s="1">
        <v>16</v>
      </c>
      <c r="G21" s="22">
        <f>B21-B20</f>
        <v>107</v>
      </c>
      <c r="H21" s="82">
        <f>B21/B20</f>
        <v>1.02224994801414</v>
      </c>
      <c r="I21" s="25">
        <f>AVERAGE(B20:B22)</f>
        <v>4894.66666666667</v>
      </c>
      <c r="J21" s="25">
        <f>AVERAGE(B20:B23)</f>
        <v>4908.5</v>
      </c>
      <c r="K21" s="25">
        <f>AVERAGE(J20:J21)</f>
        <v>4867.625</v>
      </c>
      <c r="U21" s="1">
        <f>7.1636*F21^2-100.56*F21+4418.1</f>
        <v>4643.0216</v>
      </c>
      <c r="X21" s="14" t="s">
        <v>194</v>
      </c>
      <c r="Y21" s="47">
        <v>3307.75123152709</v>
      </c>
      <c r="Z21" s="33">
        <v>210.088949698545</v>
      </c>
      <c r="AA21" s="33">
        <v>15.7445274312302</v>
      </c>
      <c r="AB21" s="51">
        <v>3.96125329058623e-15</v>
      </c>
      <c r="AC21" s="33">
        <v>2876.68431336033</v>
      </c>
      <c r="AD21" s="33">
        <v>3738.81814969386</v>
      </c>
    </row>
    <row ht="15.75" r="22" spans="1:30" thickBot="1" x14ac:dyDescent="0.3">
      <c r="A22" s="81">
        <v>44337</v>
      </c>
      <c r="B22" s="25">
        <v>4959</v>
      </c>
      <c r="C22" s="25">
        <f>A22-A21</f>
        <v>28</v>
      </c>
      <c r="D22" s="25">
        <f>(B22+B21)/2</f>
        <v>4937.5</v>
      </c>
      <c r="E22" s="25">
        <f>D22*C22</f>
        <v>138250</v>
      </c>
      <c r="F22" s="1">
        <v>17</v>
      </c>
      <c r="G22" s="22">
        <f>B22-B21</f>
        <v>43</v>
      </c>
      <c r="H22" s="82">
        <f>B22/B21</f>
        <v>1.00874694873881</v>
      </c>
      <c r="I22" s="25">
        <f>AVERAGE(B21:B23)</f>
        <v>4941.66666666667</v>
      </c>
      <c r="J22" s="25">
        <f>AVERAGE(B21:B24)</f>
        <v>4955.5</v>
      </c>
      <c r="K22" s="25">
        <f>AVERAGE(J21:J22)</f>
        <v>4932</v>
      </c>
      <c r="U22" s="1">
        <f>7.1636*F22^2-100.56*F22+4418.1</f>
        <v>4778.8604</v>
      </c>
      <c r="X22" s="15" t="s">
        <v>75</v>
      </c>
      <c r="Y22" s="48">
        <v>114.352216748768</v>
      </c>
      <c r="Z22" s="50">
        <v>12.231851556204</v>
      </c>
      <c r="AA22" s="50">
        <v>9.34872502526153</v>
      </c>
      <c r="AB22" s="52">
        <v>5.90074013655656e-10</v>
      </c>
      <c r="AC22" s="50">
        <v>89.2545304526923</v>
      </c>
      <c r="AD22" s="50">
        <v>139.449903044845</v>
      </c>
    </row>
    <row r="23" spans="1:30" x14ac:dyDescent="0.25">
      <c r="A23" s="81">
        <v>44365</v>
      </c>
      <c r="B23" s="25">
        <v>4950</v>
      </c>
      <c r="C23" s="25">
        <f>A23-A22</f>
        <v>28</v>
      </c>
      <c r="D23" s="25">
        <f>(B23+B22)/2</f>
        <v>4954.5</v>
      </c>
      <c r="E23" s="25">
        <f>D23*C23</f>
        <v>138726</v>
      </c>
      <c r="F23" s="1">
        <v>18</v>
      </c>
      <c r="G23" s="22">
        <f>B23-B22</f>
        <v>-9</v>
      </c>
      <c r="H23" s="82">
        <f>B23/B22</f>
        <v>0.998185117967332</v>
      </c>
      <c r="I23" s="25">
        <f>AVERAGE(B22:B24)</f>
        <v>4968.66666666667</v>
      </c>
      <c r="J23" s="25">
        <f>AVERAGE(B22:B25)</f>
        <v>4931.75</v>
      </c>
      <c r="K23" s="25">
        <f>AVERAGE(J22:J23)</f>
        <v>4943.625</v>
      </c>
      <c r="U23" s="1">
        <f>7.1636*F23^2-100.56*F23+4418.1</f>
        <v>4929.0264</v>
      </c>
      <c r="AB23" t="s">
        <v>196</v>
      </c>
    </row>
    <row r="24" spans="1:30" x14ac:dyDescent="0.25">
      <c r="A24" s="81">
        <v>44393</v>
      </c>
      <c r="B24" s="25">
        <v>4997</v>
      </c>
      <c r="C24" s="25">
        <f>A24-A23</f>
        <v>28</v>
      </c>
      <c r="D24" s="25">
        <f>(B24+B23)/2</f>
        <v>4973.5</v>
      </c>
      <c r="E24" s="25">
        <f>D24*C24</f>
        <v>139258</v>
      </c>
      <c r="F24" s="1">
        <v>19</v>
      </c>
      <c r="G24" s="22">
        <f>B24-B23</f>
        <v>47</v>
      </c>
      <c r="H24" s="82">
        <f>B24/B23</f>
        <v>1.00949494949495</v>
      </c>
      <c r="I24" s="25">
        <f>AVERAGE(B23:B25)</f>
        <v>4922.66666666667</v>
      </c>
      <c r="J24" s="25">
        <f>AVERAGE(B23:B26)</f>
        <v>4937.5</v>
      </c>
      <c r="K24" s="25">
        <f>AVERAGE(J23:J24)</f>
        <v>4934.625</v>
      </c>
      <c r="U24" s="1">
        <f>7.1636*F24^2-100.56*F24+4418.1</f>
        <v>5093.5196</v>
      </c>
      <c r="Y24" t="s">
        <v>195</v>
      </c>
      <c r="AB24" t="s">
        <v>197</v>
      </c>
    </row>
    <row r="25" spans="1:30" x14ac:dyDescent="0.25">
      <c r="A25" s="81">
        <v>44421</v>
      </c>
      <c r="B25" s="25">
        <v>4821</v>
      </c>
      <c r="C25" s="25">
        <f>A25-A24</f>
        <v>28</v>
      </c>
      <c r="D25" s="25">
        <f>(B25+B24)/2</f>
        <v>4909</v>
      </c>
      <c r="E25" s="25">
        <f>D25*C25</f>
        <v>137452</v>
      </c>
      <c r="F25" s="1">
        <v>20</v>
      </c>
      <c r="G25" s="22">
        <f>B25-B24</f>
        <v>-176</v>
      </c>
      <c r="H25" s="82">
        <f>B25/B24</f>
        <v>0.964778867320392</v>
      </c>
      <c r="I25" s="25">
        <f>AVERAGE(B24:B26)</f>
        <v>4933.33333333333</v>
      </c>
      <c r="J25" s="25">
        <f>AVERAGE(B24:B27)</f>
        <v>5012.25</v>
      </c>
      <c r="K25" s="25">
        <f>AVERAGE(J24:J25)</f>
        <v>4974.875</v>
      </c>
      <c r="U25" s="1">
        <f>7.1636*F25^2-100.56*F25+4418.1</f>
        <v>5272.34</v>
      </c>
    </row>
    <row r="26" spans="1:30" x14ac:dyDescent="0.25">
      <c r="A26" s="81">
        <v>44449</v>
      </c>
      <c r="B26" s="25">
        <v>4982</v>
      </c>
      <c r="C26" s="25">
        <f>A26-A25</f>
        <v>28</v>
      </c>
      <c r="D26" s="25">
        <f>(B26+B25)/2</f>
        <v>4901.5</v>
      </c>
      <c r="E26" s="25">
        <f>D26*C26</f>
        <v>137242</v>
      </c>
      <c r="F26" s="1">
        <v>21</v>
      </c>
      <c r="G26" s="22">
        <f>B26-B25</f>
        <v>161</v>
      </c>
      <c r="H26" s="82">
        <f>B26/B25</f>
        <v>1.03339556108691</v>
      </c>
      <c r="I26" s="25">
        <f>AVERAGE(B25:B27)</f>
        <v>5017.33333333333</v>
      </c>
      <c r="J26" s="25">
        <f>AVERAGE(B25:B28)</f>
        <v>5164.25</v>
      </c>
      <c r="K26" s="25">
        <f>AVERAGE(J25:J26)</f>
        <v>5088.25</v>
      </c>
      <c r="U26" s="1">
        <f>7.1636*F26^2-100.56*F26+4418.1</f>
        <v>5465.4876</v>
      </c>
    </row>
    <row r="27" spans="1:30" x14ac:dyDescent="0.25">
      <c r="A27" s="81">
        <v>44491</v>
      </c>
      <c r="B27" s="25">
        <v>5249</v>
      </c>
      <c r="C27" s="25">
        <f>A27-A26</f>
        <v>42</v>
      </c>
      <c r="D27" s="25">
        <f>(B27+B26)/2</f>
        <v>5115.5</v>
      </c>
      <c r="E27" s="25">
        <f>D27*C27</f>
        <v>214851</v>
      </c>
      <c r="F27" s="1">
        <v>22</v>
      </c>
      <c r="G27" s="22">
        <f>B27-B26</f>
        <v>267</v>
      </c>
      <c r="H27" s="82">
        <f>B27/B26</f>
        <v>1.05359293456443</v>
      </c>
      <c r="I27" s="25">
        <f>AVERAGE(B26:B28)</f>
        <v>5278.66666666667</v>
      </c>
      <c r="J27" s="25">
        <f>AVERAGE(B26:B29)</f>
        <v>5429.75</v>
      </c>
      <c r="K27" s="25">
        <f>AVERAGE(J26:J27)</f>
        <v>5297</v>
      </c>
      <c r="U27" s="1">
        <f>7.1636*F27^2-100.56*F27+4418.1</f>
        <v>5672.9624</v>
      </c>
    </row>
    <row r="28" spans="1:30" x14ac:dyDescent="0.25">
      <c r="A28" s="81">
        <v>44519</v>
      </c>
      <c r="B28" s="25">
        <v>5605</v>
      </c>
      <c r="C28" s="25">
        <f>A28-A27</f>
        <v>28</v>
      </c>
      <c r="D28" s="25">
        <f>(B28+B27)/2</f>
        <v>5427</v>
      </c>
      <c r="E28" s="25">
        <f>D28*C28</f>
        <v>151956</v>
      </c>
      <c r="F28" s="1">
        <v>23</v>
      </c>
      <c r="G28" s="22">
        <f>B28-B27</f>
        <v>356</v>
      </c>
      <c r="H28" s="82">
        <f>B28/B27</f>
        <v>1.06782244236998</v>
      </c>
      <c r="I28" s="25">
        <f>AVERAGE(B27:B29)</f>
        <v>5579</v>
      </c>
      <c r="J28" s="25">
        <f>AVERAGE(B27:B30)</f>
        <v>5716.75</v>
      </c>
      <c r="K28" s="25">
        <f>AVERAGE(J27:J28)</f>
        <v>5573.25</v>
      </c>
      <c r="U28" s="1">
        <f>7.1636*F28^2-100.56*F28+4418.1</f>
        <v>5894.7644</v>
      </c>
    </row>
    <row r="29" spans="1:30" x14ac:dyDescent="0.25">
      <c r="A29" s="81">
        <v>44547</v>
      </c>
      <c r="B29" s="25">
        <v>5883</v>
      </c>
      <c r="C29" s="25">
        <f>A29-A28</f>
        <v>28</v>
      </c>
      <c r="D29" s="25">
        <f>(B29+B28)/2</f>
        <v>5744</v>
      </c>
      <c r="E29" s="25">
        <f>D29*C29</f>
        <v>160832</v>
      </c>
      <c r="F29" s="1">
        <v>24</v>
      </c>
      <c r="G29" s="22">
        <f>B29-B28</f>
        <v>278</v>
      </c>
      <c r="H29" s="82">
        <f>B29/B28</f>
        <v>1.04959857270294</v>
      </c>
      <c r="I29" s="25">
        <f>AVERAGE(B28:B30)</f>
        <v>5872.66666666667</v>
      </c>
      <c r="J29" s="25">
        <f>AVERAGE(B28:B31)</f>
        <v>5984.5</v>
      </c>
      <c r="K29" s="25">
        <f>AVERAGE(J28:J29)</f>
        <v>5850.625</v>
      </c>
      <c r="U29" s="1">
        <f>7.1636*F29^2-100.56*F29+4418.1</f>
        <v>6130.8936</v>
      </c>
    </row>
    <row r="30" spans="1:30" x14ac:dyDescent="0.25">
      <c r="A30" s="81">
        <v>44582</v>
      </c>
      <c r="B30" s="25">
        <v>6130</v>
      </c>
      <c r="C30" s="25">
        <f>A30-A29</f>
        <v>35</v>
      </c>
      <c r="D30" s="25">
        <f>(B30+B29)/2</f>
        <v>6006.5</v>
      </c>
      <c r="E30" s="25">
        <f>D30*C30</f>
        <v>210227.5</v>
      </c>
      <c r="F30" s="1">
        <v>25</v>
      </c>
      <c r="G30" s="22">
        <f>B30-B29</f>
        <v>247</v>
      </c>
      <c r="H30" s="82">
        <f>B30/B29</f>
        <v>1.04198538160802</v>
      </c>
      <c r="I30" s="25">
        <f>AVERAGE(B29:B31)</f>
        <v>6111</v>
      </c>
      <c r="J30" s="25">
        <f>AVERAGE(B29:B32)</f>
        <v>6304.5</v>
      </c>
      <c r="K30" s="25">
        <f>AVERAGE(J29:J30)</f>
        <v>6144.5</v>
      </c>
      <c r="U30" s="1">
        <f>7.1636*F30^2-100.56*F30+4418.1</f>
        <v>6381.35</v>
      </c>
    </row>
    <row r="31" spans="1:30" x14ac:dyDescent="0.25">
      <c r="A31" s="81">
        <v>44603</v>
      </c>
      <c r="B31" s="25">
        <v>6320</v>
      </c>
      <c r="C31" s="25">
        <f>A31-A30</f>
        <v>21</v>
      </c>
      <c r="D31" s="25">
        <f>(B31+B30)/2</f>
        <v>6225</v>
      </c>
      <c r="E31" s="25">
        <f>D31*C31</f>
        <v>130725</v>
      </c>
      <c r="F31" s="1">
        <v>26</v>
      </c>
      <c r="G31" s="22">
        <f>B31-B30</f>
        <v>190</v>
      </c>
      <c r="H31" s="82">
        <f>B31/B30</f>
        <v>1.03099510603589</v>
      </c>
      <c r="I31" s="25">
        <f>AVERAGE(B30:B32)</f>
        <v>6445</v>
      </c>
      <c r="J31" s="25">
        <f>AVERAGE(B30:B33)</f>
        <v>6747.5</v>
      </c>
      <c r="K31" s="25">
        <f>AVERAGE(J30:J31)</f>
        <v>6526</v>
      </c>
      <c r="U31" s="1">
        <f>7.1636*F31^2-100.56*F31+4418.1</f>
        <v>6646.1336</v>
      </c>
    </row>
    <row r="32" spans="1:30" x14ac:dyDescent="0.25">
      <c r="A32" s="81">
        <v>44638</v>
      </c>
      <c r="B32" s="25">
        <v>6885</v>
      </c>
      <c r="C32" s="25">
        <f>A32-A31</f>
        <v>35</v>
      </c>
      <c r="D32" s="25">
        <f>(B32+B31)/2</f>
        <v>6602.5</v>
      </c>
      <c r="E32" s="25">
        <f>D32*C32</f>
        <v>231087.5</v>
      </c>
      <c r="F32" s="1">
        <v>27</v>
      </c>
      <c r="G32" s="22">
        <f>B32-B31</f>
        <v>565</v>
      </c>
      <c r="H32" s="82">
        <f>B32/B31</f>
        <v>1.08939873417722</v>
      </c>
      <c r="I32" s="25">
        <f>AVERAGE(B31:B33)</f>
        <v>6953.33333333333</v>
      </c>
      <c r="J32" s="25">
        <f>AVERAGE(B31:B34)</f>
        <v>7296.25</v>
      </c>
      <c r="K32" s="25">
        <f>AVERAGE(J31:J32)</f>
        <v>7021.875</v>
      </c>
      <c r="U32" s="1">
        <f>7.1636*F32^2-100.56*F32+4418.1</f>
        <v>6925.2444</v>
      </c>
    </row>
    <row r="33" spans="1:22" x14ac:dyDescent="0.25">
      <c r="A33" s="81">
        <v>44673</v>
      </c>
      <c r="B33" s="25">
        <v>7655</v>
      </c>
      <c r="C33" s="25">
        <f>A33-A32</f>
        <v>35</v>
      </c>
      <c r="D33" s="25">
        <f>(B33+B32)/2</f>
        <v>7270</v>
      </c>
      <c r="E33" s="25">
        <f>D33*C33</f>
        <v>254450</v>
      </c>
      <c r="F33" s="1">
        <v>28</v>
      </c>
      <c r="G33" s="22">
        <f>B33-B32</f>
        <v>770</v>
      </c>
      <c r="H33" s="82">
        <f>B33/B32</f>
        <v>1.1118373275236</v>
      </c>
      <c r="I33" s="25">
        <f>AVERAGE(B32:B34)</f>
        <v>7621.66666666667</v>
      </c>
      <c r="J33" s="96" t="s">
        <v>134</v>
      </c>
      <c r="K33" s="97" t="s">
        <v>134</v>
      </c>
      <c r="U33" s="1">
        <f>7.1636*F33^2-100.56*F33+4418.1</f>
        <v>7218.6824</v>
      </c>
    </row>
    <row ht="15.75" r="34" spans="1:22" thickBot="1" x14ac:dyDescent="0.3">
      <c r="A34" s="90">
        <v>44701</v>
      </c>
      <c r="B34" s="91">
        <v>8325</v>
      </c>
      <c r="C34" s="91">
        <f>A34-A33</f>
        <v>28</v>
      </c>
      <c r="D34" s="91">
        <f>(B34+B33)/2</f>
        <v>7990</v>
      </c>
      <c r="E34" s="91">
        <f>D34*C34</f>
        <v>223720</v>
      </c>
      <c r="F34" s="92">
        <v>29</v>
      </c>
      <c r="G34" s="93">
        <f>B34-B33</f>
        <v>670</v>
      </c>
      <c r="H34" s="94">
        <f>B34/B33</f>
        <v>1.08752449379491</v>
      </c>
      <c r="I34" s="95" t="s">
        <v>134</v>
      </c>
      <c r="J34" s="98" t="s">
        <v>134</v>
      </c>
      <c r="K34" s="98" t="s">
        <v>134</v>
      </c>
      <c r="U34" s="1">
        <f>7.1636*F34^2-100.56*F34+4418.1</f>
        <v>7526.4476</v>
      </c>
    </row>
    <row ht="15.75" r="35" spans="1:22" thickTop="1" x14ac:dyDescent="0.25">
      <c r="A35" s="88" t="s">
        <v>130</v>
      </c>
      <c r="B35" s="61"/>
      <c r="C35" s="89">
        <f>SUM(C7:C34)</f>
        <v>847</v>
      </c>
      <c r="D35" s="61"/>
      <c r="E35" s="89">
        <f>SUM(E7:E34)</f>
        <v>4225994.5</v>
      </c>
      <c r="F35" s="87">
        <v>30</v>
      </c>
      <c r="G35" s="61"/>
      <c r="H35" s="61"/>
      <c r="I35" s="61"/>
      <c r="J35" s="61"/>
      <c r="K35" s="61"/>
      <c r="U35" s="85">
        <f>7.1636*F35^2-100.56*F35+4418.1</f>
        <v>7848.54</v>
      </c>
      <c r="V35" s="86" t="s">
        <v>220</v>
      </c>
    </row>
    <row r="36" spans="1:22" x14ac:dyDescent="0.25">
      <c r="C36" s="104" t="s">
        <v>96</v>
      </c>
      <c r="D36" s="105"/>
      <c r="E36" s="106">
        <f>E35/C35</f>
        <v>4989.36776859504</v>
      </c>
      <c r="F36" s="107">
        <v>31</v>
      </c>
      <c r="G36" s="108">
        <f>(B34-B6)/COUNT(G7:G34)</f>
        <v>155.571428571429</v>
      </c>
      <c r="H36" s="110">
        <f>(B34/B6)^(1/COUNT(H7:H34))</f>
        <v>1.02680836484743</v>
      </c>
      <c r="U36" s="85">
        <f> 7.1636*F36^2 - 100.56*F36 + 4418.1</f>
        <v>8184.9596</v>
      </c>
    </row>
    <row r="37" spans="1:22" x14ac:dyDescent="0.25">
      <c r="E37" s="5"/>
      <c r="G37" s="109">
        <f>AVERAGE(G7:G34)</f>
        <v>155.571428571429</v>
      </c>
      <c r="H37" s="111">
        <f>AVERAGE(H7:H34)</f>
        <v>1.02733511667011</v>
      </c>
    </row>
    <row r="38" spans="1:22" x14ac:dyDescent="0.25">
      <c r="G38" s="61" t="s">
        <v>221</v>
      </c>
      <c r="H38" s="61" t="s">
        <v>222</v>
      </c>
    </row>
  </sheetData>
  <mergeCells count="6">
    <mergeCell ref="C4:E4"/>
    <mergeCell ref="A4:A5"/>
    <mergeCell ref="B4:B5"/>
    <mergeCell ref="I4:K4"/>
    <mergeCell ref="J5:K5"/>
    <mergeCell ref="G4:H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B751-C015-4BD4-94A6-FD4655D3981D}">
  <sheetViews>
    <sheetView workbookViewId="0">
      <selection pane="topLeft" activeCell="K15" sqref="K15"/>
    </sheetView>
  </sheetViews>
  <sheetFormatPr baseColWidth="8" defaultRowHeight="15"/>
  <cols>
    <col min="1" max="1" width="4" bestFit="1" customWidth="1"/>
    <col min="4" max="4" width="17.7109375" style="4" bestFit="1" customWidth="1"/>
    <col min="5" max="5" width="18.42578125" bestFit="1" customWidth="1"/>
    <col min="6" max="6" width="22.140625" bestFit="1" customWidth="1"/>
    <col min="7" max="7" width="15.28515625" bestFit="1" customWidth="1"/>
    <col min="9" max="9" width="10.85546875" bestFit="1" customWidth="1"/>
    <col min="10" max="10" width="9.140625" style="4" customWidth="1"/>
    <col min="13" max="13" width="10.7109375" bestFit="1" customWidth="1"/>
  </cols>
  <sheetData>
    <row ht="21" r="1" spans="1:11" x14ac:dyDescent="0.35">
      <c r="A1" s="31" t="s">
        <v>140</v>
      </c>
    </row>
    <row r="2" spans="1:11" x14ac:dyDescent="0.25">
      <c r="D2"/>
      <c r="J2"/>
    </row>
    <row r="3" spans="1:11" x14ac:dyDescent="0.25">
      <c r="A3" s="10"/>
      <c r="B3" s="10" t="s">
        <v>0</v>
      </c>
      <c r="C3" s="10"/>
      <c r="D3" s="11" t="s">
        <v>12</v>
      </c>
      <c r="E3" s="10"/>
      <c r="F3" s="10"/>
      <c r="G3" s="10"/>
      <c r="H3" s="10"/>
      <c r="I3" s="10"/>
      <c r="J3" s="11"/>
    </row>
    <row r="4" spans="1:11" x14ac:dyDescent="0.25">
      <c r="A4" s="12" t="s">
        <v>13</v>
      </c>
      <c r="B4" s="12" t="s">
        <v>2</v>
      </c>
      <c r="C4" s="12" t="s">
        <v>1</v>
      </c>
      <c r="D4" s="13" t="s">
        <v>4</v>
      </c>
      <c r="E4" s="12" t="s">
        <v>3</v>
      </c>
      <c r="F4" s="12" t="s">
        <v>66</v>
      </c>
      <c r="G4" s="10"/>
      <c r="H4" s="12" t="s">
        <v>170</v>
      </c>
      <c r="I4" s="12" t="s">
        <v>99</v>
      </c>
      <c r="J4" s="13" t="s">
        <v>68</v>
      </c>
    </row>
    <row r="5" spans="1:11" x14ac:dyDescent="0.25">
      <c r="A5">
        <v>1</v>
      </c>
      <c r="B5">
        <v>0</v>
      </c>
      <c r="C5">
        <v>48</v>
      </c>
      <c r="D5" s="4">
        <v>398.148302413426</v>
      </c>
      <c r="E5" t="s">
        <v>8</v>
      </c>
      <c r="F5" t="s">
        <v>60</v>
      </c>
      <c r="G5">
        <v>0</v>
      </c>
      <c r="H5">
        <v>8442</v>
      </c>
      <c r="I5">
        <v>1</v>
      </c>
      <c r="J5" s="4">
        <v>7.50601479023137</v>
      </c>
      <c r="K5" s="7">
        <f>1/J5</f>
        <v>0.133226489415054</v>
      </c>
    </row>
    <row r="6" spans="1:11" x14ac:dyDescent="0.25">
      <c r="A6">
        <v>2</v>
      </c>
      <c r="B6">
        <v>0</v>
      </c>
      <c r="C6">
        <v>20</v>
      </c>
      <c r="D6" s="4">
        <v>957.863755517862</v>
      </c>
      <c r="E6" t="s">
        <v>8</v>
      </c>
      <c r="F6" t="s">
        <v>169</v>
      </c>
      <c r="G6">
        <v>0</v>
      </c>
      <c r="H6">
        <v>419371</v>
      </c>
      <c r="I6">
        <v>5</v>
      </c>
      <c r="J6" s="4">
        <v>7.39648111341583</v>
      </c>
      <c r="K6" s="7">
        <f>1/J6</f>
        <v>0.135199425871066</v>
      </c>
    </row>
    <row r="7" spans="1:11" x14ac:dyDescent="0.25">
      <c r="A7">
        <v>3</v>
      </c>
      <c r="B7">
        <v>1</v>
      </c>
      <c r="C7">
        <v>45</v>
      </c>
      <c r="D7" s="4">
        <v>160.405654350036</v>
      </c>
      <c r="E7" t="s">
        <v>5</v>
      </c>
      <c r="F7" t="s">
        <v>61</v>
      </c>
      <c r="G7">
        <v>0</v>
      </c>
      <c r="H7">
        <v>268829</v>
      </c>
      <c r="I7">
        <v>3</v>
      </c>
      <c r="J7" s="4">
        <v>7.41343087717812</v>
      </c>
      <c r="K7" s="7">
        <f>1/J7</f>
        <v>0.134890311458686</v>
      </c>
    </row>
    <row r="8" spans="1:11" x14ac:dyDescent="0.25">
      <c r="A8">
        <v>4</v>
      </c>
      <c r="B8">
        <v>0</v>
      </c>
      <c r="C8">
        <v>27</v>
      </c>
      <c r="D8" s="4">
        <v>521.718243028199</v>
      </c>
      <c r="E8" t="s">
        <v>6</v>
      </c>
      <c r="F8" t="s">
        <v>62</v>
      </c>
      <c r="G8">
        <v>0</v>
      </c>
      <c r="H8">
        <v>78049</v>
      </c>
      <c r="I8">
        <v>1</v>
      </c>
      <c r="J8" s="4">
        <v>6.72725444479112</v>
      </c>
      <c r="K8" s="7">
        <f>1/J8</f>
        <v>0.148649052627152</v>
      </c>
    </row>
    <row r="9" spans="1:11" x14ac:dyDescent="0.25">
      <c r="A9">
        <v>5</v>
      </c>
      <c r="B9">
        <v>0</v>
      </c>
      <c r="C9">
        <v>46</v>
      </c>
      <c r="D9" s="4">
        <v>575.324661911562</v>
      </c>
      <c r="E9" t="s">
        <v>7</v>
      </c>
      <c r="F9" t="s">
        <v>63</v>
      </c>
      <c r="G9" t="s">
        <v>64</v>
      </c>
      <c r="H9">
        <v>373088</v>
      </c>
      <c r="I9">
        <v>5</v>
      </c>
      <c r="J9" s="4">
        <v>6.57769298414911</v>
      </c>
      <c r="K9" s="7">
        <f>1/J9</f>
        <v>0.152028986821032</v>
      </c>
    </row>
    <row r="10" spans="1:11" x14ac:dyDescent="0.25">
      <c r="A10">
        <v>6</v>
      </c>
      <c r="B10">
        <v>0</v>
      </c>
      <c r="C10">
        <v>49</v>
      </c>
      <c r="D10" s="4">
        <v>480.800845591025</v>
      </c>
      <c r="E10" t="s">
        <v>8</v>
      </c>
      <c r="F10" t="s">
        <v>60</v>
      </c>
      <c r="G10" t="s">
        <v>64</v>
      </c>
      <c r="H10">
        <v>95423</v>
      </c>
      <c r="I10">
        <v>2</v>
      </c>
      <c r="J10" s="4">
        <v>7.59565930607441</v>
      </c>
      <c r="K10" s="7">
        <f>1/J10</f>
        <v>0.131654140832815</v>
      </c>
    </row>
    <row r="11" spans="1:11" x14ac:dyDescent="0.25">
      <c r="A11">
        <v>7</v>
      </c>
      <c r="B11">
        <v>1</v>
      </c>
      <c r="C11">
        <v>64</v>
      </c>
      <c r="D11" s="4">
        <v>1293.46396595002</v>
      </c>
      <c r="E11" t="s">
        <v>5</v>
      </c>
      <c r="F11" t="s">
        <v>65</v>
      </c>
      <c r="G11">
        <v>0</v>
      </c>
      <c r="H11">
        <v>396135</v>
      </c>
      <c r="I11">
        <v>5</v>
      </c>
      <c r="J11" s="4">
        <v>6.6537007356951</v>
      </c>
      <c r="K11" s="7">
        <f>1/J11</f>
        <v>0.15029230194188</v>
      </c>
    </row>
    <row r="12" spans="1:11" x14ac:dyDescent="0.25">
      <c r="A12">
        <v>8</v>
      </c>
      <c r="B12">
        <v>0</v>
      </c>
      <c r="C12">
        <v>64</v>
      </c>
      <c r="D12" s="4">
        <v>883.021103065293</v>
      </c>
      <c r="E12" t="s">
        <v>5</v>
      </c>
      <c r="F12" t="s">
        <v>169</v>
      </c>
      <c r="G12">
        <v>0</v>
      </c>
      <c r="H12">
        <v>439120</v>
      </c>
      <c r="I12">
        <v>5</v>
      </c>
      <c r="J12" s="4">
        <v>5.17496409233132</v>
      </c>
      <c r="K12" s="7">
        <f>1/J12</f>
        <v>0.193238055792867</v>
      </c>
    </row>
    <row r="13" spans="1:11" x14ac:dyDescent="0.25">
      <c r="A13">
        <v>9</v>
      </c>
      <c r="B13">
        <v>1</v>
      </c>
      <c r="C13">
        <v>42</v>
      </c>
      <c r="D13" s="4">
        <v>821.999685360065</v>
      </c>
      <c r="E13" t="s">
        <v>8</v>
      </c>
      <c r="F13" t="s">
        <v>60</v>
      </c>
      <c r="G13" t="s">
        <v>64</v>
      </c>
      <c r="H13">
        <v>98583</v>
      </c>
      <c r="I13">
        <v>2</v>
      </c>
      <c r="J13" s="4">
        <v>6.94888462964194</v>
      </c>
      <c r="K13" s="7">
        <f>1/J13</f>
        <v>0.143907987151533</v>
      </c>
    </row>
    <row r="14" spans="1:11" x14ac:dyDescent="0.25">
      <c r="A14">
        <v>10</v>
      </c>
      <c r="B14">
        <v>0</v>
      </c>
      <c r="C14">
        <v>56</v>
      </c>
      <c r="D14" s="4">
        <v>477.099609551269</v>
      </c>
      <c r="E14" t="s">
        <v>6</v>
      </c>
      <c r="F14" t="s">
        <v>64</v>
      </c>
      <c r="G14">
        <v>0</v>
      </c>
      <c r="H14">
        <v>412739</v>
      </c>
      <c r="I14">
        <v>5</v>
      </c>
      <c r="J14" s="4">
        <v>6.37230488848203</v>
      </c>
      <c r="K14" s="7">
        <f>1/J14</f>
        <v>0.156929088846252</v>
      </c>
    </row>
    <row r="15" spans="1:11" x14ac:dyDescent="0.25">
      <c r="A15">
        <v>11</v>
      </c>
      <c r="B15">
        <v>0</v>
      </c>
      <c r="C15">
        <v>42</v>
      </c>
      <c r="D15" s="4">
        <v>878.73667790049</v>
      </c>
      <c r="E15" t="s">
        <v>7</v>
      </c>
      <c r="F15" t="s">
        <v>62</v>
      </c>
      <c r="G15" t="s">
        <v>169</v>
      </c>
      <c r="H15">
        <v>222045</v>
      </c>
      <c r="I15">
        <v>3</v>
      </c>
      <c r="J15" s="4">
        <v>7.54329127813817</v>
      </c>
      <c r="K15" s="7">
        <f>1/J15</f>
        <v>0.132568127509299</v>
      </c>
    </row>
    <row r="16" spans="1:11" x14ac:dyDescent="0.25">
      <c r="A16">
        <v>12</v>
      </c>
      <c r="B16">
        <v>0</v>
      </c>
      <c r="C16">
        <v>62</v>
      </c>
      <c r="D16" s="4">
        <v>598.27684200428</v>
      </c>
      <c r="E16" t="s">
        <v>8</v>
      </c>
      <c r="F16" t="s">
        <v>65</v>
      </c>
      <c r="G16">
        <v>0</v>
      </c>
      <c r="H16">
        <v>224259</v>
      </c>
      <c r="I16">
        <v>3</v>
      </c>
      <c r="J16" s="4">
        <v>7.48529658902767</v>
      </c>
      <c r="K16" s="7">
        <f>1/J16</f>
        <v>0.133595240763853</v>
      </c>
    </row>
    <row r="17" spans="1:11" x14ac:dyDescent="0.25">
      <c r="A17">
        <v>13</v>
      </c>
      <c r="B17">
        <v>1</v>
      </c>
      <c r="C17">
        <v>36</v>
      </c>
      <c r="D17" s="4">
        <v>892.568797327531</v>
      </c>
      <c r="E17" t="s">
        <v>6</v>
      </c>
      <c r="F17" t="s">
        <v>60</v>
      </c>
      <c r="G17">
        <v>0</v>
      </c>
      <c r="H17">
        <v>412832</v>
      </c>
      <c r="I17">
        <v>5</v>
      </c>
      <c r="J17" s="4">
        <v>6.42040182591989</v>
      </c>
      <c r="K17" s="7">
        <f>1/J17</f>
        <v>0.155753491309981</v>
      </c>
    </row>
    <row r="18" spans="1:11" x14ac:dyDescent="0.25">
      <c r="A18">
        <v>14</v>
      </c>
      <c r="B18">
        <v>0</v>
      </c>
      <c r="C18">
        <v>59</v>
      </c>
      <c r="D18" s="4">
        <v>1573.54250184514</v>
      </c>
      <c r="E18" t="s">
        <v>6</v>
      </c>
      <c r="F18" t="s">
        <v>61</v>
      </c>
      <c r="G18" t="s">
        <v>169</v>
      </c>
      <c r="H18">
        <v>273910</v>
      </c>
      <c r="I18">
        <v>4</v>
      </c>
      <c r="J18" s="4">
        <v>4.87</v>
      </c>
      <c r="K18" s="7">
        <f>1/J18</f>
        <v>0.205338809034908</v>
      </c>
    </row>
    <row r="19" spans="1:11" x14ac:dyDescent="0.25">
      <c r="A19">
        <v>15</v>
      </c>
      <c r="B19">
        <v>0</v>
      </c>
      <c r="C19">
        <v>57</v>
      </c>
      <c r="D19" s="4">
        <v>465.580628802046</v>
      </c>
      <c r="E19" t="s">
        <v>7</v>
      </c>
      <c r="F19" t="s">
        <v>60</v>
      </c>
      <c r="G19" t="s">
        <v>63</v>
      </c>
      <c r="H19">
        <v>178125</v>
      </c>
      <c r="I19">
        <v>2</v>
      </c>
      <c r="J19" s="4">
        <v>7.60092038846735</v>
      </c>
      <c r="K19" s="7">
        <f>1/J19</f>
        <v>0.131563014594557</v>
      </c>
    </row>
    <row r="20" spans="1:11" x14ac:dyDescent="0.25">
      <c r="A20">
        <v>16</v>
      </c>
      <c r="B20">
        <v>1</v>
      </c>
      <c r="C20">
        <v>38</v>
      </c>
      <c r="D20" s="4">
        <v>899.884712974316</v>
      </c>
      <c r="E20" t="s">
        <v>8</v>
      </c>
      <c r="F20" t="s">
        <v>62</v>
      </c>
      <c r="G20" t="s">
        <v>169</v>
      </c>
      <c r="H20">
        <v>74447</v>
      </c>
      <c r="I20">
        <v>1</v>
      </c>
      <c r="J20" s="4">
        <v>5.62072822172526</v>
      </c>
      <c r="K20" s="7">
        <f>1/J20</f>
        <v>0.177912889674117</v>
      </c>
    </row>
    <row r="21" spans="1:11" x14ac:dyDescent="0.25">
      <c r="A21">
        <v>17</v>
      </c>
      <c r="B21">
        <v>0</v>
      </c>
      <c r="C21">
        <v>58</v>
      </c>
      <c r="D21" s="4">
        <v>258.868173509427</v>
      </c>
      <c r="E21" t="s">
        <v>8</v>
      </c>
      <c r="F21" t="s">
        <v>60</v>
      </c>
      <c r="G21" t="s">
        <v>64</v>
      </c>
      <c r="H21">
        <v>320361</v>
      </c>
      <c r="I21">
        <v>4</v>
      </c>
      <c r="J21" s="4">
        <v>5.3513086971665</v>
      </c>
      <c r="K21" s="7">
        <f>1/J21</f>
        <v>0.18687017636069</v>
      </c>
    </row>
    <row r="22" spans="1:11" x14ac:dyDescent="0.25">
      <c r="A22">
        <v>18</v>
      </c>
      <c r="B22">
        <v>0</v>
      </c>
      <c r="C22">
        <v>41</v>
      </c>
      <c r="D22" s="4">
        <v>452.593538199551</v>
      </c>
      <c r="E22" t="s">
        <v>5</v>
      </c>
      <c r="F22" t="s">
        <v>63</v>
      </c>
      <c r="G22" t="s">
        <v>64</v>
      </c>
      <c r="H22">
        <v>191986</v>
      </c>
      <c r="I22">
        <v>3</v>
      </c>
      <c r="J22" s="4">
        <v>7.63976370214713</v>
      </c>
      <c r="K22" s="7">
        <f>1/J22</f>
        <v>0.130894100784682</v>
      </c>
    </row>
    <row r="23" spans="1:11" x14ac:dyDescent="0.25">
      <c r="A23">
        <v>19</v>
      </c>
      <c r="B23">
        <v>0</v>
      </c>
      <c r="C23">
        <v>29</v>
      </c>
      <c r="D23" s="4">
        <v>100.007652756997</v>
      </c>
      <c r="E23" t="s">
        <v>5</v>
      </c>
      <c r="F23" t="s">
        <v>65</v>
      </c>
      <c r="G23" t="s">
        <v>64</v>
      </c>
      <c r="H23">
        <v>46029</v>
      </c>
      <c r="I23">
        <v>1</v>
      </c>
      <c r="J23" s="4">
        <v>6.2115155972083</v>
      </c>
      <c r="K23" s="7">
        <f>1/J23</f>
        <v>0.160991304674408</v>
      </c>
    </row>
    <row r="24" spans="1:11" x14ac:dyDescent="0.25">
      <c r="A24">
        <v>20</v>
      </c>
      <c r="B24">
        <v>0</v>
      </c>
      <c r="C24">
        <v>32</v>
      </c>
      <c r="D24" s="4">
        <v>571.611963575788</v>
      </c>
      <c r="E24" t="s">
        <v>5</v>
      </c>
      <c r="F24" t="s">
        <v>169</v>
      </c>
      <c r="G24">
        <v>0</v>
      </c>
      <c r="H24">
        <v>145960</v>
      </c>
      <c r="I24">
        <v>2</v>
      </c>
      <c r="J24" s="4">
        <v>5.89596829214874</v>
      </c>
      <c r="K24" s="7">
        <f>1/J24</f>
        <v>0.169607425014757</v>
      </c>
    </row>
    <row r="25" spans="1:11" x14ac:dyDescent="0.25">
      <c r="A25">
        <v>21</v>
      </c>
      <c r="B25">
        <v>0</v>
      </c>
      <c r="C25">
        <v>53</v>
      </c>
      <c r="D25" s="4">
        <v>723.942683489101</v>
      </c>
      <c r="E25" t="s">
        <v>8</v>
      </c>
      <c r="F25" t="s">
        <v>65</v>
      </c>
      <c r="G25">
        <v>0</v>
      </c>
      <c r="H25">
        <v>172863</v>
      </c>
      <c r="I25">
        <v>2</v>
      </c>
      <c r="J25" s="4">
        <v>5.2151020999583</v>
      </c>
      <c r="K25" s="7">
        <f>1/J25</f>
        <v>0.19175080004819</v>
      </c>
    </row>
    <row r="26" spans="1:11" x14ac:dyDescent="0.25">
      <c r="A26">
        <v>22</v>
      </c>
      <c r="B26">
        <v>0</v>
      </c>
      <c r="C26">
        <v>25</v>
      </c>
      <c r="D26" s="4">
        <v>33.2723303094443</v>
      </c>
      <c r="E26" t="s">
        <v>6</v>
      </c>
      <c r="F26" t="s">
        <v>65</v>
      </c>
      <c r="G26">
        <v>0</v>
      </c>
      <c r="H26">
        <v>51081</v>
      </c>
      <c r="I26">
        <v>1</v>
      </c>
      <c r="J26" s="4">
        <v>6.16011722509524</v>
      </c>
      <c r="K26" s="7">
        <f>1/J26</f>
        <v>0.162334573102956</v>
      </c>
    </row>
    <row r="27" spans="1:11" x14ac:dyDescent="0.25">
      <c r="A27">
        <v>23</v>
      </c>
      <c r="B27">
        <v>1</v>
      </c>
      <c r="C27">
        <v>58</v>
      </c>
      <c r="D27" s="4">
        <v>347.878812878572</v>
      </c>
      <c r="E27" t="s">
        <v>8</v>
      </c>
      <c r="F27" t="s">
        <v>60</v>
      </c>
      <c r="G27" t="s">
        <v>64</v>
      </c>
      <c r="H27">
        <v>160470</v>
      </c>
      <c r="I27">
        <v>2</v>
      </c>
      <c r="J27" s="4">
        <v>6.28205130922186</v>
      </c>
      <c r="K27" s="7">
        <f>1/J27</f>
        <v>0.159183672780901</v>
      </c>
    </row>
    <row r="28" spans="1:11" x14ac:dyDescent="0.25">
      <c r="A28">
        <v>24</v>
      </c>
      <c r="B28">
        <v>0</v>
      </c>
      <c r="C28">
        <v>67</v>
      </c>
      <c r="D28" s="4">
        <v>4600.74981814483</v>
      </c>
      <c r="E28" t="s">
        <v>5</v>
      </c>
      <c r="F28" t="s">
        <v>65</v>
      </c>
      <c r="G28">
        <v>0</v>
      </c>
      <c r="H28">
        <v>293263</v>
      </c>
      <c r="I28">
        <v>4</v>
      </c>
      <c r="J28" s="4">
        <v>5.55785654453253</v>
      </c>
      <c r="K28" s="7">
        <f>1/J28</f>
        <v>0.17992547882218</v>
      </c>
    </row>
    <row r="29" spans="1:11" x14ac:dyDescent="0.25">
      <c r="A29">
        <v>25</v>
      </c>
      <c r="B29">
        <v>0</v>
      </c>
      <c r="C29">
        <v>41</v>
      </c>
      <c r="D29" s="4">
        <v>480.139766632969</v>
      </c>
      <c r="E29" t="s">
        <v>5</v>
      </c>
      <c r="F29" t="s">
        <v>169</v>
      </c>
      <c r="G29">
        <v>0</v>
      </c>
      <c r="H29">
        <v>376065</v>
      </c>
      <c r="I29">
        <v>5</v>
      </c>
      <c r="J29" s="4">
        <v>6.79293907386329</v>
      </c>
      <c r="K29" s="7">
        <f>1/J29</f>
        <v>0.147211683945117</v>
      </c>
    </row>
    <row r="30" spans="1:11" x14ac:dyDescent="0.25">
      <c r="A30">
        <v>26</v>
      </c>
      <c r="B30">
        <v>1</v>
      </c>
      <c r="C30">
        <v>43</v>
      </c>
      <c r="D30" s="4">
        <v>1366.35767523595</v>
      </c>
      <c r="E30" t="s">
        <v>8</v>
      </c>
      <c r="F30" t="s">
        <v>63</v>
      </c>
      <c r="G30" t="s">
        <v>64</v>
      </c>
      <c r="H30">
        <v>298402</v>
      </c>
      <c r="I30">
        <v>4</v>
      </c>
      <c r="J30" s="4">
        <v>6.30107957793883</v>
      </c>
      <c r="K30" s="7">
        <f>1/J30</f>
        <v>0.158702963140027</v>
      </c>
    </row>
    <row r="31" spans="1:11" x14ac:dyDescent="0.25">
      <c r="A31">
        <v>27</v>
      </c>
      <c r="B31">
        <v>0</v>
      </c>
      <c r="C31">
        <v>28</v>
      </c>
      <c r="D31" s="4">
        <v>557.7452755845</v>
      </c>
      <c r="E31" t="s">
        <v>8</v>
      </c>
      <c r="F31" t="s">
        <v>61</v>
      </c>
      <c r="G31">
        <v>0</v>
      </c>
      <c r="H31">
        <v>161095</v>
      </c>
      <c r="I31">
        <v>2</v>
      </c>
      <c r="J31" s="4">
        <v>6.98092537415793</v>
      </c>
      <c r="K31" s="7">
        <f>1/J31</f>
        <v>0.143247484595926</v>
      </c>
    </row>
    <row r="32" spans="1:11" x14ac:dyDescent="0.25">
      <c r="A32">
        <v>28</v>
      </c>
      <c r="B32">
        <v>0</v>
      </c>
      <c r="C32">
        <v>30</v>
      </c>
      <c r="D32" s="4">
        <v>779.053917235681</v>
      </c>
      <c r="E32" t="s">
        <v>5</v>
      </c>
      <c r="F32" t="s">
        <v>62</v>
      </c>
      <c r="G32">
        <v>0</v>
      </c>
      <c r="H32">
        <v>19430</v>
      </c>
      <c r="I32">
        <v>1</v>
      </c>
      <c r="J32" s="4">
        <v>5.83429278019499</v>
      </c>
      <c r="K32" s="7">
        <f>1/J32</f>
        <v>0.171400380075986</v>
      </c>
    </row>
    <row r="33" spans="1:11" x14ac:dyDescent="0.25">
      <c r="A33">
        <v>29</v>
      </c>
      <c r="B33">
        <v>0</v>
      </c>
      <c r="C33">
        <v>68</v>
      </c>
      <c r="D33" s="4">
        <v>65.9088936508454</v>
      </c>
      <c r="E33" t="s">
        <v>6</v>
      </c>
      <c r="F33" t="s">
        <v>60</v>
      </c>
      <c r="G33" t="s">
        <v>64</v>
      </c>
      <c r="H33">
        <v>353845</v>
      </c>
      <c r="I33">
        <v>4</v>
      </c>
      <c r="J33" s="4">
        <v>5.53350942808617</v>
      </c>
      <c r="K33" s="7">
        <f>1/J33</f>
        <v>0.180717140360211</v>
      </c>
    </row>
    <row r="34" spans="1:11" x14ac:dyDescent="0.25">
      <c r="A34">
        <v>30</v>
      </c>
      <c r="B34">
        <v>0</v>
      </c>
      <c r="C34">
        <v>64</v>
      </c>
      <c r="D34" s="4">
        <v>751.161133146358</v>
      </c>
      <c r="E34" t="s">
        <v>6</v>
      </c>
      <c r="F34" t="s">
        <v>60</v>
      </c>
      <c r="G34" t="s">
        <v>64</v>
      </c>
      <c r="H34">
        <v>398372</v>
      </c>
      <c r="I34">
        <v>5</v>
      </c>
      <c r="J34" s="4">
        <v>5.5764211481459</v>
      </c>
      <c r="K34" s="7">
        <f>1/J34</f>
        <v>0.179326484394474</v>
      </c>
    </row>
    <row r="35" spans="1:11" x14ac:dyDescent="0.25">
      <c r="A35">
        <v>31</v>
      </c>
      <c r="B35">
        <v>1</v>
      </c>
      <c r="C35">
        <v>58</v>
      </c>
      <c r="D35" s="4">
        <v>1474.64179217323</v>
      </c>
      <c r="E35" t="s">
        <v>8</v>
      </c>
      <c r="F35" t="s">
        <v>60</v>
      </c>
      <c r="G35">
        <v>0</v>
      </c>
      <c r="H35">
        <v>6218</v>
      </c>
      <c r="I35">
        <v>1</v>
      </c>
      <c r="J35" s="4">
        <v>7.70732692013989</v>
      </c>
      <c r="K35" s="7">
        <f>1/J35</f>
        <v>0.129746669676995</v>
      </c>
    </row>
    <row r="36" spans="1:11" x14ac:dyDescent="0.25">
      <c r="A36">
        <v>32</v>
      </c>
      <c r="B36">
        <v>0</v>
      </c>
      <c r="C36">
        <v>31</v>
      </c>
      <c r="D36" s="4">
        <v>473.922747607201</v>
      </c>
      <c r="E36" t="s">
        <v>7</v>
      </c>
      <c r="F36" t="s">
        <v>61</v>
      </c>
      <c r="G36" t="s">
        <v>169</v>
      </c>
      <c r="H36">
        <v>177632</v>
      </c>
      <c r="I36">
        <v>2</v>
      </c>
      <c r="J36" s="4">
        <v>6.16439649736903</v>
      </c>
      <c r="K36" s="7">
        <f>1/J36</f>
        <v>0.162221881805754</v>
      </c>
    </row>
    <row r="37" spans="1:11" x14ac:dyDescent="0.25">
      <c r="A37">
        <v>33</v>
      </c>
      <c r="B37">
        <v>0</v>
      </c>
      <c r="C37">
        <v>37</v>
      </c>
      <c r="D37" s="4">
        <v>769.473970218261</v>
      </c>
      <c r="E37" t="s">
        <v>5</v>
      </c>
      <c r="F37" t="s">
        <v>60</v>
      </c>
      <c r="G37" t="s">
        <v>64</v>
      </c>
      <c r="H37">
        <v>336353</v>
      </c>
      <c r="I37">
        <v>4</v>
      </c>
      <c r="J37" s="4">
        <v>5.89367673450488</v>
      </c>
      <c r="K37" s="7">
        <f>1/J37</f>
        <v>0.169673371148004</v>
      </c>
    </row>
    <row r="38" spans="1:11" x14ac:dyDescent="0.25">
      <c r="A38">
        <v>34</v>
      </c>
      <c r="B38">
        <v>1</v>
      </c>
      <c r="C38">
        <v>35</v>
      </c>
      <c r="D38" s="4">
        <v>689.123349415635</v>
      </c>
      <c r="E38" t="s">
        <v>8</v>
      </c>
      <c r="F38" t="s">
        <v>60</v>
      </c>
      <c r="G38">
        <v>0</v>
      </c>
      <c r="H38">
        <v>54418</v>
      </c>
      <c r="I38">
        <v>1</v>
      </c>
      <c r="J38" s="4">
        <v>5.7961169511729</v>
      </c>
      <c r="K38" s="7">
        <f>1/J38</f>
        <v>0.172529299947552</v>
      </c>
    </row>
    <row r="39" spans="1:11" x14ac:dyDescent="0.25">
      <c r="A39">
        <v>35</v>
      </c>
      <c r="B39">
        <v>0</v>
      </c>
      <c r="C39">
        <v>66</v>
      </c>
      <c r="D39" s="4">
        <v>526.815443213155</v>
      </c>
      <c r="E39" t="s">
        <v>6</v>
      </c>
      <c r="F39" t="s">
        <v>169</v>
      </c>
      <c r="G39">
        <v>0</v>
      </c>
      <c r="H39">
        <v>96522</v>
      </c>
      <c r="I39">
        <v>2</v>
      </c>
      <c r="J39" s="4">
        <v>6.68336492456067</v>
      </c>
      <c r="K39" s="7">
        <f>1/J39</f>
        <v>0.149625227903553</v>
      </c>
    </row>
    <row r="40" spans="1:11" x14ac:dyDescent="0.25">
      <c r="A40">
        <v>36</v>
      </c>
      <c r="B40">
        <v>1</v>
      </c>
      <c r="C40">
        <v>30</v>
      </c>
      <c r="D40" s="4">
        <v>889.045459466735</v>
      </c>
      <c r="E40" t="s">
        <v>7</v>
      </c>
      <c r="F40" t="s">
        <v>61</v>
      </c>
      <c r="G40">
        <v>0</v>
      </c>
      <c r="H40">
        <v>144156</v>
      </c>
      <c r="I40">
        <v>2</v>
      </c>
      <c r="J40" s="4">
        <v>7.82547040209923</v>
      </c>
      <c r="K40" s="7">
        <f>1/J40</f>
        <v>0.127787845153915</v>
      </c>
    </row>
    <row r="41" spans="1:11" x14ac:dyDescent="0.25">
      <c r="A41">
        <v>37</v>
      </c>
      <c r="B41">
        <v>0</v>
      </c>
      <c r="C41">
        <v>47</v>
      </c>
      <c r="D41" s="4">
        <v>1368.08023473211</v>
      </c>
      <c r="E41" t="s">
        <v>8</v>
      </c>
      <c r="F41" t="s">
        <v>60</v>
      </c>
      <c r="G41" t="s">
        <v>64</v>
      </c>
      <c r="H41">
        <v>18765</v>
      </c>
      <c r="I41">
        <v>1</v>
      </c>
      <c r="J41" s="4">
        <v>4.84</v>
      </c>
      <c r="K41" s="7">
        <f>1/J41</f>
        <v>0.206611570247934</v>
      </c>
    </row>
    <row r="42" spans="1:11" x14ac:dyDescent="0.25">
      <c r="A42">
        <v>38</v>
      </c>
      <c r="B42">
        <v>1</v>
      </c>
      <c r="C42">
        <v>25</v>
      </c>
      <c r="D42" s="4">
        <v>101.32326774566</v>
      </c>
      <c r="E42" t="s">
        <v>5</v>
      </c>
      <c r="F42" t="s">
        <v>63</v>
      </c>
      <c r="G42" t="s">
        <v>64</v>
      </c>
      <c r="H42">
        <v>25147</v>
      </c>
      <c r="I42">
        <v>1</v>
      </c>
      <c r="J42" s="4">
        <v>6.09133967271955</v>
      </c>
      <c r="K42" s="7">
        <f>1/J42</f>
        <v>0.164167499060767</v>
      </c>
    </row>
    <row r="43" spans="1:11" x14ac:dyDescent="0.25">
      <c r="A43">
        <v>39</v>
      </c>
      <c r="B43">
        <v>1</v>
      </c>
      <c r="C43">
        <v>25</v>
      </c>
      <c r="D43" s="4">
        <v>978.121678999047</v>
      </c>
      <c r="E43" t="s">
        <v>8</v>
      </c>
      <c r="F43" t="s">
        <v>65</v>
      </c>
      <c r="G43">
        <v>0</v>
      </c>
      <c r="H43">
        <v>409821</v>
      </c>
      <c r="I43">
        <v>5</v>
      </c>
      <c r="J43" s="4">
        <v>7.40030417592457</v>
      </c>
      <c r="K43" s="7">
        <f>1/J43</f>
        <v>0.135129580653361</v>
      </c>
    </row>
    <row r="44" spans="1:11" x14ac:dyDescent="0.25">
      <c r="A44">
        <v>40</v>
      </c>
      <c r="B44">
        <v>0</v>
      </c>
      <c r="C44">
        <v>24</v>
      </c>
      <c r="D44" s="4">
        <v>244.18559713382</v>
      </c>
      <c r="E44" t="s">
        <v>6</v>
      </c>
      <c r="F44" t="s">
        <v>60</v>
      </c>
      <c r="G44" t="s">
        <v>64</v>
      </c>
      <c r="H44">
        <v>361492</v>
      </c>
      <c r="I44">
        <v>5</v>
      </c>
      <c r="J44" s="4">
        <v>6.00595875805794</v>
      </c>
      <c r="K44" s="7">
        <f>1/J44</f>
        <v>0.166501309829732</v>
      </c>
    </row>
    <row r="45" spans="1:11" x14ac:dyDescent="0.25">
      <c r="A45">
        <v>41</v>
      </c>
      <c r="B45">
        <v>0</v>
      </c>
      <c r="C45">
        <v>57</v>
      </c>
      <c r="D45" s="4">
        <v>640.668512128933</v>
      </c>
      <c r="E45" t="s">
        <v>8</v>
      </c>
      <c r="F45" t="s">
        <v>63</v>
      </c>
      <c r="G45" t="s">
        <v>64</v>
      </c>
      <c r="H45">
        <v>22690</v>
      </c>
      <c r="I45">
        <v>1</v>
      </c>
      <c r="J45" s="4">
        <v>5.57645792778364</v>
      </c>
      <c r="K45" s="7">
        <f>1/J45</f>
        <v>0.179325301643126</v>
      </c>
    </row>
    <row r="46" spans="1:11" x14ac:dyDescent="0.25">
      <c r="A46">
        <v>42</v>
      </c>
      <c r="B46">
        <v>1</v>
      </c>
      <c r="C46">
        <v>45</v>
      </c>
      <c r="D46" s="4">
        <v>23.9583192191482</v>
      </c>
      <c r="E46" t="s">
        <v>5</v>
      </c>
      <c r="F46" t="s">
        <v>64</v>
      </c>
      <c r="G46">
        <v>0</v>
      </c>
      <c r="H46">
        <v>56076</v>
      </c>
      <c r="I46">
        <v>1</v>
      </c>
      <c r="J46" s="4">
        <v>6.32785922017768</v>
      </c>
      <c r="K46" s="7">
        <f>1/J46</f>
        <v>0.158031328638174</v>
      </c>
    </row>
    <row r="47" spans="1:11" x14ac:dyDescent="0.25">
      <c r="A47">
        <v>43</v>
      </c>
      <c r="B47">
        <v>0</v>
      </c>
      <c r="C47">
        <v>64</v>
      </c>
      <c r="D47" s="4">
        <v>549.154533468512</v>
      </c>
      <c r="E47" t="s">
        <v>8</v>
      </c>
      <c r="F47" t="s">
        <v>65</v>
      </c>
      <c r="G47">
        <v>0</v>
      </c>
      <c r="H47">
        <v>418062</v>
      </c>
      <c r="I47">
        <v>5</v>
      </c>
      <c r="J47" s="4">
        <v>5.44152209130479</v>
      </c>
      <c r="K47" s="7">
        <f>1/J47</f>
        <v>0.183772110674316</v>
      </c>
    </row>
    <row r="48" spans="1:11" x14ac:dyDescent="0.25">
      <c r="A48">
        <v>44</v>
      </c>
      <c r="B48">
        <v>0</v>
      </c>
      <c r="C48">
        <v>66</v>
      </c>
      <c r="D48" s="4">
        <v>772.856104322019</v>
      </c>
      <c r="E48" t="s">
        <v>8</v>
      </c>
      <c r="F48" t="s">
        <v>61</v>
      </c>
      <c r="G48">
        <v>0</v>
      </c>
      <c r="H48">
        <v>398938</v>
      </c>
      <c r="I48">
        <v>5</v>
      </c>
      <c r="J48" s="4">
        <v>6.96497127181186</v>
      </c>
      <c r="K48" s="7">
        <f>1/J48</f>
        <v>0.143575610146036</v>
      </c>
    </row>
    <row r="49" spans="1:11" x14ac:dyDescent="0.25">
      <c r="A49">
        <v>45</v>
      </c>
      <c r="B49">
        <v>0</v>
      </c>
      <c r="C49">
        <v>64</v>
      </c>
      <c r="D49" s="4">
        <v>130.865060214379</v>
      </c>
      <c r="E49" t="s">
        <v>5</v>
      </c>
      <c r="F49" t="s">
        <v>65</v>
      </c>
      <c r="G49">
        <v>0</v>
      </c>
      <c r="H49">
        <v>160675</v>
      </c>
      <c r="I49">
        <v>2</v>
      </c>
      <c r="J49" s="4">
        <v>6.86995261166926</v>
      </c>
      <c r="K49" s="7">
        <f>1/J49</f>
        <v>0.14556141163207</v>
      </c>
    </row>
    <row r="50" spans="1:11" x14ac:dyDescent="0.25">
      <c r="A50">
        <v>46</v>
      </c>
      <c r="B50">
        <v>1</v>
      </c>
      <c r="C50">
        <v>37</v>
      </c>
      <c r="D50" s="4">
        <v>589.446055390524</v>
      </c>
      <c r="E50" t="s">
        <v>6</v>
      </c>
      <c r="F50" t="s">
        <v>64</v>
      </c>
      <c r="G50">
        <v>0</v>
      </c>
      <c r="H50">
        <v>148480</v>
      </c>
      <c r="I50">
        <v>2</v>
      </c>
      <c r="J50" s="4">
        <v>5.65051789355646</v>
      </c>
      <c r="K50" s="7">
        <f>1/J50</f>
        <v>0.176974928464583</v>
      </c>
    </row>
    <row r="51" spans="1:11" x14ac:dyDescent="0.25">
      <c r="A51">
        <v>47</v>
      </c>
      <c r="B51">
        <v>0</v>
      </c>
      <c r="C51">
        <v>48</v>
      </c>
      <c r="D51" s="4">
        <v>516.134871788283</v>
      </c>
      <c r="E51" t="s">
        <v>7</v>
      </c>
      <c r="F51" t="s">
        <v>62</v>
      </c>
      <c r="G51" t="s">
        <v>169</v>
      </c>
      <c r="H51">
        <v>417637</v>
      </c>
      <c r="I51">
        <v>5</v>
      </c>
      <c r="J51" s="4">
        <v>7.83385785210717</v>
      </c>
      <c r="K51" s="7">
        <f>1/J51</f>
        <v>0.1276510269753</v>
      </c>
    </row>
    <row r="52" spans="1:11" x14ac:dyDescent="0.25">
      <c r="A52">
        <v>48</v>
      </c>
      <c r="B52">
        <v>1</v>
      </c>
      <c r="C52">
        <v>50</v>
      </c>
      <c r="D52" s="4">
        <v>525.234182238828</v>
      </c>
      <c r="E52" t="s">
        <v>8</v>
      </c>
      <c r="F52" t="s">
        <v>65</v>
      </c>
      <c r="G52">
        <v>0</v>
      </c>
      <c r="H52">
        <v>275441</v>
      </c>
      <c r="I52">
        <v>4</v>
      </c>
      <c r="J52" s="4">
        <v>5.36580669347502</v>
      </c>
      <c r="K52" s="7">
        <f>1/J52</f>
        <v>0.186365267540485</v>
      </c>
    </row>
    <row r="53" spans="1:11" x14ac:dyDescent="0.25">
      <c r="A53">
        <v>49</v>
      </c>
      <c r="B53">
        <v>0</v>
      </c>
      <c r="C53">
        <v>55</v>
      </c>
      <c r="D53" s="4">
        <v>359.135324490779</v>
      </c>
      <c r="E53" t="s">
        <v>5</v>
      </c>
      <c r="F53" t="s">
        <v>60</v>
      </c>
      <c r="G53">
        <v>0</v>
      </c>
      <c r="H53">
        <v>245598</v>
      </c>
      <c r="I53">
        <v>3</v>
      </c>
      <c r="J53" s="4">
        <v>6.29070563066472</v>
      </c>
      <c r="K53" s="7">
        <f>1/J53</f>
        <v>0.158964678799369</v>
      </c>
    </row>
    <row r="54" spans="1:11" x14ac:dyDescent="0.25">
      <c r="A54">
        <v>50</v>
      </c>
      <c r="B54">
        <v>0</v>
      </c>
      <c r="C54">
        <v>54</v>
      </c>
      <c r="D54" s="4">
        <v>333.201462813153</v>
      </c>
      <c r="E54" t="s">
        <v>5</v>
      </c>
      <c r="F54" t="s">
        <v>61</v>
      </c>
      <c r="G54" t="s">
        <v>169</v>
      </c>
      <c r="H54">
        <v>57259</v>
      </c>
      <c r="I54">
        <v>1</v>
      </c>
      <c r="J54" s="4">
        <v>5.30716716364869</v>
      </c>
      <c r="K54" s="7">
        <f>1/J54</f>
        <v>0.188424439849846</v>
      </c>
    </row>
    <row r="55" spans="1:11" x14ac:dyDescent="0.25">
      <c r="A55">
        <v>51</v>
      </c>
      <c r="B55">
        <v>0</v>
      </c>
      <c r="C55">
        <v>33</v>
      </c>
      <c r="D55" s="4">
        <v>653.587543838736</v>
      </c>
      <c r="E55" t="s">
        <v>8</v>
      </c>
      <c r="F55" t="s">
        <v>60</v>
      </c>
      <c r="G55" t="s">
        <v>63</v>
      </c>
      <c r="H55">
        <v>340987</v>
      </c>
      <c r="I55">
        <v>4</v>
      </c>
      <c r="J55" s="4">
        <v>6.11157398366784</v>
      </c>
      <c r="K55" s="7">
        <f>1/J55</f>
        <v>0.163623970301649</v>
      </c>
    </row>
    <row r="56" spans="1:11" x14ac:dyDescent="0.25">
      <c r="A56">
        <v>52</v>
      </c>
      <c r="B56">
        <v>1</v>
      </c>
      <c r="C56">
        <v>48</v>
      </c>
      <c r="D56" s="4">
        <v>333.763797611065</v>
      </c>
      <c r="E56" t="s">
        <v>8</v>
      </c>
      <c r="F56" t="s">
        <v>62</v>
      </c>
      <c r="G56" t="s">
        <v>169</v>
      </c>
      <c r="H56">
        <v>427516</v>
      </c>
      <c r="I56">
        <v>5</v>
      </c>
      <c r="J56" s="4">
        <v>7.62637093446948</v>
      </c>
      <c r="K56" s="7">
        <f>1/J56</f>
        <v>0.13112396559158</v>
      </c>
    </row>
    <row r="57" spans="1:11" x14ac:dyDescent="0.25">
      <c r="A57">
        <v>53</v>
      </c>
      <c r="B57">
        <v>0</v>
      </c>
      <c r="C57">
        <v>54</v>
      </c>
      <c r="D57" s="4">
        <v>200.293732459625</v>
      </c>
      <c r="E57" t="s">
        <v>5</v>
      </c>
      <c r="F57" t="s">
        <v>60</v>
      </c>
      <c r="G57" t="s">
        <v>64</v>
      </c>
      <c r="H57">
        <v>218001</v>
      </c>
      <c r="I57">
        <v>3</v>
      </c>
      <c r="J57" s="4">
        <v>7.27059335035871</v>
      </c>
      <c r="K57" s="7">
        <f>1/J57</f>
        <v>0.1375403563109</v>
      </c>
    </row>
    <row r="58" spans="1:11" x14ac:dyDescent="0.25">
      <c r="A58">
        <v>54</v>
      </c>
      <c r="B58">
        <v>1</v>
      </c>
      <c r="C58">
        <v>26</v>
      </c>
      <c r="D58" s="4">
        <v>52.2936168311189</v>
      </c>
      <c r="E58" t="s">
        <v>8</v>
      </c>
      <c r="F58" t="s">
        <v>63</v>
      </c>
      <c r="G58" t="s">
        <v>64</v>
      </c>
      <c r="H58">
        <v>281071</v>
      </c>
      <c r="I58">
        <v>4</v>
      </c>
      <c r="J58" s="4">
        <v>7.37494271728195</v>
      </c>
      <c r="K58" s="7">
        <f>1/J58</f>
        <v>0.135594273519802</v>
      </c>
    </row>
    <row r="59" spans="1:11" x14ac:dyDescent="0.25">
      <c r="A59">
        <v>55</v>
      </c>
      <c r="B59">
        <v>1</v>
      </c>
      <c r="C59">
        <v>32</v>
      </c>
      <c r="D59" s="4">
        <v>89.5321984381218</v>
      </c>
      <c r="E59" t="s">
        <v>6</v>
      </c>
      <c r="F59" t="s">
        <v>65</v>
      </c>
      <c r="G59" t="s">
        <v>64</v>
      </c>
      <c r="H59">
        <v>237816</v>
      </c>
      <c r="I59">
        <v>3</v>
      </c>
      <c r="J59" s="4">
        <v>6.47233504085514</v>
      </c>
      <c r="K59" s="7">
        <f>1/J59</f>
        <v>0.154503744581782</v>
      </c>
    </row>
    <row r="60" spans="1:11" x14ac:dyDescent="0.25">
      <c r="A60">
        <v>56</v>
      </c>
      <c r="B60">
        <v>0</v>
      </c>
      <c r="C60">
        <v>46</v>
      </c>
      <c r="D60" s="4">
        <v>353.705143433732</v>
      </c>
      <c r="E60" t="s">
        <v>7</v>
      </c>
      <c r="F60" t="s">
        <v>169</v>
      </c>
      <c r="G60">
        <v>0</v>
      </c>
      <c r="H60">
        <v>26351</v>
      </c>
      <c r="I60">
        <v>1</v>
      </c>
      <c r="J60" s="4">
        <v>7.53520800947611</v>
      </c>
      <c r="K60" s="7">
        <f>1/J60</f>
        <v>0.132710337756094</v>
      </c>
    </row>
    <row r="61" spans="1:11" x14ac:dyDescent="0.25">
      <c r="A61">
        <v>57</v>
      </c>
      <c r="B61">
        <v>0</v>
      </c>
      <c r="C61">
        <v>44</v>
      </c>
      <c r="D61" s="4">
        <v>3535.52646329588</v>
      </c>
      <c r="E61" t="s">
        <v>8</v>
      </c>
      <c r="F61" t="s">
        <v>65</v>
      </c>
      <c r="G61">
        <v>0</v>
      </c>
      <c r="H61">
        <v>384030</v>
      </c>
      <c r="I61">
        <v>5</v>
      </c>
      <c r="J61" s="4">
        <v>5.36623881032595</v>
      </c>
      <c r="K61" s="7">
        <f>1/J61</f>
        <v>0.186350260460969</v>
      </c>
    </row>
    <row r="62" spans="1:11" x14ac:dyDescent="0.25">
      <c r="A62">
        <v>58</v>
      </c>
      <c r="B62">
        <v>0</v>
      </c>
      <c r="C62">
        <v>45</v>
      </c>
      <c r="D62" s="4">
        <v>48.8409230038247</v>
      </c>
      <c r="E62" t="s">
        <v>6</v>
      </c>
      <c r="F62" t="s">
        <v>65</v>
      </c>
      <c r="G62">
        <v>0</v>
      </c>
      <c r="H62">
        <v>38791</v>
      </c>
      <c r="I62">
        <v>1</v>
      </c>
      <c r="J62" s="4">
        <v>5.5335871283963</v>
      </c>
      <c r="K62" s="7">
        <f>1/J62</f>
        <v>0.180714602805904</v>
      </c>
    </row>
    <row r="63" spans="1:11" x14ac:dyDescent="0.25">
      <c r="A63">
        <v>59</v>
      </c>
      <c r="B63">
        <v>0</v>
      </c>
      <c r="C63">
        <v>44</v>
      </c>
      <c r="D63" s="4">
        <v>624.605268366815</v>
      </c>
      <c r="E63" t="s">
        <v>5</v>
      </c>
      <c r="F63" t="s">
        <v>60</v>
      </c>
      <c r="G63" t="s">
        <v>64</v>
      </c>
      <c r="H63">
        <v>286406</v>
      </c>
      <c r="I63">
        <v>4</v>
      </c>
      <c r="J63" s="4">
        <v>5.97897984096332</v>
      </c>
      <c r="K63" s="7">
        <f>1/J63</f>
        <v>0.167252612753229</v>
      </c>
    </row>
    <row r="64" spans="1:11" x14ac:dyDescent="0.25">
      <c r="A64">
        <v>60</v>
      </c>
      <c r="B64">
        <v>0</v>
      </c>
      <c r="C64">
        <v>68</v>
      </c>
      <c r="D64" s="4">
        <v>789.848997881371</v>
      </c>
      <c r="E64" t="s">
        <v>5</v>
      </c>
      <c r="F64" t="s">
        <v>65</v>
      </c>
      <c r="G64">
        <v>0</v>
      </c>
      <c r="H64">
        <v>210304</v>
      </c>
      <c r="I64">
        <v>3</v>
      </c>
      <c r="J64" s="4">
        <v>5.35376944263169</v>
      </c>
      <c r="K64" s="7">
        <f>1/J64</f>
        <v>0.186784285486235</v>
      </c>
    </row>
    <row r="65" spans="1:11" x14ac:dyDescent="0.25">
      <c r="A65">
        <v>61</v>
      </c>
      <c r="B65">
        <v>0</v>
      </c>
      <c r="C65">
        <v>50</v>
      </c>
      <c r="D65" s="4">
        <v>934.444751014776</v>
      </c>
      <c r="E65" t="s">
        <v>5</v>
      </c>
      <c r="F65" t="s">
        <v>169</v>
      </c>
      <c r="G65">
        <v>0</v>
      </c>
      <c r="H65">
        <v>357920</v>
      </c>
      <c r="I65">
        <v>4</v>
      </c>
      <c r="J65" s="4">
        <v>6.73872028195912</v>
      </c>
      <c r="K65" s="7">
        <f>1/J65</f>
        <v>0.148396128368349</v>
      </c>
    </row>
    <row r="66" spans="1:11" x14ac:dyDescent="0.25">
      <c r="A66">
        <v>62</v>
      </c>
      <c r="B66">
        <v>1</v>
      </c>
      <c r="C66">
        <v>62</v>
      </c>
      <c r="D66" s="4">
        <v>454.037277281571</v>
      </c>
      <c r="E66" t="s">
        <v>8</v>
      </c>
      <c r="F66" t="s">
        <v>63</v>
      </c>
      <c r="G66" t="s">
        <v>64</v>
      </c>
      <c r="H66">
        <v>364847</v>
      </c>
      <c r="I66">
        <v>5</v>
      </c>
      <c r="J66" s="4">
        <v>5.67983699929723</v>
      </c>
      <c r="K66" s="7">
        <f>1/J66</f>
        <v>0.176061390515913</v>
      </c>
    </row>
    <row r="67" spans="1:11" x14ac:dyDescent="0.25">
      <c r="A67">
        <v>63</v>
      </c>
      <c r="B67">
        <v>0</v>
      </c>
      <c r="C67">
        <v>46</v>
      </c>
      <c r="D67" s="4">
        <v>232.842409495508</v>
      </c>
      <c r="E67" t="s">
        <v>6</v>
      </c>
      <c r="F67" t="s">
        <v>64</v>
      </c>
      <c r="G67">
        <v>0</v>
      </c>
      <c r="H67">
        <v>236153</v>
      </c>
      <c r="I67">
        <v>3</v>
      </c>
      <c r="J67" s="4">
        <v>5.27954386670712</v>
      </c>
      <c r="K67" s="7">
        <f>1/J67</f>
        <v>0.189410302338051</v>
      </c>
    </row>
    <row r="68" spans="1:11" x14ac:dyDescent="0.25">
      <c r="A68">
        <v>64</v>
      </c>
      <c r="B68">
        <v>0</v>
      </c>
      <c r="C68">
        <v>38</v>
      </c>
      <c r="D68" s="4">
        <v>552.14395087935</v>
      </c>
      <c r="E68" t="s">
        <v>5</v>
      </c>
      <c r="F68" t="s">
        <v>61</v>
      </c>
      <c r="G68" t="s">
        <v>169</v>
      </c>
      <c r="H68">
        <v>239090</v>
      </c>
      <c r="I68">
        <v>3</v>
      </c>
      <c r="J68" s="4">
        <v>7.05592620815055</v>
      </c>
      <c r="K68" s="7">
        <f>1/J68</f>
        <v>0.141724838171474</v>
      </c>
    </row>
    <row r="69" spans="1:11" x14ac:dyDescent="0.25">
      <c r="A69">
        <v>65</v>
      </c>
      <c r="B69">
        <v>1</v>
      </c>
      <c r="C69">
        <v>43</v>
      </c>
      <c r="D69" s="4">
        <v>859.850478061928</v>
      </c>
      <c r="E69" t="s">
        <v>8</v>
      </c>
      <c r="F69" t="s">
        <v>60</v>
      </c>
      <c r="G69" t="s">
        <v>64</v>
      </c>
      <c r="H69">
        <v>446667</v>
      </c>
      <c r="I69">
        <v>5</v>
      </c>
      <c r="J69" s="4">
        <v>5.29000938834998</v>
      </c>
      <c r="K69" s="7">
        <f>1/J69</f>
        <v>0.189035581336069</v>
      </c>
    </row>
    <row r="70" spans="1:11" x14ac:dyDescent="0.25">
      <c r="A70">
        <v>66</v>
      </c>
      <c r="B70">
        <v>1</v>
      </c>
      <c r="C70">
        <v>46</v>
      </c>
      <c r="D70" s="4">
        <v>733.4589052526</v>
      </c>
      <c r="E70" t="s">
        <v>8</v>
      </c>
      <c r="F70" t="s">
        <v>60</v>
      </c>
      <c r="G70">
        <v>0</v>
      </c>
      <c r="H70">
        <v>408368</v>
      </c>
      <c r="I70">
        <v>5</v>
      </c>
      <c r="J70" s="4">
        <v>6.09595713080369</v>
      </c>
      <c r="K70" s="7">
        <f>1/J70</f>
        <v>0.164043148359241</v>
      </c>
    </row>
    <row r="71" spans="1:11" x14ac:dyDescent="0.25">
      <c r="A71">
        <v>67</v>
      </c>
      <c r="B71">
        <v>0</v>
      </c>
      <c r="C71">
        <v>37</v>
      </c>
      <c r="D71" s="4">
        <v>103.548739879351</v>
      </c>
      <c r="E71" t="s">
        <v>6</v>
      </c>
      <c r="F71" t="s">
        <v>169</v>
      </c>
      <c r="G71">
        <v>0</v>
      </c>
      <c r="H71">
        <v>283150</v>
      </c>
      <c r="I71">
        <v>4</v>
      </c>
      <c r="J71" s="4">
        <v>5.68209433016559</v>
      </c>
      <c r="K71" s="7">
        <f>1/J71</f>
        <v>0.175991446444512</v>
      </c>
    </row>
    <row r="72" spans="1:11" x14ac:dyDescent="0.25">
      <c r="A72">
        <v>68</v>
      </c>
      <c r="B72">
        <v>0</v>
      </c>
      <c r="C72">
        <v>47</v>
      </c>
      <c r="D72" s="4">
        <v>791.520708953791</v>
      </c>
      <c r="E72" t="s">
        <v>5</v>
      </c>
      <c r="F72" t="s">
        <v>60</v>
      </c>
      <c r="G72" t="s">
        <v>64</v>
      </c>
      <c r="H72">
        <v>324658</v>
      </c>
      <c r="I72">
        <v>4</v>
      </c>
      <c r="J72" s="4">
        <v>7.73832345769663</v>
      </c>
      <c r="K72" s="7">
        <f>1/J72</f>
        <v>0.129226957940791</v>
      </c>
    </row>
    <row r="73" spans="1:11" x14ac:dyDescent="0.25">
      <c r="A73">
        <v>69</v>
      </c>
      <c r="B73">
        <v>0</v>
      </c>
      <c r="C73">
        <v>39</v>
      </c>
      <c r="D73" s="4">
        <v>430.166733013611</v>
      </c>
      <c r="E73" t="s">
        <v>7</v>
      </c>
      <c r="F73" t="s">
        <v>64</v>
      </c>
      <c r="G73">
        <v>0</v>
      </c>
      <c r="H73">
        <v>359625</v>
      </c>
      <c r="I73">
        <v>4</v>
      </c>
      <c r="J73" s="4">
        <v>6.13400606499407</v>
      </c>
      <c r="K73" s="7">
        <f>1/J73</f>
        <v>0.163025596878174</v>
      </c>
    </row>
    <row r="74" spans="1:11" x14ac:dyDescent="0.25">
      <c r="A74">
        <v>70</v>
      </c>
      <c r="B74">
        <v>1</v>
      </c>
      <c r="C74">
        <v>27</v>
      </c>
      <c r="D74" s="4">
        <v>727.069593377401</v>
      </c>
      <c r="E74" t="s">
        <v>6</v>
      </c>
      <c r="F74" t="s">
        <v>64</v>
      </c>
      <c r="G74" t="s">
        <v>64</v>
      </c>
      <c r="H74">
        <v>94096</v>
      </c>
      <c r="I74">
        <v>2</v>
      </c>
      <c r="J74" s="4">
        <v>7.61074860128452</v>
      </c>
      <c r="K74" s="7">
        <f>1/J74</f>
        <v>0.131393119440474</v>
      </c>
    </row>
    <row r="75" spans="1:11" x14ac:dyDescent="0.25">
      <c r="A75">
        <v>71</v>
      </c>
      <c r="B75">
        <v>0</v>
      </c>
      <c r="C75">
        <v>60</v>
      </c>
      <c r="D75" s="4">
        <v>990.270568063986</v>
      </c>
      <c r="E75" t="s">
        <v>8</v>
      </c>
      <c r="F75" t="s">
        <v>60</v>
      </c>
      <c r="G75" t="s">
        <v>64</v>
      </c>
      <c r="H75">
        <v>333132</v>
      </c>
      <c r="I75">
        <v>4</v>
      </c>
      <c r="J75" s="4">
        <v>7.6333853586753</v>
      </c>
      <c r="K75" s="7">
        <f>1/J75</f>
        <v>0.131003473951895</v>
      </c>
    </row>
    <row r="76" spans="1:11" x14ac:dyDescent="0.25">
      <c r="A76">
        <v>72</v>
      </c>
      <c r="B76">
        <v>0</v>
      </c>
      <c r="C76">
        <v>51</v>
      </c>
      <c r="D76" s="4">
        <v>145.475558761548</v>
      </c>
      <c r="E76" t="s">
        <v>8</v>
      </c>
      <c r="F76" t="s">
        <v>61</v>
      </c>
      <c r="G76" t="s">
        <v>169</v>
      </c>
      <c r="H76">
        <v>5296</v>
      </c>
      <c r="I76">
        <v>1</v>
      </c>
      <c r="J76" s="4">
        <v>7.26979358162384</v>
      </c>
      <c r="K76" s="7">
        <f>1/J76</f>
        <v>0.137555487480104</v>
      </c>
    </row>
    <row r="77" spans="1:11" x14ac:dyDescent="0.25">
      <c r="A77">
        <v>73</v>
      </c>
      <c r="B77">
        <v>1</v>
      </c>
      <c r="C77">
        <v>68</v>
      </c>
      <c r="D77" s="4">
        <v>709.002953957805</v>
      </c>
      <c r="E77" t="s">
        <v>5</v>
      </c>
      <c r="F77" t="s">
        <v>60</v>
      </c>
      <c r="G77" t="s">
        <v>63</v>
      </c>
      <c r="H77">
        <v>282745</v>
      </c>
      <c r="I77">
        <v>4</v>
      </c>
      <c r="J77" s="4">
        <v>6.82633383159048</v>
      </c>
      <c r="K77" s="7">
        <f>1/J77</f>
        <v>0.146491517214154</v>
      </c>
    </row>
    <row r="78" spans="1:11" x14ac:dyDescent="0.25">
      <c r="A78">
        <v>74</v>
      </c>
      <c r="B78">
        <v>1</v>
      </c>
      <c r="C78">
        <v>35</v>
      </c>
      <c r="D78" s="4">
        <v>486.679861894757</v>
      </c>
      <c r="E78" t="s">
        <v>5</v>
      </c>
      <c r="F78" t="s">
        <v>62</v>
      </c>
      <c r="G78" t="s">
        <v>169</v>
      </c>
      <c r="H78">
        <v>236568</v>
      </c>
      <c r="I78">
        <v>3</v>
      </c>
      <c r="J78" s="4">
        <v>5.8858408240674</v>
      </c>
      <c r="K78" s="7">
        <f>1/J78</f>
        <v>0.169899259917286</v>
      </c>
    </row>
    <row r="79" spans="1:11" x14ac:dyDescent="0.25">
      <c r="A79">
        <v>75</v>
      </c>
      <c r="B79">
        <v>0</v>
      </c>
      <c r="C79">
        <v>53</v>
      </c>
      <c r="D79" s="4">
        <v>669.930835974197</v>
      </c>
      <c r="E79" t="s">
        <v>7</v>
      </c>
      <c r="F79" t="s">
        <v>60</v>
      </c>
      <c r="G79" t="s">
        <v>64</v>
      </c>
      <c r="H79">
        <v>59713</v>
      </c>
      <c r="I79">
        <v>1</v>
      </c>
      <c r="J79" s="4">
        <v>6.30875203140937</v>
      </c>
      <c r="K79" s="7">
        <f>1/J79</f>
        <v>0.158509954904124</v>
      </c>
    </row>
    <row r="80" spans="1:11" x14ac:dyDescent="0.25">
      <c r="A80">
        <v>76</v>
      </c>
      <c r="B80">
        <v>0</v>
      </c>
      <c r="C80">
        <v>46</v>
      </c>
      <c r="D80" s="4">
        <v>495.609495811682</v>
      </c>
      <c r="E80" t="s">
        <v>6</v>
      </c>
      <c r="F80" t="s">
        <v>65</v>
      </c>
      <c r="G80">
        <v>0</v>
      </c>
      <c r="H80">
        <v>362671</v>
      </c>
      <c r="I80">
        <v>5</v>
      </c>
      <c r="J80" s="4">
        <v>6.25606529295598</v>
      </c>
      <c r="K80" s="7">
        <f>1/J80</f>
        <v>0.15984487903698</v>
      </c>
    </row>
    <row r="81" spans="1:11" x14ac:dyDescent="0.25">
      <c r="A81">
        <v>77</v>
      </c>
      <c r="B81">
        <v>0</v>
      </c>
      <c r="C81">
        <v>60</v>
      </c>
      <c r="D81" s="4">
        <v>923.093294935633</v>
      </c>
      <c r="E81" t="s">
        <v>6</v>
      </c>
      <c r="F81" t="s">
        <v>60</v>
      </c>
      <c r="G81" t="s">
        <v>64</v>
      </c>
      <c r="H81">
        <v>21874</v>
      </c>
      <c r="I81">
        <v>1</v>
      </c>
      <c r="J81" s="4">
        <v>7.24575683040676</v>
      </c>
      <c r="K81" s="7">
        <f>1/J81</f>
        <v>0.13801180793199</v>
      </c>
    </row>
    <row r="82" spans="1:11" x14ac:dyDescent="0.25">
      <c r="A82">
        <v>78</v>
      </c>
      <c r="B82">
        <v>0</v>
      </c>
      <c r="C82">
        <v>57</v>
      </c>
      <c r="D82" s="4">
        <v>743.613128026392</v>
      </c>
      <c r="E82" t="s">
        <v>8</v>
      </c>
      <c r="F82" t="s">
        <v>63</v>
      </c>
      <c r="G82" t="s">
        <v>64</v>
      </c>
      <c r="H82">
        <v>251204</v>
      </c>
      <c r="I82">
        <v>3</v>
      </c>
      <c r="J82" s="4">
        <v>6.34443878301002</v>
      </c>
      <c r="K82" s="7">
        <f>1/J82</f>
        <v>0.157618354310224</v>
      </c>
    </row>
    <row r="83" spans="1:11" x14ac:dyDescent="0.25">
      <c r="A83">
        <v>79</v>
      </c>
      <c r="B83">
        <v>1</v>
      </c>
      <c r="C83">
        <v>64</v>
      </c>
      <c r="D83" s="4">
        <v>2760.6687777338</v>
      </c>
      <c r="E83" t="s">
        <v>6</v>
      </c>
      <c r="F83" t="s">
        <v>63</v>
      </c>
      <c r="G83">
        <v>0</v>
      </c>
      <c r="H83">
        <v>181058</v>
      </c>
      <c r="I83">
        <v>3</v>
      </c>
      <c r="J83" s="4">
        <v>5.47606631679184</v>
      </c>
      <c r="K83" s="7">
        <f>1/J83</f>
        <v>0.182612835957372</v>
      </c>
    </row>
    <row r="84" spans="1:11" x14ac:dyDescent="0.25">
      <c r="A84">
        <v>80</v>
      </c>
      <c r="B84">
        <v>0</v>
      </c>
      <c r="C84">
        <v>67</v>
      </c>
      <c r="D84" s="4">
        <v>450.832366317951</v>
      </c>
      <c r="E84" t="s">
        <v>7</v>
      </c>
      <c r="F84" t="s">
        <v>63</v>
      </c>
      <c r="G84">
        <v>0</v>
      </c>
      <c r="H84">
        <v>211381</v>
      </c>
      <c r="I84">
        <v>3</v>
      </c>
      <c r="J84" s="4">
        <v>6.20824777332944</v>
      </c>
      <c r="K84" s="7">
        <f>1/J84</f>
        <v>0.161076045369192</v>
      </c>
    </row>
    <row r="85" spans="1:11" x14ac:dyDescent="0.25">
      <c r="A85">
        <v>81</v>
      </c>
      <c r="B85">
        <v>1</v>
      </c>
      <c r="C85">
        <v>36</v>
      </c>
      <c r="D85" s="4">
        <v>585.323170552358</v>
      </c>
      <c r="E85" t="s">
        <v>8</v>
      </c>
      <c r="F85" t="s">
        <v>60</v>
      </c>
      <c r="G85">
        <v>0</v>
      </c>
      <c r="H85">
        <v>77076</v>
      </c>
      <c r="I85">
        <v>1</v>
      </c>
      <c r="J85" s="4">
        <v>5.51710887461726</v>
      </c>
      <c r="K85" s="7">
        <f>1/J85</f>
        <v>0.181254353090752</v>
      </c>
    </row>
    <row r="86" spans="1:11" x14ac:dyDescent="0.25">
      <c r="A86">
        <v>82</v>
      </c>
      <c r="B86">
        <v>0</v>
      </c>
      <c r="C86">
        <v>41</v>
      </c>
      <c r="D86" s="4">
        <v>704.344666817257</v>
      </c>
      <c r="E86" t="s">
        <v>5</v>
      </c>
      <c r="F86" t="s">
        <v>60</v>
      </c>
      <c r="G86" t="s">
        <v>63</v>
      </c>
      <c r="H86">
        <v>194016</v>
      </c>
      <c r="I86">
        <v>3</v>
      </c>
      <c r="J86" s="4">
        <v>7.59561516162723</v>
      </c>
      <c r="K86" s="7">
        <f>1/J86</f>
        <v>0.131654905984701</v>
      </c>
    </row>
    <row r="87" spans="1:11" x14ac:dyDescent="0.25">
      <c r="A87">
        <v>83</v>
      </c>
      <c r="B87">
        <v>0</v>
      </c>
      <c r="C87">
        <v>45</v>
      </c>
      <c r="D87" s="4">
        <v>587.767858768277</v>
      </c>
      <c r="E87" t="s">
        <v>8</v>
      </c>
      <c r="F87" t="s">
        <v>62</v>
      </c>
      <c r="G87" t="s">
        <v>169</v>
      </c>
      <c r="H87">
        <v>165921</v>
      </c>
      <c r="I87">
        <v>2</v>
      </c>
      <c r="J87" s="4">
        <v>5.13178335791048</v>
      </c>
      <c r="K87" s="7">
        <f>1/J87</f>
        <v>0.194864032687298</v>
      </c>
    </row>
    <row r="88" spans="1:11" x14ac:dyDescent="0.25">
      <c r="A88">
        <v>84</v>
      </c>
      <c r="B88">
        <v>0</v>
      </c>
      <c r="C88">
        <v>50</v>
      </c>
      <c r="D88" s="4">
        <v>454.788440399922</v>
      </c>
      <c r="E88" t="s">
        <v>6</v>
      </c>
      <c r="F88" t="s">
        <v>169</v>
      </c>
      <c r="G88">
        <v>0</v>
      </c>
      <c r="H88">
        <v>128089</v>
      </c>
      <c r="I88">
        <v>2</v>
      </c>
      <c r="J88" s="4">
        <v>5.66346821597047</v>
      </c>
      <c r="K88" s="7">
        <f>1/J88</f>
        <v>0.176570250218778</v>
      </c>
    </row>
    <row r="89" spans="1:11" x14ac:dyDescent="0.25">
      <c r="A89">
        <v>85</v>
      </c>
      <c r="B89">
        <v>1</v>
      </c>
      <c r="C89">
        <v>36</v>
      </c>
      <c r="D89" s="4">
        <v>458.615413743088</v>
      </c>
      <c r="E89" t="s">
        <v>7</v>
      </c>
      <c r="F89" t="s">
        <v>63</v>
      </c>
      <c r="G89">
        <v>0</v>
      </c>
      <c r="H89">
        <v>134867</v>
      </c>
      <c r="I89">
        <v>2</v>
      </c>
      <c r="J89" s="4">
        <v>6.30764264295613</v>
      </c>
      <c r="K89" s="7">
        <f>1/J89</f>
        <v>0.158537833641657</v>
      </c>
    </row>
    <row r="90" spans="1:11" x14ac:dyDescent="0.25">
      <c r="A90">
        <v>86</v>
      </c>
      <c r="B90">
        <v>0</v>
      </c>
      <c r="C90">
        <v>61</v>
      </c>
      <c r="D90" s="4">
        <v>214.176071930113</v>
      </c>
      <c r="E90" t="s">
        <v>8</v>
      </c>
      <c r="F90" t="s">
        <v>60</v>
      </c>
      <c r="G90" t="s">
        <v>64</v>
      </c>
      <c r="H90">
        <v>224560</v>
      </c>
      <c r="I90">
        <v>3</v>
      </c>
      <c r="J90" s="4">
        <v>7.81430945242233</v>
      </c>
      <c r="K90" s="7">
        <f>1/J90</f>
        <v>0.127970360796246</v>
      </c>
    </row>
    <row r="91" spans="1:11" x14ac:dyDescent="0.25">
      <c r="A91">
        <v>87</v>
      </c>
      <c r="B91">
        <v>1</v>
      </c>
      <c r="C91">
        <v>63</v>
      </c>
      <c r="D91" s="4">
        <v>1250.03094644833</v>
      </c>
      <c r="E91" t="s">
        <v>6</v>
      </c>
      <c r="F91" t="s">
        <v>60</v>
      </c>
      <c r="G91">
        <v>0</v>
      </c>
      <c r="H91">
        <v>39551</v>
      </c>
      <c r="I91">
        <v>1</v>
      </c>
      <c r="J91" s="4">
        <v>5.88267615692209</v>
      </c>
      <c r="K91" s="7">
        <f>1/J91</f>
        <v>0.169990659578177</v>
      </c>
    </row>
    <row r="92" spans="1:11" x14ac:dyDescent="0.25">
      <c r="A92">
        <v>88</v>
      </c>
      <c r="B92">
        <v>1</v>
      </c>
      <c r="C92">
        <v>35</v>
      </c>
      <c r="D92" s="4">
        <v>908.959861418611</v>
      </c>
      <c r="E92" t="s">
        <v>8</v>
      </c>
      <c r="F92" t="s">
        <v>65</v>
      </c>
      <c r="G92">
        <v>0</v>
      </c>
      <c r="H92">
        <v>24523</v>
      </c>
      <c r="I92">
        <v>1</v>
      </c>
      <c r="J92" s="4">
        <v>6.79658168203896</v>
      </c>
      <c r="K92" s="7">
        <f>1/J92</f>
        <v>0.147132786271466</v>
      </c>
    </row>
    <row r="93" spans="1:11" x14ac:dyDescent="0.25">
      <c r="A93">
        <v>89</v>
      </c>
      <c r="B93">
        <v>0</v>
      </c>
      <c r="C93">
        <v>46</v>
      </c>
      <c r="D93" s="4">
        <v>233.61872413391</v>
      </c>
      <c r="E93" t="s">
        <v>5</v>
      </c>
      <c r="F93" t="s">
        <v>60</v>
      </c>
      <c r="G93">
        <v>0</v>
      </c>
      <c r="H93">
        <v>345186</v>
      </c>
      <c r="I93">
        <v>4</v>
      </c>
      <c r="J93" s="4">
        <v>6.25872947758166</v>
      </c>
      <c r="K93" s="7">
        <f>1/J93</f>
        <v>0.159776837069238</v>
      </c>
    </row>
    <row r="94" spans="1:11" x14ac:dyDescent="0.25">
      <c r="A94">
        <v>90</v>
      </c>
      <c r="B94">
        <v>0</v>
      </c>
      <c r="C94">
        <v>43</v>
      </c>
      <c r="D94" s="4">
        <v>674.872928761361</v>
      </c>
      <c r="E94" t="s">
        <v>5</v>
      </c>
      <c r="F94" t="s">
        <v>61</v>
      </c>
      <c r="G94" t="s">
        <v>169</v>
      </c>
      <c r="H94">
        <v>420675</v>
      </c>
      <c r="I94">
        <v>5</v>
      </c>
      <c r="J94" s="4">
        <v>5.82734931576593</v>
      </c>
      <c r="K94" s="7">
        <f>1/J94</f>
        <v>0.171604608856122</v>
      </c>
    </row>
    <row r="95" spans="1:11" x14ac:dyDescent="0.25">
      <c r="A95">
        <v>91</v>
      </c>
      <c r="B95">
        <v>0</v>
      </c>
      <c r="C95">
        <v>57</v>
      </c>
      <c r="D95" s="4">
        <v>532.393246588178</v>
      </c>
      <c r="E95" t="s">
        <v>7</v>
      </c>
      <c r="F95" t="s">
        <v>60</v>
      </c>
      <c r="G95" t="s">
        <v>63</v>
      </c>
      <c r="H95">
        <v>45210</v>
      </c>
      <c r="I95">
        <v>1</v>
      </c>
      <c r="J95" s="4">
        <v>7.15760998289982</v>
      </c>
      <c r="K95" s="7">
        <f>1/J95</f>
        <v>0.139711440325624</v>
      </c>
    </row>
    <row r="96" spans="1:11" x14ac:dyDescent="0.25">
      <c r="A96">
        <v>92</v>
      </c>
      <c r="B96">
        <v>0</v>
      </c>
      <c r="C96">
        <v>62</v>
      </c>
      <c r="D96" s="4">
        <v>941.85305117534</v>
      </c>
      <c r="E96" t="s">
        <v>6</v>
      </c>
      <c r="F96" t="s">
        <v>62</v>
      </c>
      <c r="G96" t="s">
        <v>169</v>
      </c>
      <c r="H96">
        <v>155526</v>
      </c>
      <c r="I96">
        <v>2</v>
      </c>
      <c r="J96" s="4">
        <v>5.94512619588759</v>
      </c>
      <c r="K96" s="7">
        <f>1/J96</f>
        <v>0.168205008110968</v>
      </c>
    </row>
    <row r="97" spans="1:11" x14ac:dyDescent="0.25">
      <c r="A97">
        <v>93</v>
      </c>
      <c r="B97">
        <v>0</v>
      </c>
      <c r="C97">
        <v>27</v>
      </c>
      <c r="D97" s="4">
        <v>808.003201209566</v>
      </c>
      <c r="E97" t="s">
        <v>6</v>
      </c>
      <c r="F97" t="s">
        <v>60</v>
      </c>
      <c r="G97" t="s">
        <v>64</v>
      </c>
      <c r="H97">
        <v>240103</v>
      </c>
      <c r="I97">
        <v>3</v>
      </c>
      <c r="J97" s="4">
        <v>5.83850960618441</v>
      </c>
      <c r="K97" s="7">
        <f>1/J97</f>
        <v>0.17127658725452</v>
      </c>
    </row>
    <row r="98" spans="1:11" x14ac:dyDescent="0.25">
      <c r="A98">
        <v>94</v>
      </c>
      <c r="B98">
        <v>0</v>
      </c>
      <c r="C98">
        <v>37</v>
      </c>
      <c r="D98" s="4">
        <v>56.3494490443952</v>
      </c>
      <c r="E98" t="s">
        <v>8</v>
      </c>
      <c r="F98" t="s">
        <v>63</v>
      </c>
      <c r="G98" t="s">
        <v>64</v>
      </c>
      <c r="H98">
        <v>361827</v>
      </c>
      <c r="I98">
        <v>5</v>
      </c>
      <c r="J98" s="4">
        <v>6.66683677054868</v>
      </c>
      <c r="K98" s="7">
        <f>1/J98</f>
        <v>0.149996172760309</v>
      </c>
    </row>
    <row r="99" spans="1:11" x14ac:dyDescent="0.25">
      <c r="A99">
        <v>95</v>
      </c>
      <c r="B99">
        <v>1</v>
      </c>
      <c r="C99">
        <v>50</v>
      </c>
      <c r="D99" s="4">
        <v>456.146024657467</v>
      </c>
      <c r="E99" t="s">
        <v>6</v>
      </c>
      <c r="F99" t="s">
        <v>65</v>
      </c>
      <c r="G99" t="s">
        <v>64</v>
      </c>
      <c r="H99">
        <v>433511</v>
      </c>
      <c r="I99">
        <v>5</v>
      </c>
      <c r="J99" s="4">
        <v>6.16277380747526</v>
      </c>
      <c r="K99" s="7">
        <f>1/J99</f>
        <v>0.162264595657726</v>
      </c>
    </row>
    <row r="100" spans="1:11" x14ac:dyDescent="0.25">
      <c r="A100">
        <v>96</v>
      </c>
      <c r="B100">
        <v>0</v>
      </c>
      <c r="C100">
        <v>55</v>
      </c>
      <c r="D100" s="4">
        <v>921.790826059603</v>
      </c>
      <c r="E100" t="s">
        <v>7</v>
      </c>
      <c r="F100" t="s">
        <v>169</v>
      </c>
      <c r="G100">
        <v>0</v>
      </c>
      <c r="H100">
        <v>129396</v>
      </c>
      <c r="I100">
        <v>2</v>
      </c>
      <c r="J100" s="4">
        <v>6.07954994684432</v>
      </c>
      <c r="K100" s="7">
        <f>1/J100</f>
        <v>0.164485859766489</v>
      </c>
    </row>
    <row r="101" spans="1:11" x14ac:dyDescent="0.25">
      <c r="A101">
        <v>97</v>
      </c>
      <c r="B101">
        <v>0</v>
      </c>
      <c r="C101">
        <v>38</v>
      </c>
      <c r="D101" s="4">
        <v>264.130495770289</v>
      </c>
      <c r="E101" t="s">
        <v>5</v>
      </c>
      <c r="F101" t="s">
        <v>60</v>
      </c>
      <c r="G101" t="s">
        <v>64</v>
      </c>
      <c r="H101">
        <v>1568</v>
      </c>
      <c r="I101">
        <v>1</v>
      </c>
      <c r="J101" s="4">
        <v>6.97505581527024</v>
      </c>
      <c r="K101" s="7">
        <f>1/J101</f>
        <v>0.14336802836914</v>
      </c>
    </row>
    <row r="102" spans="1:11" x14ac:dyDescent="0.25">
      <c r="A102">
        <v>98</v>
      </c>
      <c r="B102">
        <v>0</v>
      </c>
      <c r="C102">
        <v>50</v>
      </c>
      <c r="D102" s="4">
        <v>940.866770345359</v>
      </c>
      <c r="E102" t="s">
        <v>8</v>
      </c>
      <c r="F102" t="s">
        <v>65</v>
      </c>
      <c r="G102">
        <v>0</v>
      </c>
      <c r="H102">
        <v>139352</v>
      </c>
      <c r="I102">
        <v>2</v>
      </c>
      <c r="J102" s="4">
        <v>5.993371257744</v>
      </c>
      <c r="K102" s="7">
        <f>1/J102</f>
        <v>0.166851002047955</v>
      </c>
    </row>
    <row r="103" spans="1:11" x14ac:dyDescent="0.25">
      <c r="A103">
        <v>99</v>
      </c>
      <c r="B103">
        <v>1</v>
      </c>
      <c r="C103">
        <v>66</v>
      </c>
      <c r="D103" s="4">
        <v>152.355270152927</v>
      </c>
      <c r="E103" t="s">
        <v>6</v>
      </c>
      <c r="F103" t="s">
        <v>60</v>
      </c>
      <c r="G103">
        <v>0</v>
      </c>
      <c r="H103">
        <v>8433</v>
      </c>
      <c r="I103">
        <v>1</v>
      </c>
      <c r="J103" s="4">
        <v>7.20851505411061</v>
      </c>
      <c r="K103" s="7">
        <f>1/J103</f>
        <v>0.138724826471682</v>
      </c>
    </row>
    <row r="104" spans="1:11" x14ac:dyDescent="0.25">
      <c r="A104">
        <v>100</v>
      </c>
      <c r="B104">
        <v>0</v>
      </c>
      <c r="C104">
        <v>25</v>
      </c>
      <c r="D104" s="4">
        <v>185.191823385721</v>
      </c>
      <c r="E104" t="s">
        <v>8</v>
      </c>
      <c r="F104" t="s">
        <v>61</v>
      </c>
      <c r="G104" t="s">
        <v>169</v>
      </c>
      <c r="H104">
        <v>415163</v>
      </c>
      <c r="I104">
        <v>5</v>
      </c>
      <c r="J104" s="4">
        <v>5.61889055422436</v>
      </c>
      <c r="K104" s="7">
        <f>1/J104</f>
        <v>0.177971076380583</v>
      </c>
    </row>
    <row r="105" spans="1:11" x14ac:dyDescent="0.25">
      <c r="A105">
        <v>101</v>
      </c>
      <c r="B105">
        <v>0</v>
      </c>
      <c r="C105">
        <v>50</v>
      </c>
      <c r="D105" s="4">
        <v>769.051755971673</v>
      </c>
      <c r="E105" t="s">
        <v>5</v>
      </c>
      <c r="F105" t="s">
        <v>60</v>
      </c>
      <c r="G105" t="s">
        <v>63</v>
      </c>
      <c r="H105">
        <v>105052</v>
      </c>
      <c r="I105">
        <v>2</v>
      </c>
      <c r="J105" s="4">
        <v>7.03928707047484</v>
      </c>
      <c r="K105" s="7">
        <f>1/J105</f>
        <v>0.142059840718009</v>
      </c>
    </row>
    <row r="106" spans="1:11" x14ac:dyDescent="0.25">
      <c r="A106">
        <v>102</v>
      </c>
      <c r="B106">
        <v>0</v>
      </c>
      <c r="C106">
        <v>66</v>
      </c>
      <c r="D106" s="4">
        <v>334.889202297327</v>
      </c>
      <c r="E106" t="s">
        <v>8</v>
      </c>
      <c r="F106" t="s">
        <v>62</v>
      </c>
      <c r="G106" t="s">
        <v>169</v>
      </c>
      <c r="H106">
        <v>412959</v>
      </c>
      <c r="I106">
        <v>5</v>
      </c>
      <c r="J106" s="4">
        <v>6.33556127318432</v>
      </c>
      <c r="K106" s="7">
        <f>1/J106</f>
        <v>0.157839212167763</v>
      </c>
    </row>
    <row r="107" spans="1:11" x14ac:dyDescent="0.25">
      <c r="A107">
        <v>103</v>
      </c>
      <c r="B107">
        <v>1</v>
      </c>
      <c r="C107">
        <v>36</v>
      </c>
      <c r="D107" s="4">
        <v>164.549324715462</v>
      </c>
      <c r="E107" t="s">
        <v>8</v>
      </c>
      <c r="F107" t="s">
        <v>60</v>
      </c>
      <c r="G107" t="s">
        <v>64</v>
      </c>
      <c r="H107">
        <v>280735</v>
      </c>
      <c r="I107">
        <v>4</v>
      </c>
      <c r="J107" s="4">
        <v>6.26994130078507</v>
      </c>
      <c r="K107" s="7">
        <f>1/J107</f>
        <v>0.159491126316412</v>
      </c>
    </row>
    <row r="108" spans="1:11" x14ac:dyDescent="0.25">
      <c r="A108">
        <v>104</v>
      </c>
      <c r="B108">
        <v>0</v>
      </c>
      <c r="C108">
        <v>59</v>
      </c>
      <c r="D108" s="4">
        <v>203.566774550286</v>
      </c>
      <c r="E108" t="s">
        <v>5</v>
      </c>
      <c r="F108" t="s">
        <v>63</v>
      </c>
      <c r="G108" t="s">
        <v>64</v>
      </c>
      <c r="H108">
        <v>243662</v>
      </c>
      <c r="I108">
        <v>3</v>
      </c>
      <c r="J108" s="4">
        <v>6.78849377787418</v>
      </c>
      <c r="K108" s="7">
        <f>1/J108</f>
        <v>0.147308082281715</v>
      </c>
    </row>
    <row r="109" spans="1:11" x14ac:dyDescent="0.25">
      <c r="A109">
        <v>105</v>
      </c>
      <c r="B109">
        <v>0</v>
      </c>
      <c r="C109">
        <v>38</v>
      </c>
      <c r="D109" s="4">
        <v>485.973904164062</v>
      </c>
      <c r="E109" t="s">
        <v>6</v>
      </c>
      <c r="F109" t="s">
        <v>65</v>
      </c>
      <c r="G109" t="s">
        <v>64</v>
      </c>
      <c r="H109">
        <v>339892</v>
      </c>
      <c r="I109">
        <v>4</v>
      </c>
      <c r="J109" s="4">
        <v>5.92952093201539</v>
      </c>
      <c r="K109" s="7">
        <f>1/J109</f>
        <v>0.168647688652329</v>
      </c>
    </row>
    <row r="110" spans="1:11" x14ac:dyDescent="0.25">
      <c r="A110">
        <v>106</v>
      </c>
      <c r="B110">
        <v>0</v>
      </c>
      <c r="C110">
        <v>65</v>
      </c>
      <c r="D110" s="4">
        <v>2250.5375947883</v>
      </c>
      <c r="E110" t="s">
        <v>7</v>
      </c>
      <c r="F110" t="s">
        <v>169</v>
      </c>
      <c r="G110">
        <v>0</v>
      </c>
      <c r="H110">
        <v>162791</v>
      </c>
      <c r="I110">
        <v>2</v>
      </c>
      <c r="J110" s="4">
        <v>6.20891084152168</v>
      </c>
      <c r="K110" s="7">
        <f>1/J110</f>
        <v>0.161058843575683</v>
      </c>
    </row>
    <row r="111" spans="1:11" x14ac:dyDescent="0.25">
      <c r="A111">
        <v>107</v>
      </c>
      <c r="B111">
        <v>1</v>
      </c>
      <c r="C111">
        <v>26</v>
      </c>
      <c r="D111" s="4">
        <v>855.486877496414</v>
      </c>
      <c r="E111" t="s">
        <v>6</v>
      </c>
      <c r="F111" t="s">
        <v>60</v>
      </c>
      <c r="G111" t="s">
        <v>64</v>
      </c>
      <c r="H111">
        <v>129500</v>
      </c>
      <c r="I111">
        <v>2</v>
      </c>
      <c r="J111" s="4">
        <v>7.8614521664406</v>
      </c>
      <c r="K111" s="7">
        <f>1/J111</f>
        <v>0.127202961848303</v>
      </c>
    </row>
    <row r="112" spans="1:11" x14ac:dyDescent="0.25">
      <c r="A112">
        <v>108</v>
      </c>
      <c r="B112">
        <v>0</v>
      </c>
      <c r="C112">
        <v>68</v>
      </c>
      <c r="D112" s="4">
        <v>446.753422901022</v>
      </c>
      <c r="E112" t="s">
        <v>7</v>
      </c>
      <c r="F112" t="s">
        <v>60</v>
      </c>
      <c r="G112">
        <v>0</v>
      </c>
      <c r="H112">
        <v>99339</v>
      </c>
      <c r="I112">
        <v>2</v>
      </c>
      <c r="J112" s="4">
        <v>7.25081994027219</v>
      </c>
      <c r="K112" s="7">
        <f>1/J112</f>
        <v>0.137915436907465</v>
      </c>
    </row>
    <row r="113" spans="1:11" x14ac:dyDescent="0.25">
      <c r="A113">
        <v>109</v>
      </c>
      <c r="B113">
        <v>1</v>
      </c>
      <c r="C113">
        <v>59</v>
      </c>
      <c r="D113" s="4">
        <v>311.898301185109</v>
      </c>
      <c r="E113" t="s">
        <v>8</v>
      </c>
      <c r="F113" t="s">
        <v>65</v>
      </c>
      <c r="G113">
        <v>0</v>
      </c>
      <c r="H113">
        <v>101965</v>
      </c>
      <c r="I113">
        <v>2</v>
      </c>
      <c r="J113" s="4">
        <v>7.29760087358336</v>
      </c>
      <c r="K113" s="7">
        <f>1/J113</f>
        <v>0.137031336369725</v>
      </c>
    </row>
    <row r="114" spans="1:11" x14ac:dyDescent="0.25">
      <c r="A114">
        <v>110</v>
      </c>
      <c r="B114">
        <v>1</v>
      </c>
      <c r="C114">
        <v>53</v>
      </c>
      <c r="D114" s="4">
        <v>715.236634959348</v>
      </c>
      <c r="E114" t="s">
        <v>5</v>
      </c>
      <c r="F114" t="s">
        <v>65</v>
      </c>
      <c r="G114" t="s">
        <v>64</v>
      </c>
      <c r="H114">
        <v>25405</v>
      </c>
      <c r="I114">
        <v>1</v>
      </c>
      <c r="J114" s="4">
        <v>5.90806443993355</v>
      </c>
      <c r="K114" s="7">
        <f>1/J114</f>
        <v>0.169260171443094</v>
      </c>
    </row>
    <row r="115" spans="1:11" x14ac:dyDescent="0.25">
      <c r="A115">
        <v>111</v>
      </c>
      <c r="B115">
        <v>0</v>
      </c>
      <c r="C115">
        <v>43</v>
      </c>
      <c r="D115" s="4">
        <v>166.751944687622</v>
      </c>
      <c r="E115" t="s">
        <v>8</v>
      </c>
      <c r="F115" t="s">
        <v>63</v>
      </c>
      <c r="G115" t="s">
        <v>64</v>
      </c>
      <c r="H115">
        <v>207625</v>
      </c>
      <c r="I115">
        <v>3</v>
      </c>
      <c r="J115" s="4">
        <v>6.25743550254457</v>
      </c>
      <c r="K115" s="7">
        <f>1/J115</f>
        <v>0.159809877320086</v>
      </c>
    </row>
    <row r="116" spans="1:11" x14ac:dyDescent="0.25">
      <c r="A116">
        <v>112</v>
      </c>
      <c r="B116">
        <v>1</v>
      </c>
      <c r="C116">
        <v>28</v>
      </c>
      <c r="D116" s="4">
        <v>875.005347041127</v>
      </c>
      <c r="E116" t="s">
        <v>6</v>
      </c>
      <c r="F116" t="s">
        <v>63</v>
      </c>
      <c r="G116" t="s">
        <v>64</v>
      </c>
      <c r="H116">
        <v>379430</v>
      </c>
      <c r="I116">
        <v>5</v>
      </c>
      <c r="J116" s="4">
        <v>5.25711664531745</v>
      </c>
      <c r="K116" s="7">
        <f>1/J116</f>
        <v>0.190218339722537</v>
      </c>
    </row>
    <row r="117" spans="1:11" x14ac:dyDescent="0.25">
      <c r="A117">
        <v>113</v>
      </c>
      <c r="B117">
        <v>0</v>
      </c>
      <c r="C117">
        <v>45</v>
      </c>
      <c r="D117" s="4">
        <v>325.918030117578</v>
      </c>
      <c r="E117" t="s">
        <v>7</v>
      </c>
      <c r="F117" t="s">
        <v>65</v>
      </c>
      <c r="G117" t="s">
        <v>64</v>
      </c>
      <c r="H117">
        <v>86294</v>
      </c>
      <c r="I117">
        <v>1</v>
      </c>
      <c r="J117" s="4">
        <v>6.57665809123483</v>
      </c>
      <c r="K117" s="7">
        <f>1/J117</f>
        <v>0.152052909871165</v>
      </c>
    </row>
    <row r="118" spans="1:11" x14ac:dyDescent="0.25">
      <c r="A118">
        <v>114</v>
      </c>
      <c r="B118">
        <v>1</v>
      </c>
      <c r="C118">
        <v>44</v>
      </c>
      <c r="D118" s="4">
        <v>611.810664673075</v>
      </c>
      <c r="E118" t="s">
        <v>8</v>
      </c>
      <c r="F118" t="s">
        <v>169</v>
      </c>
      <c r="G118">
        <v>0</v>
      </c>
      <c r="H118">
        <v>438946</v>
      </c>
      <c r="I118">
        <v>5</v>
      </c>
      <c r="J118" s="4">
        <v>6.34152667647066</v>
      </c>
      <c r="K118" s="7">
        <f>1/J118</f>
        <v>0.157690734584522</v>
      </c>
    </row>
    <row r="119" spans="1:11" x14ac:dyDescent="0.25">
      <c r="A119">
        <v>115</v>
      </c>
      <c r="B119">
        <v>0</v>
      </c>
      <c r="C119">
        <v>40</v>
      </c>
      <c r="D119" s="4">
        <v>1534.35448121222</v>
      </c>
      <c r="E119" t="s">
        <v>8</v>
      </c>
      <c r="F119" t="s">
        <v>60</v>
      </c>
      <c r="G119" t="s">
        <v>64</v>
      </c>
      <c r="H119">
        <v>66351</v>
      </c>
      <c r="I119">
        <v>1</v>
      </c>
      <c r="J119" s="4">
        <v>6.7730265144471</v>
      </c>
      <c r="K119" s="7">
        <f>1/J119</f>
        <v>0.147644483284831</v>
      </c>
    </row>
    <row r="120" spans="1:11" x14ac:dyDescent="0.25">
      <c r="A120">
        <v>116</v>
      </c>
      <c r="B120">
        <v>0</v>
      </c>
      <c r="C120">
        <v>26</v>
      </c>
      <c r="D120" s="4">
        <v>378.68281259128</v>
      </c>
      <c r="E120" t="s">
        <v>5</v>
      </c>
      <c r="F120" t="s">
        <v>60</v>
      </c>
      <c r="G120">
        <v>0</v>
      </c>
      <c r="H120">
        <v>397104</v>
      </c>
      <c r="I120">
        <v>5</v>
      </c>
      <c r="J120" s="4">
        <v>5.46218125779141</v>
      </c>
      <c r="K120" s="7">
        <f>1/J120</f>
        <v>0.183077044280355</v>
      </c>
    </row>
    <row r="121" spans="1:11" x14ac:dyDescent="0.25">
      <c r="A121">
        <v>117</v>
      </c>
      <c r="B121">
        <v>1</v>
      </c>
      <c r="C121">
        <v>47</v>
      </c>
      <c r="D121" s="4">
        <v>700.130114067081</v>
      </c>
      <c r="E121" t="s">
        <v>6</v>
      </c>
      <c r="F121" t="s">
        <v>65</v>
      </c>
      <c r="G121">
        <v>0</v>
      </c>
      <c r="H121">
        <v>203028</v>
      </c>
      <c r="I121">
        <v>3</v>
      </c>
      <c r="J121" s="4">
        <v>6.95826493120737</v>
      </c>
      <c r="K121" s="7">
        <f>1/J121</f>
        <v>0.1437139875941</v>
      </c>
    </row>
    <row r="122" spans="1:11" x14ac:dyDescent="0.25">
      <c r="A122">
        <v>118</v>
      </c>
      <c r="B122">
        <v>0</v>
      </c>
      <c r="C122">
        <v>68</v>
      </c>
      <c r="D122" s="4">
        <v>12.2122889985709</v>
      </c>
      <c r="E122" t="s">
        <v>7</v>
      </c>
      <c r="F122" t="s">
        <v>65</v>
      </c>
      <c r="G122" t="s">
        <v>64</v>
      </c>
      <c r="H122">
        <v>46017</v>
      </c>
      <c r="I122">
        <v>1</v>
      </c>
      <c r="J122" s="4">
        <v>6.69237846587431</v>
      </c>
      <c r="K122" s="7">
        <f>1/J122</f>
        <v>0.149423707146747</v>
      </c>
    </row>
    <row r="123" spans="1:11" x14ac:dyDescent="0.25">
      <c r="A123">
        <v>119</v>
      </c>
      <c r="B123">
        <v>1</v>
      </c>
      <c r="C123">
        <v>45</v>
      </c>
      <c r="D123" s="4">
        <v>552.454956193391</v>
      </c>
      <c r="E123" t="s">
        <v>8</v>
      </c>
      <c r="F123" t="s">
        <v>63</v>
      </c>
      <c r="G123" t="s">
        <v>64</v>
      </c>
      <c r="H123">
        <v>64920</v>
      </c>
      <c r="I123">
        <v>1</v>
      </c>
      <c r="J123" s="4">
        <v>6.77983687269329</v>
      </c>
      <c r="K123" s="7">
        <f>1/J123</f>
        <v>0.147496174137705</v>
      </c>
    </row>
    <row r="124" spans="1:11" x14ac:dyDescent="0.25">
      <c r="A124">
        <v>120</v>
      </c>
      <c r="B124">
        <v>1</v>
      </c>
      <c r="C124">
        <v>44</v>
      </c>
      <c r="D124" s="4">
        <v>97.0865882164229</v>
      </c>
      <c r="E124" t="s">
        <v>5</v>
      </c>
      <c r="F124" t="s">
        <v>63</v>
      </c>
      <c r="G124" t="s">
        <v>64</v>
      </c>
      <c r="H124">
        <v>436430</v>
      </c>
      <c r="I124">
        <v>5</v>
      </c>
      <c r="J124" s="4">
        <v>5.79197338779149</v>
      </c>
      <c r="K124" s="7">
        <f>1/J124</f>
        <v>0.172652726980382</v>
      </c>
    </row>
    <row r="125" spans="1:11" x14ac:dyDescent="0.25">
      <c r="A125">
        <v>121</v>
      </c>
      <c r="B125">
        <v>1</v>
      </c>
      <c r="C125">
        <v>66</v>
      </c>
      <c r="D125" s="4">
        <v>723.873944541284</v>
      </c>
      <c r="E125" t="s">
        <v>5</v>
      </c>
      <c r="F125" t="s">
        <v>169</v>
      </c>
      <c r="G125">
        <v>0</v>
      </c>
      <c r="H125">
        <v>268367</v>
      </c>
      <c r="I125">
        <v>3</v>
      </c>
      <c r="J125" s="4">
        <v>5.18353620044706</v>
      </c>
      <c r="K125" s="7">
        <f>1/J125</f>
        <v>0.192918494504534</v>
      </c>
    </row>
    <row r="126" spans="1:11" x14ac:dyDescent="0.25">
      <c r="A126">
        <v>122</v>
      </c>
      <c r="B126">
        <v>0</v>
      </c>
      <c r="C126">
        <v>36</v>
      </c>
      <c r="D126" s="4">
        <v>274.581940670096</v>
      </c>
      <c r="E126" t="s">
        <v>8</v>
      </c>
      <c r="F126" t="s">
        <v>63</v>
      </c>
      <c r="G126" t="s">
        <v>64</v>
      </c>
      <c r="H126">
        <v>390810</v>
      </c>
      <c r="I126">
        <v>5</v>
      </c>
      <c r="J126" s="4">
        <v>7.27533231565166</v>
      </c>
      <c r="K126" s="7">
        <f>1/J126</f>
        <v>0.13745076604249</v>
      </c>
    </row>
    <row r="127" spans="1:11" x14ac:dyDescent="0.25">
      <c r="A127">
        <v>123</v>
      </c>
      <c r="B127">
        <v>0</v>
      </c>
      <c r="C127">
        <v>59</v>
      </c>
      <c r="D127" s="4">
        <v>30.1313023204073</v>
      </c>
      <c r="E127" t="s">
        <v>6</v>
      </c>
      <c r="F127" t="s">
        <v>60</v>
      </c>
      <c r="G127">
        <v>0</v>
      </c>
      <c r="H127">
        <v>100239</v>
      </c>
      <c r="I127">
        <v>2</v>
      </c>
      <c r="J127" s="4">
        <v>5.19763166490639</v>
      </c>
      <c r="K127" s="7">
        <f>1/J127</f>
        <v>0.192395318574005</v>
      </c>
    </row>
    <row r="128" spans="1:11" x14ac:dyDescent="0.25">
      <c r="A128">
        <v>124</v>
      </c>
      <c r="B128">
        <v>1</v>
      </c>
      <c r="C128">
        <v>34</v>
      </c>
      <c r="D128" s="4">
        <v>673.090550545951</v>
      </c>
      <c r="E128" t="s">
        <v>7</v>
      </c>
      <c r="F128" t="s">
        <v>61</v>
      </c>
      <c r="G128" t="s">
        <v>169</v>
      </c>
      <c r="H128">
        <v>251373</v>
      </c>
      <c r="I128">
        <v>3</v>
      </c>
      <c r="J128" s="4">
        <v>5.38578808496295</v>
      </c>
      <c r="K128" s="7">
        <f>1/J128</f>
        <v>0.185673848325371</v>
      </c>
    </row>
    <row r="129" spans="1:11" x14ac:dyDescent="0.25">
      <c r="A129">
        <v>125</v>
      </c>
      <c r="B129">
        <v>1</v>
      </c>
      <c r="C129">
        <v>54</v>
      </c>
      <c r="D129" s="4">
        <v>973.590801247988</v>
      </c>
      <c r="E129" t="s">
        <v>8</v>
      </c>
      <c r="F129" t="s">
        <v>60</v>
      </c>
      <c r="G129" t="s">
        <v>64</v>
      </c>
      <c r="H129">
        <v>446794</v>
      </c>
      <c r="I129">
        <v>5</v>
      </c>
      <c r="J129" s="4">
        <v>6.23098942847962</v>
      </c>
      <c r="K129" s="7">
        <f>1/J129</f>
        <v>0.160488155449175</v>
      </c>
    </row>
    <row r="130" spans="1:11" x14ac:dyDescent="0.25">
      <c r="A130">
        <v>126</v>
      </c>
      <c r="B130">
        <v>1</v>
      </c>
      <c r="C130">
        <v>61</v>
      </c>
      <c r="D130" s="4">
        <v>592.653661060008</v>
      </c>
      <c r="E130" t="s">
        <v>8</v>
      </c>
      <c r="F130" t="s">
        <v>60</v>
      </c>
      <c r="G130">
        <v>0</v>
      </c>
      <c r="H130">
        <v>395182</v>
      </c>
      <c r="I130">
        <v>5</v>
      </c>
      <c r="J130" s="4">
        <v>7.86585498044954</v>
      </c>
      <c r="K130" s="7">
        <f>1/J130</f>
        <v>0.127131761580335</v>
      </c>
    </row>
    <row r="131" spans="1:11" x14ac:dyDescent="0.25">
      <c r="A131">
        <v>127</v>
      </c>
      <c r="B131">
        <v>0</v>
      </c>
      <c r="C131">
        <v>60</v>
      </c>
      <c r="D131" s="4">
        <v>551.638991734404</v>
      </c>
      <c r="E131" t="s">
        <v>5</v>
      </c>
      <c r="F131" t="s">
        <v>169</v>
      </c>
      <c r="G131">
        <v>0</v>
      </c>
      <c r="H131">
        <v>12915</v>
      </c>
      <c r="I131">
        <v>1</v>
      </c>
      <c r="J131" s="4">
        <v>7.38374055964459</v>
      </c>
      <c r="K131" s="7">
        <f>1/J131</f>
        <v>0.135432710822133</v>
      </c>
    </row>
    <row r="132" spans="1:11" x14ac:dyDescent="0.25">
      <c r="A132">
        <v>128</v>
      </c>
      <c r="B132">
        <v>1</v>
      </c>
      <c r="C132">
        <v>35</v>
      </c>
      <c r="D132" s="4">
        <v>213.644307923551</v>
      </c>
      <c r="E132" t="s">
        <v>6</v>
      </c>
      <c r="F132" t="s">
        <v>60</v>
      </c>
      <c r="G132" t="s">
        <v>64</v>
      </c>
      <c r="H132">
        <v>332416</v>
      </c>
      <c r="I132">
        <v>4</v>
      </c>
      <c r="J132" s="4">
        <v>6.77488331109514</v>
      </c>
      <c r="K132" s="7">
        <f>1/J132</f>
        <v>0.147604018265866</v>
      </c>
    </row>
    <row r="133" spans="1:11" x14ac:dyDescent="0.25">
      <c r="A133">
        <v>129</v>
      </c>
      <c r="B133">
        <v>0</v>
      </c>
      <c r="C133">
        <v>29</v>
      </c>
      <c r="D133" s="4">
        <v>225.335986414562</v>
      </c>
      <c r="E133" t="s">
        <v>5</v>
      </c>
      <c r="F133" t="s">
        <v>60</v>
      </c>
      <c r="G133">
        <v>0</v>
      </c>
      <c r="H133">
        <v>288997</v>
      </c>
      <c r="I133">
        <v>4</v>
      </c>
      <c r="J133" s="4">
        <v>5.24236050114226</v>
      </c>
      <c r="K133" s="7">
        <f>1/J133</f>
        <v>0.190753764412445</v>
      </c>
    </row>
    <row r="134" spans="1:11" x14ac:dyDescent="0.25">
      <c r="A134">
        <v>130</v>
      </c>
      <c r="B134">
        <v>0</v>
      </c>
      <c r="C134">
        <v>46</v>
      </c>
      <c r="D134" s="4">
        <v>577.936939283707</v>
      </c>
      <c r="E134" t="s">
        <v>8</v>
      </c>
      <c r="F134" t="s">
        <v>60</v>
      </c>
      <c r="G134" t="s">
        <v>63</v>
      </c>
      <c r="H134">
        <v>119804</v>
      </c>
      <c r="I134">
        <v>2</v>
      </c>
      <c r="J134" s="4">
        <v>5.75833631829636</v>
      </c>
      <c r="K134" s="7">
        <f>1/J134</f>
        <v>0.173661270326054</v>
      </c>
    </row>
    <row r="135" spans="1:11" x14ac:dyDescent="0.25">
      <c r="A135">
        <v>131</v>
      </c>
      <c r="B135">
        <v>1</v>
      </c>
      <c r="C135">
        <v>41</v>
      </c>
      <c r="D135" s="4">
        <v>615.013601958651</v>
      </c>
      <c r="E135" t="s">
        <v>8</v>
      </c>
      <c r="F135" t="s">
        <v>62</v>
      </c>
      <c r="G135" t="s">
        <v>169</v>
      </c>
      <c r="H135">
        <v>332547</v>
      </c>
      <c r="I135">
        <v>4</v>
      </c>
      <c r="J135" s="4">
        <v>5.11801592461949</v>
      </c>
      <c r="K135" s="7">
        <f>1/J135</f>
        <v>0.19538821581028</v>
      </c>
    </row>
    <row r="136" spans="1:11" x14ac:dyDescent="0.25">
      <c r="A136">
        <v>132</v>
      </c>
      <c r="B136">
        <v>0</v>
      </c>
      <c r="C136">
        <v>47</v>
      </c>
      <c r="D136" s="4">
        <v>903.110505635074</v>
      </c>
      <c r="E136" t="s">
        <v>6</v>
      </c>
      <c r="F136" t="s">
        <v>60</v>
      </c>
      <c r="G136" t="s">
        <v>64</v>
      </c>
      <c r="H136">
        <v>68319</v>
      </c>
      <c r="I136">
        <v>1</v>
      </c>
      <c r="J136" s="4">
        <v>7.43975477286794</v>
      </c>
      <c r="K136" s="7">
        <f>1/J136</f>
        <v>0.134413032489579</v>
      </c>
    </row>
    <row r="137" spans="1:11" x14ac:dyDescent="0.25">
      <c r="A137">
        <v>133</v>
      </c>
      <c r="B137">
        <v>0</v>
      </c>
      <c r="C137">
        <v>25</v>
      </c>
      <c r="D137" s="4">
        <v>917.097185820463</v>
      </c>
      <c r="E137" t="s">
        <v>8</v>
      </c>
      <c r="F137" t="s">
        <v>63</v>
      </c>
      <c r="G137" t="s">
        <v>64</v>
      </c>
      <c r="H137">
        <v>216604</v>
      </c>
      <c r="I137">
        <v>3</v>
      </c>
      <c r="J137" s="4">
        <v>6.75491385312094</v>
      </c>
      <c r="K137" s="7">
        <f>1/J137</f>
        <v>0.148040377974321</v>
      </c>
    </row>
    <row r="138" spans="1:11" x14ac:dyDescent="0.25">
      <c r="A138">
        <v>134</v>
      </c>
      <c r="B138">
        <v>0</v>
      </c>
      <c r="C138">
        <v>38</v>
      </c>
      <c r="D138" s="4">
        <v>313.075970289011</v>
      </c>
      <c r="E138" t="s">
        <v>6</v>
      </c>
      <c r="F138" t="s">
        <v>65</v>
      </c>
      <c r="G138" t="s">
        <v>64</v>
      </c>
      <c r="H138">
        <v>299061</v>
      </c>
      <c r="I138">
        <v>4</v>
      </c>
      <c r="J138" s="4">
        <v>5.35695802943609</v>
      </c>
      <c r="K138" s="7">
        <f>1/J138</f>
        <v>0.18667310710763</v>
      </c>
    </row>
    <row r="139" spans="1:11" x14ac:dyDescent="0.25">
      <c r="A139">
        <v>135</v>
      </c>
      <c r="B139">
        <v>0</v>
      </c>
      <c r="C139">
        <v>27</v>
      </c>
      <c r="D139" s="4">
        <v>999.272398896654</v>
      </c>
      <c r="E139" t="s">
        <v>8</v>
      </c>
      <c r="F139" t="s">
        <v>60</v>
      </c>
      <c r="G139">
        <v>0</v>
      </c>
      <c r="H139">
        <v>259065</v>
      </c>
      <c r="I139">
        <v>3</v>
      </c>
      <c r="J139" s="4">
        <v>6.95970557480288</v>
      </c>
      <c r="K139" s="7">
        <f>1/J139</f>
        <v>0.143684239117877</v>
      </c>
    </row>
    <row r="140" spans="1:11" x14ac:dyDescent="0.25">
      <c r="A140">
        <v>136</v>
      </c>
      <c r="B140">
        <v>0</v>
      </c>
      <c r="C140">
        <v>35</v>
      </c>
      <c r="D140" s="4">
        <v>908.45216824148</v>
      </c>
      <c r="E140" t="s">
        <v>6</v>
      </c>
      <c r="F140" t="s">
        <v>61</v>
      </c>
      <c r="G140" t="s">
        <v>169</v>
      </c>
      <c r="H140">
        <v>31342</v>
      </c>
      <c r="I140">
        <v>1</v>
      </c>
      <c r="J140" s="4">
        <v>6.88883665244291</v>
      </c>
      <c r="K140" s="7">
        <f>1/J140</f>
        <v>0.14516239104688</v>
      </c>
    </row>
    <row r="141" spans="1:11" x14ac:dyDescent="0.25">
      <c r="A141">
        <v>137</v>
      </c>
      <c r="B141">
        <v>1</v>
      </c>
      <c r="C141">
        <v>28</v>
      </c>
      <c r="D141" s="4">
        <v>262.30825033297</v>
      </c>
      <c r="E141" t="s">
        <v>7</v>
      </c>
      <c r="F141" t="s">
        <v>60</v>
      </c>
      <c r="G141" t="s">
        <v>63</v>
      </c>
      <c r="H141">
        <v>307926</v>
      </c>
      <c r="I141">
        <v>4</v>
      </c>
      <c r="J141" s="4">
        <v>7.43691090220202</v>
      </c>
      <c r="K141" s="7">
        <f>1/J141</f>
        <v>0.134464431959768</v>
      </c>
    </row>
    <row r="142" spans="1:11" x14ac:dyDescent="0.25">
      <c r="A142">
        <v>138</v>
      </c>
      <c r="B142">
        <v>0</v>
      </c>
      <c r="C142">
        <v>33</v>
      </c>
      <c r="D142" s="4">
        <v>285.881206172702</v>
      </c>
      <c r="E142" t="s">
        <v>8</v>
      </c>
      <c r="F142" t="s">
        <v>62</v>
      </c>
      <c r="G142" t="s">
        <v>169</v>
      </c>
      <c r="H142">
        <v>254516</v>
      </c>
      <c r="I142">
        <v>3</v>
      </c>
      <c r="J142" s="4">
        <v>5.95777975378836</v>
      </c>
      <c r="K142" s="7">
        <f>1/J142</f>
        <v>0.167847762308456</v>
      </c>
    </row>
    <row r="143" spans="1:11" x14ac:dyDescent="0.25">
      <c r="A143">
        <v>139</v>
      </c>
      <c r="B143">
        <v>0</v>
      </c>
      <c r="C143">
        <v>26</v>
      </c>
      <c r="D143" s="4">
        <v>720.906795428974</v>
      </c>
      <c r="E143" t="s">
        <v>8</v>
      </c>
      <c r="F143" t="s">
        <v>64</v>
      </c>
      <c r="G143" t="s">
        <v>64</v>
      </c>
      <c r="H143">
        <v>372621</v>
      </c>
      <c r="I143">
        <v>5</v>
      </c>
      <c r="J143" s="4">
        <v>5.43797682422244</v>
      </c>
      <c r="K143" s="7">
        <f>1/J143</f>
        <v>0.1838919201615</v>
      </c>
    </row>
    <row r="144" spans="1:11" x14ac:dyDescent="0.25">
      <c r="A144">
        <v>140</v>
      </c>
      <c r="B144">
        <v>1</v>
      </c>
      <c r="C144">
        <v>54</v>
      </c>
      <c r="D144" s="4">
        <v>1643.50881106456</v>
      </c>
      <c r="E144" t="s">
        <v>5</v>
      </c>
      <c r="F144" t="s">
        <v>63</v>
      </c>
      <c r="G144" t="s">
        <v>64</v>
      </c>
      <c r="H144">
        <v>53404</v>
      </c>
      <c r="I144">
        <v>1</v>
      </c>
      <c r="J144" s="4">
        <v>7.45296744454247</v>
      </c>
      <c r="K144" s="7">
        <f>1/J144</f>
        <v>0.134174744146006</v>
      </c>
    </row>
    <row r="145" spans="1:11" x14ac:dyDescent="0.25">
      <c r="A145">
        <v>141</v>
      </c>
      <c r="B145">
        <v>0</v>
      </c>
      <c r="C145">
        <v>28</v>
      </c>
      <c r="D145" s="4">
        <v>697.809595021759</v>
      </c>
      <c r="E145" t="s">
        <v>5</v>
      </c>
      <c r="F145" t="s">
        <v>65</v>
      </c>
      <c r="G145" t="s">
        <v>64</v>
      </c>
      <c r="H145">
        <v>219795</v>
      </c>
      <c r="I145">
        <v>3</v>
      </c>
      <c r="J145" s="4">
        <v>5.64469639899003</v>
      </c>
      <c r="K145" s="7">
        <f>1/J145</f>
        <v>0.177157446444582</v>
      </c>
    </row>
    <row r="146" spans="1:11" x14ac:dyDescent="0.25">
      <c r="A146">
        <v>142</v>
      </c>
      <c r="B146">
        <v>1</v>
      </c>
      <c r="C146">
        <v>35</v>
      </c>
      <c r="D146" s="4">
        <v>364.174434058918</v>
      </c>
      <c r="E146" t="s">
        <v>5</v>
      </c>
      <c r="F146" t="s">
        <v>169</v>
      </c>
      <c r="G146">
        <v>0</v>
      </c>
      <c r="H146">
        <v>290950</v>
      </c>
      <c r="I146">
        <v>4</v>
      </c>
      <c r="J146" s="4">
        <v>7.16988063061807</v>
      </c>
      <c r="K146" s="7">
        <f>1/J146</f>
        <v>0.139472335945124</v>
      </c>
    </row>
    <row r="147" spans="1:11" x14ac:dyDescent="0.25">
      <c r="A147">
        <v>143</v>
      </c>
      <c r="B147">
        <v>0</v>
      </c>
      <c r="C147">
        <v>31</v>
      </c>
      <c r="D147" s="4">
        <v>575.721104610242</v>
      </c>
      <c r="E147" t="s">
        <v>5</v>
      </c>
      <c r="F147" t="s">
        <v>65</v>
      </c>
      <c r="G147">
        <v>0</v>
      </c>
      <c r="H147">
        <v>173717</v>
      </c>
      <c r="I147">
        <v>2</v>
      </c>
      <c r="J147" s="4">
        <v>7.71247841944776</v>
      </c>
      <c r="K147" s="7">
        <f>1/J147</f>
        <v>0.129660006241107</v>
      </c>
    </row>
    <row r="148" spans="1:11" x14ac:dyDescent="0.25">
      <c r="A148">
        <v>144</v>
      </c>
      <c r="B148">
        <v>1</v>
      </c>
      <c r="C148">
        <v>37</v>
      </c>
      <c r="D148" s="4">
        <v>163.173228236855</v>
      </c>
      <c r="E148" t="s">
        <v>8</v>
      </c>
      <c r="F148" t="s">
        <v>65</v>
      </c>
      <c r="G148">
        <v>0</v>
      </c>
      <c r="H148">
        <v>157577</v>
      </c>
      <c r="I148">
        <v>2</v>
      </c>
      <c r="J148" s="4">
        <v>6.29804628057813</v>
      </c>
      <c r="K148" s="7">
        <f>1/J148</f>
        <v>0.158779398475332</v>
      </c>
    </row>
    <row r="149" spans="1:11" x14ac:dyDescent="0.25">
      <c r="A149">
        <v>145</v>
      </c>
      <c r="B149">
        <v>1</v>
      </c>
      <c r="C149">
        <v>41</v>
      </c>
      <c r="D149" s="4">
        <v>90.9974966314446</v>
      </c>
      <c r="E149" t="s">
        <v>5</v>
      </c>
      <c r="F149" t="s">
        <v>60</v>
      </c>
      <c r="G149" t="s">
        <v>64</v>
      </c>
      <c r="H149">
        <v>216401</v>
      </c>
      <c r="I149">
        <v>3</v>
      </c>
      <c r="J149" s="4">
        <v>6.14253139485764</v>
      </c>
      <c r="K149" s="7">
        <f>1/J149</f>
        <v>0.162799330718468</v>
      </c>
    </row>
    <row r="150" spans="1:11" x14ac:dyDescent="0.25">
      <c r="A150">
        <v>146</v>
      </c>
      <c r="B150">
        <v>0</v>
      </c>
      <c r="C150">
        <v>33</v>
      </c>
      <c r="D150" s="4">
        <v>319.957938779598</v>
      </c>
      <c r="E150" t="s">
        <v>8</v>
      </c>
      <c r="F150" t="s">
        <v>65</v>
      </c>
      <c r="G150">
        <v>0</v>
      </c>
      <c r="H150">
        <v>16211</v>
      </c>
      <c r="I150">
        <v>1</v>
      </c>
      <c r="J150" s="4">
        <v>6.05329903433038</v>
      </c>
      <c r="K150" s="7">
        <f>1/J150</f>
        <v>0.165199173926259</v>
      </c>
    </row>
    <row r="151" spans="1:11" x14ac:dyDescent="0.25">
      <c r="A151">
        <v>147</v>
      </c>
      <c r="B151">
        <v>0</v>
      </c>
      <c r="C151">
        <v>52</v>
      </c>
      <c r="D151" s="4">
        <v>533.385747092187</v>
      </c>
      <c r="E151" t="s">
        <v>6</v>
      </c>
      <c r="F151" t="s">
        <v>169</v>
      </c>
      <c r="G151">
        <v>0</v>
      </c>
      <c r="H151">
        <v>262940</v>
      </c>
      <c r="I151">
        <v>3</v>
      </c>
      <c r="J151" s="4">
        <v>7.47756142952891</v>
      </c>
      <c r="K151" s="7">
        <f>1/J151</f>
        <v>0.13373343829059</v>
      </c>
    </row>
    <row r="152" spans="1:11" x14ac:dyDescent="0.25">
      <c r="A152">
        <v>148</v>
      </c>
      <c r="B152">
        <v>0</v>
      </c>
      <c r="C152">
        <v>53</v>
      </c>
      <c r="D152" s="4">
        <v>289.284733991278</v>
      </c>
      <c r="E152" t="s">
        <v>7</v>
      </c>
      <c r="F152" t="s">
        <v>63</v>
      </c>
      <c r="G152" t="s">
        <v>64</v>
      </c>
      <c r="H152">
        <v>378052</v>
      </c>
      <c r="I152">
        <v>5</v>
      </c>
      <c r="J152" s="4">
        <v>6.74228108412989</v>
      </c>
      <c r="K152" s="7">
        <f>1/J152</f>
        <v>0.148317755893301</v>
      </c>
    </row>
    <row r="153" spans="1:11" x14ac:dyDescent="0.25">
      <c r="A153">
        <v>149</v>
      </c>
      <c r="B153">
        <v>1</v>
      </c>
      <c r="C153">
        <v>45</v>
      </c>
      <c r="D153" s="4">
        <v>621.829708016614</v>
      </c>
      <c r="E153" t="s">
        <v>8</v>
      </c>
      <c r="F153" t="s">
        <v>61</v>
      </c>
      <c r="G153">
        <v>0</v>
      </c>
      <c r="H153">
        <v>452154</v>
      </c>
      <c r="I153">
        <v>5</v>
      </c>
      <c r="J153" s="4">
        <v>5.56813414749318</v>
      </c>
      <c r="K153" s="7">
        <f>1/J153</f>
        <v>0.179593374281438</v>
      </c>
    </row>
    <row r="154" spans="1:11" x14ac:dyDescent="0.25">
      <c r="A154">
        <v>150</v>
      </c>
      <c r="B154">
        <v>1</v>
      </c>
      <c r="C154">
        <v>39</v>
      </c>
      <c r="D154" s="4">
        <v>559.252250124006</v>
      </c>
      <c r="E154" t="s">
        <v>8</v>
      </c>
      <c r="F154" t="s">
        <v>62</v>
      </c>
      <c r="G154">
        <v>0</v>
      </c>
      <c r="H154">
        <v>406778</v>
      </c>
      <c r="I154">
        <v>5</v>
      </c>
      <c r="J154" s="4">
        <v>6.56754638215319</v>
      </c>
      <c r="K154" s="7">
        <f>1/J154</f>
        <v>0.152263865652692</v>
      </c>
    </row>
    <row r="155" spans="1:11" x14ac:dyDescent="0.25">
      <c r="A155">
        <v>151</v>
      </c>
      <c r="B155">
        <v>1</v>
      </c>
      <c r="C155">
        <v>29</v>
      </c>
      <c r="D155" s="4">
        <v>402.832007220594</v>
      </c>
      <c r="E155" t="s">
        <v>5</v>
      </c>
      <c r="F155" t="s">
        <v>63</v>
      </c>
      <c r="G155" t="s">
        <v>64</v>
      </c>
      <c r="H155">
        <v>78310</v>
      </c>
      <c r="I155">
        <v>1</v>
      </c>
      <c r="J155" s="4">
        <v>7.7207575003029</v>
      </c>
      <c r="K155" s="7">
        <f>1/J155</f>
        <v>0.129520969925654</v>
      </c>
    </row>
    <row r="156" spans="1:11" x14ac:dyDescent="0.25">
      <c r="A156">
        <v>152</v>
      </c>
      <c r="B156">
        <v>0</v>
      </c>
      <c r="C156">
        <v>56</v>
      </c>
      <c r="D156" s="4">
        <v>53.0144577315117</v>
      </c>
      <c r="E156" t="s">
        <v>6</v>
      </c>
      <c r="F156" t="s">
        <v>60</v>
      </c>
      <c r="G156" t="s">
        <v>64</v>
      </c>
      <c r="H156">
        <v>218042</v>
      </c>
      <c r="I156">
        <v>3</v>
      </c>
      <c r="J156" s="4">
        <v>7.10411684526755</v>
      </c>
      <c r="K156" s="7">
        <f>1/J156</f>
        <v>0.140763450514775</v>
      </c>
    </row>
    <row r="157" spans="1:11" x14ac:dyDescent="0.25">
      <c r="A157">
        <v>153</v>
      </c>
      <c r="B157">
        <v>1</v>
      </c>
      <c r="C157">
        <v>26</v>
      </c>
      <c r="D157" s="4">
        <v>508.485354065445</v>
      </c>
      <c r="E157" t="s">
        <v>5</v>
      </c>
      <c r="F157" t="s">
        <v>65</v>
      </c>
      <c r="G157">
        <v>0</v>
      </c>
      <c r="H157">
        <v>337821</v>
      </c>
      <c r="I157">
        <v>4</v>
      </c>
      <c r="J157" s="4">
        <v>5.94044875002655</v>
      </c>
      <c r="K157" s="7">
        <f>1/J157</f>
        <v>0.168337450936771</v>
      </c>
    </row>
    <row r="158" spans="1:11" x14ac:dyDescent="0.25">
      <c r="A158">
        <v>154</v>
      </c>
      <c r="B158">
        <v>0</v>
      </c>
      <c r="C158">
        <v>60</v>
      </c>
      <c r="D158" s="4">
        <v>251.257709643053</v>
      </c>
      <c r="E158" t="s">
        <v>8</v>
      </c>
      <c r="F158" t="s">
        <v>169</v>
      </c>
      <c r="G158">
        <v>0</v>
      </c>
      <c r="H158">
        <v>249987</v>
      </c>
      <c r="I158">
        <v>3</v>
      </c>
      <c r="J158" s="4">
        <v>6.2798331000092</v>
      </c>
      <c r="K158" s="7">
        <f>1/J158</f>
        <v>0.15923990081815</v>
      </c>
    </row>
    <row r="159" spans="1:11" x14ac:dyDescent="0.25">
      <c r="A159">
        <v>155</v>
      </c>
      <c r="B159">
        <v>1</v>
      </c>
      <c r="C159">
        <v>66</v>
      </c>
      <c r="D159" s="4">
        <v>294.080947132606</v>
      </c>
      <c r="E159" t="s">
        <v>5</v>
      </c>
      <c r="F159" t="s">
        <v>60</v>
      </c>
      <c r="G159" t="s">
        <v>64</v>
      </c>
      <c r="H159">
        <v>282046</v>
      </c>
      <c r="I159">
        <v>4</v>
      </c>
      <c r="J159" s="4">
        <v>6.32665285734283</v>
      </c>
      <c r="K159" s="7">
        <f>1/J159</f>
        <v>0.15806146196869</v>
      </c>
    </row>
    <row r="160" spans="1:11" x14ac:dyDescent="0.25">
      <c r="A160">
        <v>156</v>
      </c>
      <c r="B160">
        <v>0</v>
      </c>
      <c r="C160">
        <v>32</v>
      </c>
      <c r="D160" s="4">
        <v>680.846955073814</v>
      </c>
      <c r="E160" t="s">
        <v>7</v>
      </c>
      <c r="F160" t="s">
        <v>64</v>
      </c>
      <c r="G160">
        <v>0</v>
      </c>
      <c r="H160">
        <v>22363</v>
      </c>
      <c r="I160">
        <v>1</v>
      </c>
      <c r="J160" s="4">
        <v>7.46504431568222</v>
      </c>
      <c r="K160" s="7">
        <f>1/J160</f>
        <v>0.133957677638865</v>
      </c>
    </row>
    <row r="161" spans="1:11" x14ac:dyDescent="0.25">
      <c r="A161">
        <v>157</v>
      </c>
      <c r="B161">
        <v>1</v>
      </c>
      <c r="C161">
        <v>65</v>
      </c>
      <c r="D161" s="4">
        <v>762.116667373451</v>
      </c>
      <c r="E161" t="s">
        <v>6</v>
      </c>
      <c r="F161" t="s">
        <v>60</v>
      </c>
      <c r="G161" t="s">
        <v>63</v>
      </c>
      <c r="H161">
        <v>438247</v>
      </c>
      <c r="I161">
        <v>5</v>
      </c>
      <c r="J161" s="4">
        <v>6.9276519213756</v>
      </c>
      <c r="K161" s="7">
        <f>1/J161</f>
        <v>0.144349053813523</v>
      </c>
    </row>
    <row r="162" spans="1:11" x14ac:dyDescent="0.25">
      <c r="A162">
        <v>158</v>
      </c>
      <c r="B162">
        <v>0</v>
      </c>
      <c r="C162">
        <v>39</v>
      </c>
      <c r="D162" s="4">
        <v>3427.05328794885</v>
      </c>
      <c r="E162" t="s">
        <v>8</v>
      </c>
      <c r="F162" t="s">
        <v>62</v>
      </c>
      <c r="G162" t="s">
        <v>169</v>
      </c>
      <c r="H162">
        <v>338576</v>
      </c>
      <c r="I162">
        <v>4</v>
      </c>
      <c r="J162" s="4">
        <v>5.46955577605891</v>
      </c>
      <c r="K162" s="7">
        <f>1/J162</f>
        <v>0.182830204306016</v>
      </c>
    </row>
    <row r="163" spans="1:11" x14ac:dyDescent="0.25">
      <c r="A163">
        <v>159</v>
      </c>
      <c r="B163">
        <v>1</v>
      </c>
      <c r="C163">
        <v>43</v>
      </c>
      <c r="D163" s="4">
        <v>305.198902685176</v>
      </c>
      <c r="E163" t="s">
        <v>8</v>
      </c>
      <c r="F163" t="s">
        <v>60</v>
      </c>
      <c r="G163" t="s">
        <v>64</v>
      </c>
      <c r="H163">
        <v>106047</v>
      </c>
      <c r="I163">
        <v>2</v>
      </c>
      <c r="J163" s="4">
        <v>7.59923719238931</v>
      </c>
      <c r="K163" s="7">
        <f>1/J163</f>
        <v>0.131592155197038</v>
      </c>
    </row>
    <row r="164" spans="1:11" x14ac:dyDescent="0.25">
      <c r="A164">
        <v>160</v>
      </c>
      <c r="B164">
        <v>0</v>
      </c>
      <c r="C164">
        <v>30</v>
      </c>
      <c r="D164" s="4">
        <v>374.677669525544</v>
      </c>
      <c r="E164" t="s">
        <v>5</v>
      </c>
      <c r="F164" t="s">
        <v>63</v>
      </c>
      <c r="G164" t="s">
        <v>64</v>
      </c>
      <c r="H164">
        <v>198400</v>
      </c>
      <c r="I164">
        <v>3</v>
      </c>
      <c r="J164" s="4">
        <v>7.57016814791074</v>
      </c>
      <c r="K164" s="7">
        <f>1/J164</f>
        <v>0.132097462098776</v>
      </c>
    </row>
    <row r="165" spans="1:11" x14ac:dyDescent="0.25">
      <c r="A165">
        <v>161</v>
      </c>
      <c r="B165">
        <v>1</v>
      </c>
      <c r="C165">
        <v>38</v>
      </c>
      <c r="D165" s="4">
        <v>563.656946184923</v>
      </c>
      <c r="E165" t="s">
        <v>5</v>
      </c>
      <c r="F165" t="s">
        <v>65</v>
      </c>
      <c r="G165" t="s">
        <v>64</v>
      </c>
      <c r="H165">
        <v>51919</v>
      </c>
      <c r="I165">
        <v>1</v>
      </c>
      <c r="J165" s="4">
        <v>7.51162989769158</v>
      </c>
      <c r="K165" s="7">
        <f>1/J165</f>
        <v>0.133126899703527</v>
      </c>
    </row>
    <row r="166" spans="1:11" x14ac:dyDescent="0.25">
      <c r="A166">
        <v>162</v>
      </c>
      <c r="B166">
        <v>1</v>
      </c>
      <c r="C166">
        <v>34</v>
      </c>
      <c r="D166" s="4">
        <v>820.580624833574</v>
      </c>
      <c r="E166" t="s">
        <v>7</v>
      </c>
      <c r="F166" t="s">
        <v>169</v>
      </c>
      <c r="G166">
        <v>0</v>
      </c>
      <c r="H166">
        <v>461732</v>
      </c>
      <c r="I166">
        <v>5</v>
      </c>
      <c r="J166" s="4">
        <v>6.42069039023001</v>
      </c>
      <c r="K166" s="7">
        <f>1/J166</f>
        <v>0.155746491299696</v>
      </c>
    </row>
    <row r="167" spans="1:11" x14ac:dyDescent="0.25">
      <c r="A167">
        <v>163</v>
      </c>
      <c r="B167">
        <v>0</v>
      </c>
      <c r="C167">
        <v>26</v>
      </c>
      <c r="D167" s="4">
        <v>79.5855145846745</v>
      </c>
      <c r="E167" t="s">
        <v>6</v>
      </c>
      <c r="F167" t="s">
        <v>63</v>
      </c>
      <c r="G167" t="s">
        <v>64</v>
      </c>
      <c r="H167">
        <v>215941</v>
      </c>
      <c r="I167">
        <v>3</v>
      </c>
      <c r="J167" s="4">
        <v>6.45115190054213</v>
      </c>
      <c r="K167" s="7">
        <f>1/J167</f>
        <v>0.155011076380943</v>
      </c>
    </row>
    <row r="168" spans="1:11" x14ac:dyDescent="0.25">
      <c r="A168">
        <v>164</v>
      </c>
      <c r="B168">
        <v>0</v>
      </c>
      <c r="C168">
        <v>35</v>
      </c>
      <c r="D168" s="4">
        <v>390.299606979861</v>
      </c>
      <c r="E168" t="s">
        <v>6</v>
      </c>
      <c r="F168" t="s">
        <v>61</v>
      </c>
      <c r="G168">
        <v>0</v>
      </c>
      <c r="H168">
        <v>69857</v>
      </c>
      <c r="I168">
        <v>1</v>
      </c>
      <c r="J168" s="4">
        <v>7.39914555218548</v>
      </c>
      <c r="K168" s="7">
        <f>1/J168</f>
        <v>0.135150740439838</v>
      </c>
    </row>
    <row r="169" spans="1:11" x14ac:dyDescent="0.25">
      <c r="A169">
        <v>165</v>
      </c>
      <c r="B169">
        <v>0</v>
      </c>
      <c r="C169">
        <v>32</v>
      </c>
      <c r="D169" s="4">
        <v>312.891965946367</v>
      </c>
      <c r="E169" t="s">
        <v>8</v>
      </c>
      <c r="F169" t="s">
        <v>62</v>
      </c>
      <c r="G169">
        <v>0</v>
      </c>
      <c r="H169">
        <v>419097</v>
      </c>
      <c r="I169">
        <v>5</v>
      </c>
      <c r="J169" s="4">
        <v>7.25911581324868</v>
      </c>
      <c r="K169" s="7">
        <f>1/J169</f>
        <v>0.137757824193256</v>
      </c>
    </row>
    <row r="170" spans="1:11" x14ac:dyDescent="0.25">
      <c r="A170">
        <v>166</v>
      </c>
      <c r="B170">
        <v>0</v>
      </c>
      <c r="C170">
        <v>56</v>
      </c>
      <c r="D170" s="4">
        <v>853.279371640188</v>
      </c>
      <c r="E170" t="s">
        <v>6</v>
      </c>
      <c r="F170" t="s">
        <v>63</v>
      </c>
      <c r="G170" t="s">
        <v>64</v>
      </c>
      <c r="H170">
        <v>201445</v>
      </c>
      <c r="I170">
        <v>3</v>
      </c>
      <c r="J170" s="4">
        <v>5.93500942437712</v>
      </c>
      <c r="K170" s="7">
        <f>1/J170</f>
        <v>0.168491729076732</v>
      </c>
    </row>
    <row r="171" spans="1:11" x14ac:dyDescent="0.25">
      <c r="A171">
        <v>167</v>
      </c>
      <c r="B171">
        <v>0</v>
      </c>
      <c r="C171">
        <v>46</v>
      </c>
      <c r="D171" s="4">
        <v>336.335768032419</v>
      </c>
      <c r="E171" t="s">
        <v>7</v>
      </c>
      <c r="F171" t="s">
        <v>62</v>
      </c>
      <c r="G171">
        <v>0</v>
      </c>
      <c r="H171">
        <v>311349</v>
      </c>
      <c r="I171">
        <v>4</v>
      </c>
      <c r="J171" s="4">
        <v>6.94936595801552</v>
      </c>
      <c r="K171" s="7">
        <f>1/J171</f>
        <v>0.143898019767772</v>
      </c>
    </row>
    <row r="172" spans="1:11" x14ac:dyDescent="0.25">
      <c r="A172">
        <v>168</v>
      </c>
      <c r="B172">
        <v>0</v>
      </c>
      <c r="C172">
        <v>41</v>
      </c>
      <c r="D172" s="4">
        <v>103.567758922816</v>
      </c>
      <c r="E172" t="s">
        <v>8</v>
      </c>
      <c r="F172" t="s">
        <v>61</v>
      </c>
      <c r="G172" t="s">
        <v>169</v>
      </c>
      <c r="H172">
        <v>430236</v>
      </c>
      <c r="I172">
        <v>5</v>
      </c>
      <c r="J172" s="4">
        <v>7.87174267836919</v>
      </c>
      <c r="K172" s="7">
        <f>1/J172</f>
        <v>0.127036672927318</v>
      </c>
    </row>
    <row r="173" spans="1:11" x14ac:dyDescent="0.25">
      <c r="A173">
        <v>169</v>
      </c>
      <c r="B173">
        <v>0</v>
      </c>
      <c r="C173">
        <v>34</v>
      </c>
      <c r="D173" s="4">
        <v>66.7431735072029</v>
      </c>
      <c r="E173" t="s">
        <v>5</v>
      </c>
      <c r="F173" t="s">
        <v>60</v>
      </c>
      <c r="G173" t="s">
        <v>63</v>
      </c>
      <c r="H173">
        <v>313627</v>
      </c>
      <c r="I173">
        <v>4</v>
      </c>
      <c r="J173" s="4">
        <v>7.04170511590948</v>
      </c>
      <c r="K173" s="7">
        <f>1/J173</f>
        <v>0.142011058903997</v>
      </c>
    </row>
    <row r="174" spans="1:11" x14ac:dyDescent="0.25">
      <c r="A174">
        <v>170</v>
      </c>
      <c r="B174">
        <v>1</v>
      </c>
      <c r="C174">
        <v>50</v>
      </c>
      <c r="D174" s="4">
        <v>790.758276154163</v>
      </c>
      <c r="E174" t="s">
        <v>6</v>
      </c>
      <c r="F174" t="s">
        <v>62</v>
      </c>
      <c r="G174" t="s">
        <v>169</v>
      </c>
      <c r="H174">
        <v>310950</v>
      </c>
      <c r="I174">
        <v>4</v>
      </c>
      <c r="J174" s="4">
        <v>5.39983637734181</v>
      </c>
      <c r="K174" s="7">
        <f>1/J174</f>
        <v>0.185190796557482</v>
      </c>
    </row>
    <row r="175" spans="1:11" x14ac:dyDescent="0.25">
      <c r="A175">
        <v>171</v>
      </c>
      <c r="B175">
        <v>0</v>
      </c>
      <c r="C175">
        <v>43</v>
      </c>
      <c r="D175" s="4">
        <v>143.008619713475</v>
      </c>
      <c r="E175" t="s">
        <v>5</v>
      </c>
      <c r="F175" t="s">
        <v>60</v>
      </c>
      <c r="G175" t="s">
        <v>64</v>
      </c>
      <c r="H175">
        <v>179558</v>
      </c>
      <c r="I175">
        <v>2</v>
      </c>
      <c r="J175" s="4">
        <v>7.07470931599277</v>
      </c>
      <c r="K175" s="7">
        <f>1/J175</f>
        <v>0.141348563641964</v>
      </c>
    </row>
    <row r="176" spans="1:11" x14ac:dyDescent="0.25">
      <c r="A176">
        <v>172</v>
      </c>
      <c r="B176">
        <v>1</v>
      </c>
      <c r="C176">
        <v>61</v>
      </c>
      <c r="D176" s="4">
        <v>243.511372626004</v>
      </c>
      <c r="E176" t="s">
        <v>8</v>
      </c>
      <c r="F176" t="s">
        <v>63</v>
      </c>
      <c r="G176" t="s">
        <v>64</v>
      </c>
      <c r="H176">
        <v>48386</v>
      </c>
      <c r="I176">
        <v>1</v>
      </c>
      <c r="J176" s="4">
        <v>7.00007997542821</v>
      </c>
      <c r="K176" s="7">
        <f>1/J176</f>
        <v>0.142855510724194</v>
      </c>
    </row>
    <row r="177" spans="1:11" x14ac:dyDescent="0.25">
      <c r="A177">
        <v>173</v>
      </c>
      <c r="B177">
        <v>0</v>
      </c>
      <c r="C177">
        <v>51</v>
      </c>
      <c r="D177" s="4">
        <v>431.215116832703</v>
      </c>
      <c r="E177" t="s">
        <v>5</v>
      </c>
      <c r="F177" t="s">
        <v>65</v>
      </c>
      <c r="G177" t="s">
        <v>64</v>
      </c>
      <c r="H177">
        <v>402762</v>
      </c>
      <c r="I177">
        <v>5</v>
      </c>
      <c r="J177" s="4">
        <v>7.64008309318196</v>
      </c>
      <c r="K177" s="7">
        <f>1/J177</f>
        <v>0.130888628802009</v>
      </c>
    </row>
    <row r="178" spans="1:11" x14ac:dyDescent="0.25">
      <c r="A178">
        <v>174</v>
      </c>
      <c r="B178">
        <v>0</v>
      </c>
      <c r="C178">
        <v>30</v>
      </c>
      <c r="D178" s="4">
        <v>868.460094047615</v>
      </c>
      <c r="E178" t="s">
        <v>7</v>
      </c>
      <c r="F178" t="s">
        <v>169</v>
      </c>
      <c r="G178">
        <v>0</v>
      </c>
      <c r="H178">
        <v>168594</v>
      </c>
      <c r="I178">
        <v>2</v>
      </c>
      <c r="J178" s="4">
        <v>5.27606784440496</v>
      </c>
      <c r="K178" s="7">
        <f>1/J178</f>
        <v>0.189535091187362</v>
      </c>
    </row>
    <row r="179" spans="1:11" x14ac:dyDescent="0.25">
      <c r="A179">
        <v>175</v>
      </c>
      <c r="B179">
        <v>0</v>
      </c>
      <c r="C179">
        <v>59</v>
      </c>
      <c r="D179" s="4">
        <v>2110.35699864971</v>
      </c>
      <c r="E179" t="s">
        <v>6</v>
      </c>
      <c r="F179" t="s">
        <v>60</v>
      </c>
      <c r="G179" t="s">
        <v>64</v>
      </c>
      <c r="H179">
        <v>349685</v>
      </c>
      <c r="I179">
        <v>4</v>
      </c>
      <c r="J179" s="4">
        <v>6.29476713011734</v>
      </c>
      <c r="K179" s="7">
        <f>1/J179</f>
        <v>0.158862111866775</v>
      </c>
    </row>
    <row r="180" spans="1:11" x14ac:dyDescent="0.25">
      <c r="A180">
        <v>176</v>
      </c>
      <c r="B180">
        <v>1</v>
      </c>
      <c r="C180">
        <v>62</v>
      </c>
      <c r="D180" s="4">
        <v>841.59484761333</v>
      </c>
      <c r="E180" t="s">
        <v>8</v>
      </c>
      <c r="F180" t="s">
        <v>60</v>
      </c>
      <c r="G180" t="s">
        <v>64</v>
      </c>
      <c r="H180">
        <v>241450</v>
      </c>
      <c r="I180">
        <v>3</v>
      </c>
      <c r="J180" s="4">
        <v>7.52671646622796</v>
      </c>
      <c r="K180" s="7">
        <f>1/J180</f>
        <v>0.13286005982648</v>
      </c>
    </row>
    <row r="181" spans="1:11" x14ac:dyDescent="0.25">
      <c r="A181">
        <v>177</v>
      </c>
      <c r="B181">
        <v>1</v>
      </c>
      <c r="C181">
        <v>29</v>
      </c>
      <c r="D181" s="4">
        <v>922.881629914737</v>
      </c>
      <c r="E181" t="s">
        <v>5</v>
      </c>
      <c r="F181" t="s">
        <v>63</v>
      </c>
      <c r="G181" t="s">
        <v>64</v>
      </c>
      <c r="H181">
        <v>410904</v>
      </c>
      <c r="I181">
        <v>5</v>
      </c>
      <c r="J181" s="4">
        <v>6.88398636360877</v>
      </c>
      <c r="K181" s="7">
        <f>1/J181</f>
        <v>0.145264668925895</v>
      </c>
    </row>
    <row r="182" spans="1:11" x14ac:dyDescent="0.25">
      <c r="A182">
        <v>178</v>
      </c>
      <c r="B182">
        <v>0</v>
      </c>
      <c r="C182">
        <v>29</v>
      </c>
      <c r="D182" s="4">
        <v>104.617654015627</v>
      </c>
      <c r="E182" t="s">
        <v>5</v>
      </c>
      <c r="F182" t="s">
        <v>65</v>
      </c>
      <c r="G182" t="s">
        <v>64</v>
      </c>
      <c r="H182">
        <v>300319</v>
      </c>
      <c r="I182">
        <v>4</v>
      </c>
      <c r="J182" s="4">
        <v>6.6442062678307</v>
      </c>
      <c r="K182" s="7">
        <f>1/J182</f>
        <v>0.150507067313925</v>
      </c>
    </row>
    <row r="183" spans="1:11" x14ac:dyDescent="0.25">
      <c r="A183">
        <v>179</v>
      </c>
      <c r="B183">
        <v>0</v>
      </c>
      <c r="C183">
        <v>39</v>
      </c>
      <c r="D183" s="4">
        <v>456.55908369844</v>
      </c>
      <c r="E183" t="s">
        <v>7</v>
      </c>
      <c r="F183" t="s">
        <v>64</v>
      </c>
      <c r="G183">
        <v>0</v>
      </c>
      <c r="H183">
        <v>311061</v>
      </c>
      <c r="I183">
        <v>4</v>
      </c>
      <c r="J183" s="4">
        <v>7.06526009787728</v>
      </c>
      <c r="K183" s="7">
        <f>1/J183</f>
        <v>0.141537605997045</v>
      </c>
    </row>
    <row r="184" spans="1:11" x14ac:dyDescent="0.25">
      <c r="A184">
        <v>180</v>
      </c>
      <c r="B184">
        <v>0</v>
      </c>
      <c r="C184">
        <v>37</v>
      </c>
      <c r="D184" s="4">
        <v>173.797017929657</v>
      </c>
      <c r="E184" t="s">
        <v>6</v>
      </c>
      <c r="F184" t="s">
        <v>63</v>
      </c>
      <c r="G184">
        <v>0</v>
      </c>
      <c r="H184">
        <v>447547</v>
      </c>
      <c r="I184">
        <v>5</v>
      </c>
      <c r="J184" s="4">
        <v>7.44588297093134</v>
      </c>
      <c r="K184" s="7">
        <f>1/J184</f>
        <v>0.13430240629674</v>
      </c>
    </row>
    <row r="185" spans="1:11" x14ac:dyDescent="0.25">
      <c r="A185">
        <v>181</v>
      </c>
      <c r="B185">
        <v>0</v>
      </c>
      <c r="C185">
        <v>59</v>
      </c>
      <c r="D185" s="4">
        <v>364.371654514786</v>
      </c>
      <c r="E185" t="s">
        <v>5</v>
      </c>
      <c r="F185" t="s">
        <v>60</v>
      </c>
      <c r="G185" t="s">
        <v>64</v>
      </c>
      <c r="H185">
        <v>328288</v>
      </c>
      <c r="I185">
        <v>4</v>
      </c>
      <c r="J185" s="4">
        <v>5.61924897534661</v>
      </c>
      <c r="K185" s="7">
        <f>1/J185</f>
        <v>0.177959724580155</v>
      </c>
    </row>
    <row r="186" spans="1:11" x14ac:dyDescent="0.25">
      <c r="A186">
        <v>182</v>
      </c>
      <c r="B186">
        <v>0</v>
      </c>
      <c r="C186">
        <v>25</v>
      </c>
      <c r="D186" s="4">
        <v>90.0186128887328</v>
      </c>
      <c r="E186" t="s">
        <v>8</v>
      </c>
      <c r="F186" t="s">
        <v>60</v>
      </c>
      <c r="G186">
        <v>0</v>
      </c>
      <c r="H186">
        <v>165472</v>
      </c>
      <c r="I186">
        <v>2</v>
      </c>
      <c r="J186" s="4">
        <v>5.87103486287609</v>
      </c>
      <c r="K186" s="7">
        <f>1/J186</f>
        <v>0.170327723026009</v>
      </c>
    </row>
    <row r="187" spans="1:11" x14ac:dyDescent="0.25">
      <c r="A187">
        <v>183</v>
      </c>
      <c r="B187">
        <v>1</v>
      </c>
      <c r="C187">
        <v>60</v>
      </c>
      <c r="D187" s="4">
        <v>485.857905024011</v>
      </c>
      <c r="E187" t="s">
        <v>5</v>
      </c>
      <c r="F187" t="s">
        <v>65</v>
      </c>
      <c r="G187">
        <v>0</v>
      </c>
      <c r="H187">
        <v>240413</v>
      </c>
      <c r="I187">
        <v>3</v>
      </c>
      <c r="J187" s="4">
        <v>6.4490681111138</v>
      </c>
      <c r="K187" s="7">
        <f>1/J187</f>
        <v>0.155061162755698</v>
      </c>
    </row>
    <row r="188" spans="1:11" x14ac:dyDescent="0.25">
      <c r="A188">
        <v>184</v>
      </c>
      <c r="B188">
        <v>1</v>
      </c>
      <c r="C188">
        <v>44</v>
      </c>
      <c r="D188" s="4">
        <v>581.288224624069</v>
      </c>
      <c r="E188" t="s">
        <v>6</v>
      </c>
      <c r="F188" t="s">
        <v>60</v>
      </c>
      <c r="G188">
        <v>0</v>
      </c>
      <c r="H188">
        <v>41886</v>
      </c>
      <c r="I188">
        <v>1</v>
      </c>
      <c r="J188" s="4">
        <v>6.51174733410671</v>
      </c>
      <c r="K188" s="7">
        <f>1/J188</f>
        <v>0.153568612031717</v>
      </c>
    </row>
    <row r="189" spans="1:11" x14ac:dyDescent="0.25">
      <c r="A189">
        <v>185</v>
      </c>
      <c r="B189">
        <v>1</v>
      </c>
      <c r="C189">
        <v>68</v>
      </c>
      <c r="D189" s="4">
        <v>3167.92576073423</v>
      </c>
      <c r="E189" t="s">
        <v>5</v>
      </c>
      <c r="F189" t="s">
        <v>61</v>
      </c>
      <c r="G189" t="s">
        <v>169</v>
      </c>
      <c r="H189">
        <v>472216</v>
      </c>
      <c r="I189">
        <v>5</v>
      </c>
      <c r="J189" s="4">
        <v>5.15538268816111</v>
      </c>
      <c r="K189" s="7">
        <f>1/J189</f>
        <v>0.193972021184075</v>
      </c>
    </row>
    <row r="190" spans="1:11" x14ac:dyDescent="0.25">
      <c r="A190">
        <v>186</v>
      </c>
      <c r="B190">
        <v>0</v>
      </c>
      <c r="C190">
        <v>37</v>
      </c>
      <c r="D190" s="4">
        <v>484.869254680228</v>
      </c>
      <c r="E190" t="s">
        <v>8</v>
      </c>
      <c r="F190" t="s">
        <v>60</v>
      </c>
      <c r="G190" t="s">
        <v>63</v>
      </c>
      <c r="H190">
        <v>312056</v>
      </c>
      <c r="I190">
        <v>4</v>
      </c>
      <c r="J190" s="4">
        <v>5.55693281045075</v>
      </c>
      <c r="K190" s="7">
        <f>1/J190</f>
        <v>0.179955388000972</v>
      </c>
    </row>
    <row r="191" spans="1:11" x14ac:dyDescent="0.25">
      <c r="A191">
        <v>187</v>
      </c>
      <c r="B191">
        <v>0</v>
      </c>
      <c r="C191">
        <v>41</v>
      </c>
      <c r="D191" s="4">
        <v>913.624694989584</v>
      </c>
      <c r="E191" t="s">
        <v>5</v>
      </c>
      <c r="F191" t="s">
        <v>62</v>
      </c>
      <c r="G191" t="s">
        <v>169</v>
      </c>
      <c r="H191">
        <v>12168</v>
      </c>
      <c r="I191">
        <v>1</v>
      </c>
      <c r="J191" s="4">
        <v>6.2833989463926</v>
      </c>
      <c r="K191" s="7">
        <f>1/J191</f>
        <v>0.159149531731407</v>
      </c>
    </row>
    <row r="192" spans="1:11" x14ac:dyDescent="0.25">
      <c r="A192">
        <v>188</v>
      </c>
      <c r="B192">
        <v>1</v>
      </c>
      <c r="C192">
        <v>43</v>
      </c>
      <c r="D192" s="4">
        <v>445.044630208952</v>
      </c>
      <c r="E192" t="s">
        <v>7</v>
      </c>
      <c r="F192" t="s">
        <v>60</v>
      </c>
      <c r="G192" t="s">
        <v>64</v>
      </c>
      <c r="H192">
        <v>368757</v>
      </c>
      <c r="I192">
        <v>5</v>
      </c>
      <c r="J192" s="4">
        <v>5.76628650234726</v>
      </c>
      <c r="K192" s="7">
        <f>1/J192</f>
        <v>0.173421837363255</v>
      </c>
    </row>
    <row r="193" spans="1:11" x14ac:dyDescent="0.25">
      <c r="A193">
        <v>189</v>
      </c>
      <c r="B193">
        <v>1</v>
      </c>
      <c r="C193">
        <v>30</v>
      </c>
      <c r="D193" s="4">
        <v>811.291654466986</v>
      </c>
      <c r="E193" t="s">
        <v>6</v>
      </c>
      <c r="F193" t="s">
        <v>63</v>
      </c>
      <c r="G193" t="s">
        <v>64</v>
      </c>
      <c r="H193">
        <v>116453</v>
      </c>
      <c r="I193">
        <v>2</v>
      </c>
      <c r="J193" s="4">
        <v>7.27984661950521</v>
      </c>
      <c r="K193" s="7">
        <f>1/J193</f>
        <v>0.13736553148258</v>
      </c>
    </row>
    <row r="194" spans="1:11" x14ac:dyDescent="0.25">
      <c r="A194">
        <v>190</v>
      </c>
      <c r="B194">
        <v>0</v>
      </c>
      <c r="C194">
        <v>49</v>
      </c>
      <c r="D194" s="4">
        <v>78.6744441130045</v>
      </c>
      <c r="E194" t="s">
        <v>8</v>
      </c>
      <c r="F194" t="s">
        <v>65</v>
      </c>
      <c r="G194" t="s">
        <v>64</v>
      </c>
      <c r="H194">
        <v>69152</v>
      </c>
      <c r="I194">
        <v>1</v>
      </c>
      <c r="J194" s="4">
        <v>5.81502014134206</v>
      </c>
      <c r="K194" s="7">
        <f>1/J194</f>
        <v>0.171968449926849</v>
      </c>
    </row>
    <row r="195" spans="1:11" x14ac:dyDescent="0.25">
      <c r="A195">
        <v>191</v>
      </c>
      <c r="B195">
        <v>0</v>
      </c>
      <c r="C195">
        <v>43</v>
      </c>
      <c r="D195" s="4">
        <v>2429.4551300066</v>
      </c>
      <c r="E195" t="s">
        <v>5</v>
      </c>
      <c r="F195" t="s">
        <v>169</v>
      </c>
      <c r="G195">
        <v>0</v>
      </c>
      <c r="H195">
        <v>142346</v>
      </c>
      <c r="I195">
        <v>2</v>
      </c>
      <c r="J195" s="4">
        <v>7.47420597914791</v>
      </c>
      <c r="K195" s="7">
        <f>1/J195</f>
        <v>0.133793476228762</v>
      </c>
    </row>
    <row r="196" spans="1:11" x14ac:dyDescent="0.25">
      <c r="A196">
        <v>192</v>
      </c>
      <c r="B196">
        <v>1</v>
      </c>
      <c r="C196">
        <v>27</v>
      </c>
      <c r="D196" s="4">
        <v>178.161043034587</v>
      </c>
      <c r="E196" t="s">
        <v>8</v>
      </c>
      <c r="F196" t="s">
        <v>60</v>
      </c>
      <c r="G196" t="s">
        <v>64</v>
      </c>
      <c r="H196">
        <v>351334</v>
      </c>
      <c r="I196">
        <v>4</v>
      </c>
      <c r="J196" s="4">
        <v>7.14810256422762</v>
      </c>
      <c r="K196" s="7">
        <f>1/J196</f>
        <v>0.139897265185373</v>
      </c>
    </row>
    <row r="197" spans="1:11" x14ac:dyDescent="0.25">
      <c r="A197">
        <v>193</v>
      </c>
      <c r="B197">
        <v>0</v>
      </c>
      <c r="C197">
        <v>47</v>
      </c>
      <c r="D197" s="4">
        <v>733.505868211036</v>
      </c>
      <c r="E197" t="s">
        <v>6</v>
      </c>
      <c r="F197" t="s">
        <v>65</v>
      </c>
      <c r="G197">
        <v>0</v>
      </c>
      <c r="H197">
        <v>25457</v>
      </c>
      <c r="I197">
        <v>1</v>
      </c>
      <c r="J197" s="4">
        <v>7.60144254075871</v>
      </c>
      <c r="K197" s="7">
        <f>1/J197</f>
        <v>0.131553977371799</v>
      </c>
    </row>
    <row r="198" spans="1:11" x14ac:dyDescent="0.25">
      <c r="A198">
        <v>194</v>
      </c>
      <c r="B198">
        <v>0</v>
      </c>
      <c r="C198">
        <v>46</v>
      </c>
      <c r="D198" s="4">
        <v>724.243820030194</v>
      </c>
      <c r="E198" t="s">
        <v>7</v>
      </c>
      <c r="F198" t="s">
        <v>61</v>
      </c>
      <c r="G198">
        <v>0</v>
      </c>
      <c r="H198">
        <v>51015</v>
      </c>
      <c r="I198">
        <v>1</v>
      </c>
      <c r="J198" s="4">
        <v>5.67837107172119</v>
      </c>
      <c r="K198" s="7">
        <f>1/J198</f>
        <v>0.17610684250279</v>
      </c>
    </row>
    <row r="199" spans="1:11" x14ac:dyDescent="0.25">
      <c r="A199">
        <v>195</v>
      </c>
      <c r="B199">
        <v>0</v>
      </c>
      <c r="C199">
        <v>25</v>
      </c>
      <c r="D199" s="4">
        <v>705.704837479444</v>
      </c>
      <c r="E199" t="s">
        <v>8</v>
      </c>
      <c r="F199" t="s">
        <v>60</v>
      </c>
      <c r="G199" t="s">
        <v>64</v>
      </c>
      <c r="H199">
        <v>144206</v>
      </c>
      <c r="I199">
        <v>2</v>
      </c>
      <c r="J199" s="4">
        <v>6.89379395935834</v>
      </c>
      <c r="K199" s="7">
        <f>1/J199</f>
        <v>0.145058005199372</v>
      </c>
    </row>
    <row r="200" spans="1:11" x14ac:dyDescent="0.25">
      <c r="A200">
        <v>196</v>
      </c>
      <c r="B200">
        <v>0</v>
      </c>
      <c r="C200">
        <v>62</v>
      </c>
      <c r="D200" s="4">
        <v>728.604733927556</v>
      </c>
      <c r="E200" t="s">
        <v>5</v>
      </c>
      <c r="F200" t="s">
        <v>60</v>
      </c>
      <c r="G200" t="s">
        <v>64</v>
      </c>
      <c r="H200">
        <v>349463</v>
      </c>
      <c r="I200">
        <v>4</v>
      </c>
      <c r="J200" s="4">
        <v>5.4973583784748</v>
      </c>
      <c r="K200" s="7">
        <f>1/J200</f>
        <v>0.181905550112133</v>
      </c>
    </row>
    <row r="201" spans="1:11" x14ac:dyDescent="0.25">
      <c r="A201">
        <v>197</v>
      </c>
      <c r="B201">
        <v>0</v>
      </c>
      <c r="C201">
        <v>64</v>
      </c>
      <c r="D201" s="4">
        <v>534.533799418141</v>
      </c>
      <c r="E201" t="s">
        <v>8</v>
      </c>
      <c r="F201" t="s">
        <v>61</v>
      </c>
      <c r="G201" t="s">
        <v>169</v>
      </c>
      <c r="H201">
        <v>354926</v>
      </c>
      <c r="I201">
        <v>4</v>
      </c>
      <c r="J201" s="4">
        <v>7.26246462183975</v>
      </c>
      <c r="K201" s="7">
        <f>1/J201</f>
        <v>0.137694302426313</v>
      </c>
    </row>
    <row r="202" spans="1:11" x14ac:dyDescent="0.25">
      <c r="A202">
        <v>198</v>
      </c>
      <c r="B202">
        <v>0</v>
      </c>
      <c r="C202">
        <v>53</v>
      </c>
      <c r="D202" s="4">
        <v>1703.59328461236</v>
      </c>
      <c r="E202" t="s">
        <v>6</v>
      </c>
      <c r="F202" t="s">
        <v>60</v>
      </c>
      <c r="G202" t="s">
        <v>63</v>
      </c>
      <c r="H202">
        <v>50102</v>
      </c>
      <c r="I202">
        <v>1</v>
      </c>
      <c r="J202" s="4">
        <v>6.32029502060134</v>
      </c>
      <c r="K202" s="7">
        <f>1/J202</f>
        <v>0.158220462294948</v>
      </c>
    </row>
    <row r="203" spans="1:11" x14ac:dyDescent="0.25">
      <c r="A203">
        <v>199</v>
      </c>
      <c r="B203">
        <v>0</v>
      </c>
      <c r="C203">
        <v>34</v>
      </c>
      <c r="D203" s="4">
        <v>54.1253921752644</v>
      </c>
      <c r="E203" t="s">
        <v>8</v>
      </c>
      <c r="F203" t="s">
        <v>62</v>
      </c>
      <c r="G203" t="s">
        <v>169</v>
      </c>
      <c r="H203">
        <v>413848</v>
      </c>
      <c r="I203">
        <v>5</v>
      </c>
      <c r="J203" s="4">
        <v>6.41223801747021</v>
      </c>
      <c r="K203" s="7">
        <f>1/J203</f>
        <v>0.15595179050988</v>
      </c>
    </row>
    <row r="204" spans="1:11" x14ac:dyDescent="0.25">
      <c r="A204">
        <v>200</v>
      </c>
      <c r="B204">
        <v>1</v>
      </c>
      <c r="C204">
        <v>33</v>
      </c>
      <c r="D204" s="4">
        <v>688.779929175926</v>
      </c>
      <c r="E204" t="s">
        <v>5</v>
      </c>
      <c r="F204" t="s">
        <v>60</v>
      </c>
      <c r="G204" t="s">
        <v>64</v>
      </c>
      <c r="H204">
        <v>306064</v>
      </c>
      <c r="I204">
        <v>4</v>
      </c>
      <c r="J204" s="4">
        <v>6.62736226247989</v>
      </c>
      <c r="K204" s="7">
        <f>1/J204</f>
        <v>0.150889593837566</v>
      </c>
    </row>
    <row r="205" spans="1:11" x14ac:dyDescent="0.25">
      <c r="A205">
        <v>201</v>
      </c>
      <c r="B205">
        <v>0</v>
      </c>
      <c r="C205">
        <v>27</v>
      </c>
      <c r="D205" s="4">
        <v>958.660312912505</v>
      </c>
      <c r="E205" t="s">
        <v>8</v>
      </c>
      <c r="F205" t="s">
        <v>65</v>
      </c>
      <c r="G205">
        <v>0</v>
      </c>
      <c r="H205">
        <v>154424</v>
      </c>
      <c r="I205">
        <v>2</v>
      </c>
      <c r="J205" s="4">
        <v>5.48757252002759</v>
      </c>
      <c r="K205" s="7">
        <f>1/J205</f>
        <v>0.182229937982664</v>
      </c>
    </row>
    <row r="206" spans="1:11" x14ac:dyDescent="0.25">
      <c r="A206">
        <v>202</v>
      </c>
      <c r="B206">
        <v>1</v>
      </c>
      <c r="C206">
        <v>56</v>
      </c>
      <c r="D206" s="4">
        <v>488.963569512953</v>
      </c>
      <c r="E206" t="s">
        <v>8</v>
      </c>
      <c r="F206" t="s">
        <v>60</v>
      </c>
      <c r="G206" t="s">
        <v>64</v>
      </c>
      <c r="H206">
        <v>222490</v>
      </c>
      <c r="I206">
        <v>3</v>
      </c>
      <c r="J206" s="4">
        <v>5.73587784378029</v>
      </c>
      <c r="K206" s="7">
        <f>1/J206</f>
        <v>0.174341230276435</v>
      </c>
    </row>
    <row r="207" spans="1:11" x14ac:dyDescent="0.25">
      <c r="A207">
        <v>203</v>
      </c>
      <c r="B207">
        <v>1</v>
      </c>
      <c r="C207">
        <v>51</v>
      </c>
      <c r="D207" s="4">
        <v>59.6239422594322</v>
      </c>
      <c r="E207" t="s">
        <v>5</v>
      </c>
      <c r="F207" t="s">
        <v>63</v>
      </c>
      <c r="G207" t="s">
        <v>64</v>
      </c>
      <c r="H207">
        <v>188964</v>
      </c>
      <c r="I207">
        <v>3</v>
      </c>
      <c r="J207" s="4">
        <v>6.38454673118819</v>
      </c>
      <c r="K207" s="7">
        <f>1/J207</f>
        <v>0.156628190238635</v>
      </c>
    </row>
    <row r="208" spans="1:11" x14ac:dyDescent="0.25">
      <c r="A208">
        <v>204</v>
      </c>
      <c r="B208">
        <v>1</v>
      </c>
      <c r="C208">
        <v>55</v>
      </c>
      <c r="D208" s="4">
        <v>519.804001069545</v>
      </c>
      <c r="E208" t="s">
        <v>6</v>
      </c>
      <c r="F208" t="s">
        <v>63</v>
      </c>
      <c r="G208">
        <v>0</v>
      </c>
      <c r="H208">
        <v>217638</v>
      </c>
      <c r="I208">
        <v>3</v>
      </c>
      <c r="J208" s="4">
        <v>6.75613055063769</v>
      </c>
      <c r="K208" s="7">
        <f>1/J208</f>
        <v>0.148013717690167</v>
      </c>
    </row>
    <row r="209" spans="1:11" x14ac:dyDescent="0.25">
      <c r="A209">
        <v>205</v>
      </c>
      <c r="B209">
        <v>0</v>
      </c>
      <c r="C209">
        <v>64</v>
      </c>
      <c r="D209" s="4">
        <v>197.723436404923</v>
      </c>
      <c r="E209" t="s">
        <v>7</v>
      </c>
      <c r="F209" t="s">
        <v>63</v>
      </c>
      <c r="G209">
        <v>0</v>
      </c>
      <c r="H209">
        <v>245096</v>
      </c>
      <c r="I209">
        <v>3</v>
      </c>
      <c r="J209" s="4">
        <v>7.53601295286379</v>
      </c>
      <c r="K209" s="7">
        <f>1/J209</f>
        <v>0.132696162580239</v>
      </c>
    </row>
    <row r="210" spans="1:11" x14ac:dyDescent="0.25">
      <c r="A210">
        <v>206</v>
      </c>
      <c r="B210">
        <v>1</v>
      </c>
      <c r="C210">
        <v>34</v>
      </c>
      <c r="D210" s="4">
        <v>381.674675259674</v>
      </c>
      <c r="E210" t="s">
        <v>8</v>
      </c>
      <c r="F210" t="s">
        <v>60</v>
      </c>
      <c r="G210">
        <v>0</v>
      </c>
      <c r="H210">
        <v>57150</v>
      </c>
      <c r="I210">
        <v>1</v>
      </c>
      <c r="J210" s="4">
        <v>6.14506048850145</v>
      </c>
      <c r="K210" s="7">
        <f>1/J210</f>
        <v>0.162732328163602</v>
      </c>
    </row>
    <row r="211" spans="1:11" x14ac:dyDescent="0.25">
      <c r="A211">
        <v>207</v>
      </c>
      <c r="B211">
        <v>0</v>
      </c>
      <c r="C211">
        <v>48</v>
      </c>
      <c r="D211" s="4">
        <v>1447.73972444339</v>
      </c>
      <c r="E211" t="s">
        <v>5</v>
      </c>
      <c r="F211" t="s">
        <v>60</v>
      </c>
      <c r="G211" t="s">
        <v>63</v>
      </c>
      <c r="H211">
        <v>25500</v>
      </c>
      <c r="I211">
        <v>1</v>
      </c>
      <c r="J211" s="4">
        <v>5.58805104188224</v>
      </c>
      <c r="K211" s="7">
        <f>1/J211</f>
        <v>0.178953268770281</v>
      </c>
    </row>
    <row r="212" spans="1:11" x14ac:dyDescent="0.25">
      <c r="A212">
        <v>208</v>
      </c>
      <c r="B212">
        <v>0</v>
      </c>
      <c r="C212">
        <v>39</v>
      </c>
      <c r="D212" s="4">
        <v>136.240587937099</v>
      </c>
      <c r="E212" t="s">
        <v>5</v>
      </c>
      <c r="F212" t="s">
        <v>62</v>
      </c>
      <c r="G212" t="s">
        <v>169</v>
      </c>
      <c r="H212">
        <v>32070</v>
      </c>
      <c r="I212">
        <v>1</v>
      </c>
      <c r="J212" s="4">
        <v>5.29031803335678</v>
      </c>
      <c r="K212" s="7">
        <f>1/J212</f>
        <v>0.189024552719657</v>
      </c>
    </row>
    <row r="213" spans="1:11" x14ac:dyDescent="0.25">
      <c r="A213">
        <v>209</v>
      </c>
      <c r="B213">
        <v>0</v>
      </c>
      <c r="C213">
        <v>33</v>
      </c>
      <c r="D213" s="4">
        <v>743.45763524893</v>
      </c>
      <c r="E213" t="s">
        <v>8</v>
      </c>
      <c r="F213" t="s">
        <v>169</v>
      </c>
      <c r="G213">
        <v>0</v>
      </c>
      <c r="H213">
        <v>313151</v>
      </c>
      <c r="I213">
        <v>4</v>
      </c>
      <c r="J213" s="4">
        <v>7.06601435985414</v>
      </c>
      <c r="K213" s="7">
        <f>1/J213</f>
        <v>0.141522497559804</v>
      </c>
    </row>
    <row r="214" spans="1:11" x14ac:dyDescent="0.25">
      <c r="A214">
        <v>210</v>
      </c>
      <c r="B214">
        <v>0</v>
      </c>
      <c r="C214">
        <v>50</v>
      </c>
      <c r="D214" s="4">
        <v>363.568311261022</v>
      </c>
      <c r="E214" t="s">
        <v>8</v>
      </c>
      <c r="F214" t="s">
        <v>63</v>
      </c>
      <c r="G214">
        <v>0</v>
      </c>
      <c r="H214">
        <v>405938</v>
      </c>
      <c r="I214">
        <v>5</v>
      </c>
      <c r="J214" s="4">
        <v>7.17051660102849</v>
      </c>
      <c r="K214" s="7">
        <f>1/J214</f>
        <v>0.139459965807285</v>
      </c>
    </row>
    <row r="215" spans="1:11" x14ac:dyDescent="0.25">
      <c r="A215">
        <v>211</v>
      </c>
      <c r="B215">
        <v>1</v>
      </c>
      <c r="C215">
        <v>45</v>
      </c>
      <c r="D215" s="4">
        <v>867.939948726988</v>
      </c>
      <c r="E215" t="s">
        <v>5</v>
      </c>
      <c r="F215" t="s">
        <v>60</v>
      </c>
      <c r="G215" t="s">
        <v>64</v>
      </c>
      <c r="H215">
        <v>408019</v>
      </c>
      <c r="I215">
        <v>5</v>
      </c>
      <c r="J215" s="4">
        <v>5.2996868396853</v>
      </c>
      <c r="K215" s="7">
        <f>1/J215</f>
        <v>0.188690394404395</v>
      </c>
    </row>
    <row r="216" spans="1:11" x14ac:dyDescent="0.25">
      <c r="A216">
        <v>212</v>
      </c>
      <c r="B216">
        <v>1</v>
      </c>
      <c r="C216">
        <v>29</v>
      </c>
      <c r="D216" s="4">
        <v>449.057006748624</v>
      </c>
      <c r="E216" t="s">
        <v>8</v>
      </c>
      <c r="F216" t="s">
        <v>60</v>
      </c>
      <c r="G216">
        <v>0</v>
      </c>
      <c r="H216">
        <v>443231</v>
      </c>
      <c r="I216">
        <v>5</v>
      </c>
      <c r="J216" s="4">
        <v>5.65324059078059</v>
      </c>
      <c r="K216" s="7">
        <f>1/J216</f>
        <v>0.176889694316357</v>
      </c>
    </row>
    <row r="217" spans="1:11" x14ac:dyDescent="0.25">
      <c r="A217">
        <v>213</v>
      </c>
      <c r="B217">
        <v>0</v>
      </c>
      <c r="C217">
        <v>51</v>
      </c>
      <c r="D217" s="4">
        <v>413.125994635052</v>
      </c>
      <c r="E217" t="s">
        <v>6</v>
      </c>
      <c r="F217" t="s">
        <v>65</v>
      </c>
      <c r="G217">
        <v>0</v>
      </c>
      <c r="H217">
        <v>163599</v>
      </c>
      <c r="I217">
        <v>2</v>
      </c>
      <c r="J217" s="4">
        <v>7.53521820034683</v>
      </c>
      <c r="K217" s="7">
        <f>1/J217</f>
        <v>0.132710158274378</v>
      </c>
    </row>
    <row r="218" spans="1:11" x14ac:dyDescent="0.25">
      <c r="A218">
        <v>214</v>
      </c>
      <c r="B218">
        <v>0</v>
      </c>
      <c r="C218">
        <v>37</v>
      </c>
      <c r="D218" s="4">
        <v>946.610187490349</v>
      </c>
      <c r="E218" t="s">
        <v>7</v>
      </c>
      <c r="F218" t="s">
        <v>60</v>
      </c>
      <c r="G218">
        <v>0</v>
      </c>
      <c r="H218">
        <v>266442</v>
      </c>
      <c r="I218">
        <v>3</v>
      </c>
      <c r="J218" s="4">
        <v>7.89090697945652</v>
      </c>
      <c r="K218" s="7">
        <f>1/J218</f>
        <v>0.126728144509045</v>
      </c>
    </row>
    <row r="219" spans="1:11" x14ac:dyDescent="0.25">
      <c r="A219">
        <v>215</v>
      </c>
      <c r="B219">
        <v>1</v>
      </c>
      <c r="C219">
        <v>31</v>
      </c>
      <c r="D219" s="4">
        <v>825.113944067275</v>
      </c>
      <c r="E219" t="s">
        <v>8</v>
      </c>
      <c r="F219" t="s">
        <v>61</v>
      </c>
      <c r="G219" t="s">
        <v>169</v>
      </c>
      <c r="H219">
        <v>428103</v>
      </c>
      <c r="I219">
        <v>5</v>
      </c>
      <c r="J219" s="4">
        <v>5.97264884712723</v>
      </c>
      <c r="K219" s="7">
        <f>1/J219</f>
        <v>0.167429900132332</v>
      </c>
    </row>
    <row r="220" spans="1:11" x14ac:dyDescent="0.25">
      <c r="A220">
        <v>216</v>
      </c>
      <c r="B220">
        <v>1</v>
      </c>
      <c r="C220">
        <v>40</v>
      </c>
      <c r="D220" s="4">
        <v>290.038681960334</v>
      </c>
      <c r="E220" t="s">
        <v>6</v>
      </c>
      <c r="F220" t="s">
        <v>60</v>
      </c>
      <c r="G220" t="s">
        <v>63</v>
      </c>
      <c r="H220">
        <v>30540</v>
      </c>
      <c r="I220">
        <v>1</v>
      </c>
      <c r="J220" s="4">
        <v>7.41352225484684</v>
      </c>
      <c r="K220" s="7">
        <f>1/J220</f>
        <v>0.134888648826301</v>
      </c>
    </row>
    <row r="221" spans="1:11" x14ac:dyDescent="0.25">
      <c r="A221">
        <v>217</v>
      </c>
      <c r="B221">
        <v>0</v>
      </c>
      <c r="C221">
        <v>65</v>
      </c>
      <c r="D221" s="4">
        <v>715.681315227094</v>
      </c>
      <c r="E221" t="s">
        <v>5</v>
      </c>
      <c r="F221" t="s">
        <v>62</v>
      </c>
      <c r="G221" t="s">
        <v>169</v>
      </c>
      <c r="H221">
        <v>339235</v>
      </c>
      <c r="I221">
        <v>4</v>
      </c>
      <c r="J221" s="4">
        <v>6.83966495800111</v>
      </c>
      <c r="K221" s="7">
        <f>1/J221</f>
        <v>0.146205991980673</v>
      </c>
    </row>
    <row r="222" spans="1:11" x14ac:dyDescent="0.25">
      <c r="A222">
        <v>218</v>
      </c>
      <c r="B222">
        <v>1</v>
      </c>
      <c r="C222">
        <v>31</v>
      </c>
      <c r="D222" s="4">
        <v>2382.12299432229</v>
      </c>
      <c r="E222" t="s">
        <v>5</v>
      </c>
      <c r="F222" t="s">
        <v>60</v>
      </c>
      <c r="G222" t="s">
        <v>64</v>
      </c>
      <c r="H222">
        <v>220840</v>
      </c>
      <c r="I222">
        <v>3</v>
      </c>
      <c r="J222" s="4">
        <v>6.25639907974516</v>
      </c>
      <c r="K222" s="7">
        <f>1/J222</f>
        <v>0.15983635111089</v>
      </c>
    </row>
    <row r="223" spans="1:11" x14ac:dyDescent="0.25">
      <c r="A223">
        <v>219</v>
      </c>
      <c r="B223">
        <v>1</v>
      </c>
      <c r="C223">
        <v>55</v>
      </c>
      <c r="D223" s="4">
        <v>791.813635328857</v>
      </c>
      <c r="E223" t="s">
        <v>5</v>
      </c>
      <c r="F223" t="s">
        <v>63</v>
      </c>
      <c r="G223" t="s">
        <v>64</v>
      </c>
      <c r="H223">
        <v>284743</v>
      </c>
      <c r="I223">
        <v>4</v>
      </c>
      <c r="J223" s="4">
        <v>6.44920786940105</v>
      </c>
      <c r="K223" s="7">
        <f>1/J223</f>
        <v>0.155057802485264</v>
      </c>
    </row>
    <row r="224" spans="1:11" x14ac:dyDescent="0.25">
      <c r="A224">
        <v>220</v>
      </c>
      <c r="B224">
        <v>0</v>
      </c>
      <c r="C224">
        <v>58</v>
      </c>
      <c r="D224" s="4">
        <v>937.299186086248</v>
      </c>
      <c r="E224" t="s">
        <v>8</v>
      </c>
      <c r="F224" t="s">
        <v>65</v>
      </c>
      <c r="G224" t="s">
        <v>64</v>
      </c>
      <c r="H224">
        <v>230667</v>
      </c>
      <c r="I224">
        <v>3</v>
      </c>
      <c r="J224" s="4">
        <v>7.01285836466172</v>
      </c>
      <c r="K224" s="7">
        <f>1/J224</f>
        <v>0.142595208401623</v>
      </c>
    </row>
    <row r="225" spans="1:11" x14ac:dyDescent="0.25">
      <c r="A225">
        <v>221</v>
      </c>
      <c r="B225">
        <v>0</v>
      </c>
      <c r="C225">
        <v>42</v>
      </c>
      <c r="D225" s="4">
        <v>490.47052074985</v>
      </c>
      <c r="E225" t="s">
        <v>6</v>
      </c>
      <c r="F225" t="s">
        <v>169</v>
      </c>
      <c r="G225">
        <v>0</v>
      </c>
      <c r="H225">
        <v>35529</v>
      </c>
      <c r="I225">
        <v>1</v>
      </c>
      <c r="J225" s="4">
        <v>6.58020272922069</v>
      </c>
      <c r="K225" s="7">
        <f>1/J225</f>
        <v>0.151971001677395</v>
      </c>
    </row>
    <row r="226" spans="1:11" x14ac:dyDescent="0.25">
      <c r="A226">
        <v>222</v>
      </c>
      <c r="B226">
        <v>0</v>
      </c>
      <c r="C226">
        <v>55</v>
      </c>
      <c r="D226" s="4">
        <v>759.238719797261</v>
      </c>
      <c r="E226" t="s">
        <v>5</v>
      </c>
      <c r="F226" t="s">
        <v>60</v>
      </c>
      <c r="G226" t="s">
        <v>64</v>
      </c>
      <c r="H226">
        <v>27499</v>
      </c>
      <c r="I226">
        <v>1</v>
      </c>
      <c r="J226" s="4">
        <v>6.22090821321362</v>
      </c>
      <c r="K226" s="7">
        <f>1/J226</f>
        <v>0.160748232529124</v>
      </c>
    </row>
    <row r="227" spans="1:11" x14ac:dyDescent="0.25">
      <c r="A227">
        <v>223</v>
      </c>
      <c r="B227">
        <v>1</v>
      </c>
      <c r="C227">
        <v>39</v>
      </c>
      <c r="D227" s="4">
        <v>224.663243224869</v>
      </c>
      <c r="E227" t="s">
        <v>8</v>
      </c>
      <c r="F227" t="s">
        <v>65</v>
      </c>
      <c r="G227">
        <v>0</v>
      </c>
      <c r="H227">
        <v>369662</v>
      </c>
      <c r="I227">
        <v>5</v>
      </c>
      <c r="J227" s="4">
        <v>6.8515763115573</v>
      </c>
      <c r="K227" s="7">
        <f>1/J227</f>
        <v>0.145951815250629</v>
      </c>
    </row>
    <row r="228" spans="1:11" x14ac:dyDescent="0.25">
      <c r="A228">
        <v>224</v>
      </c>
      <c r="B228">
        <v>1</v>
      </c>
      <c r="C228">
        <v>57</v>
      </c>
      <c r="D228" s="4">
        <v>575.266091385516</v>
      </c>
      <c r="E228" t="s">
        <v>8</v>
      </c>
      <c r="F228" t="s">
        <v>60</v>
      </c>
      <c r="G228">
        <v>0</v>
      </c>
      <c r="H228">
        <v>418050</v>
      </c>
      <c r="I228">
        <v>5</v>
      </c>
      <c r="J228" s="4">
        <v>7.2486506395684</v>
      </c>
      <c r="K228" s="7">
        <f>1/J228</f>
        <v>0.137956710803701</v>
      </c>
    </row>
    <row r="229" spans="1:11" x14ac:dyDescent="0.25">
      <c r="A229">
        <v>225</v>
      </c>
      <c r="B229">
        <v>0</v>
      </c>
      <c r="C229">
        <v>33</v>
      </c>
      <c r="D229" s="4">
        <v>3774.0941603619</v>
      </c>
      <c r="E229" t="s">
        <v>6</v>
      </c>
      <c r="F229" t="s">
        <v>61</v>
      </c>
      <c r="G229" t="s">
        <v>169</v>
      </c>
      <c r="H229">
        <v>111203</v>
      </c>
      <c r="I229">
        <v>2</v>
      </c>
      <c r="J229" s="4">
        <v>5.75983137486458</v>
      </c>
      <c r="K229" s="7">
        <f>1/J229</f>
        <v>0.173616193759407</v>
      </c>
    </row>
    <row r="230" spans="1:11" x14ac:dyDescent="0.25">
      <c r="A230">
        <v>226</v>
      </c>
      <c r="B230">
        <v>0</v>
      </c>
      <c r="C230">
        <v>47</v>
      </c>
      <c r="D230" s="4">
        <v>52.4983104314658</v>
      </c>
      <c r="E230" t="s">
        <v>5</v>
      </c>
      <c r="F230" t="s">
        <v>60</v>
      </c>
      <c r="G230" t="s">
        <v>63</v>
      </c>
      <c r="H230">
        <v>263663</v>
      </c>
      <c r="I230">
        <v>3</v>
      </c>
      <c r="J230" s="4">
        <v>7.15194068126063</v>
      </c>
      <c r="K230" s="7">
        <f>1/J230</f>
        <v>0.139822188769012</v>
      </c>
    </row>
    <row r="231" spans="1:11" x14ac:dyDescent="0.25">
      <c r="A231">
        <v>227</v>
      </c>
      <c r="B231">
        <v>0</v>
      </c>
      <c r="C231">
        <v>30</v>
      </c>
      <c r="D231" s="4">
        <v>850.207015384632</v>
      </c>
      <c r="E231" t="s">
        <v>7</v>
      </c>
      <c r="F231" t="s">
        <v>62</v>
      </c>
      <c r="G231" t="s">
        <v>169</v>
      </c>
      <c r="H231">
        <v>75616</v>
      </c>
      <c r="I231">
        <v>1</v>
      </c>
      <c r="J231" s="4">
        <v>7.1234415529499</v>
      </c>
      <c r="K231" s="7">
        <f>1/J231</f>
        <v>0.140381582773833</v>
      </c>
    </row>
    <row r="232" spans="1:11" x14ac:dyDescent="0.25">
      <c r="A232">
        <v>228</v>
      </c>
      <c r="B232">
        <v>0</v>
      </c>
      <c r="C232">
        <v>59</v>
      </c>
      <c r="D232" s="4">
        <v>453.339494017475</v>
      </c>
      <c r="E232" t="s">
        <v>6</v>
      </c>
      <c r="F232" t="s">
        <v>60</v>
      </c>
      <c r="G232" t="s">
        <v>64</v>
      </c>
      <c r="H232">
        <v>396305</v>
      </c>
      <c r="I232">
        <v>5</v>
      </c>
      <c r="J232" s="4">
        <v>5.62023405428192</v>
      </c>
      <c r="K232" s="7">
        <f>1/J232</f>
        <v>0.177928532929714</v>
      </c>
    </row>
    <row r="233" spans="1:11" x14ac:dyDescent="0.25">
      <c r="A233">
        <v>229</v>
      </c>
      <c r="B233">
        <v>1</v>
      </c>
      <c r="C233">
        <v>40</v>
      </c>
      <c r="D233" s="4">
        <v>14.3636784378684</v>
      </c>
      <c r="E233" t="s">
        <v>8</v>
      </c>
      <c r="F233" t="s">
        <v>63</v>
      </c>
      <c r="G233" t="s">
        <v>64</v>
      </c>
      <c r="H233">
        <v>34970</v>
      </c>
      <c r="I233">
        <v>1</v>
      </c>
      <c r="J233" s="4">
        <v>7.41750089832231</v>
      </c>
      <c r="K233" s="7">
        <f>1/J233</f>
        <v>0.134816296446446</v>
      </c>
    </row>
    <row r="234" spans="1:11" x14ac:dyDescent="0.25">
      <c r="A234">
        <v>230</v>
      </c>
      <c r="B234">
        <v>0</v>
      </c>
      <c r="C234">
        <v>42</v>
      </c>
      <c r="D234" s="4">
        <v>974.408891374407</v>
      </c>
      <c r="E234" t="s">
        <v>8</v>
      </c>
      <c r="F234" t="s">
        <v>65</v>
      </c>
      <c r="G234" t="s">
        <v>64</v>
      </c>
      <c r="H234">
        <v>324300</v>
      </c>
      <c r="I234">
        <v>4</v>
      </c>
      <c r="J234" s="4">
        <v>6.43947100083783</v>
      </c>
      <c r="K234" s="7">
        <f>1/J234</f>
        <v>0.155292259235253</v>
      </c>
    </row>
    <row r="235" spans="1:11" x14ac:dyDescent="0.25">
      <c r="A235">
        <v>231</v>
      </c>
      <c r="B235">
        <v>0</v>
      </c>
      <c r="C235">
        <v>68</v>
      </c>
      <c r="D235" s="4">
        <v>863.736383785746</v>
      </c>
      <c r="E235" t="s">
        <v>8</v>
      </c>
      <c r="F235" t="s">
        <v>169</v>
      </c>
      <c r="G235">
        <v>0</v>
      </c>
      <c r="H235">
        <v>386751</v>
      </c>
      <c r="I235">
        <v>5</v>
      </c>
      <c r="J235" s="4">
        <v>6.91191330504613</v>
      </c>
      <c r="K235" s="7">
        <f>1/J235</f>
        <v>0.144677740571476</v>
      </c>
    </row>
    <row r="236" spans="1:11" x14ac:dyDescent="0.25">
      <c r="A236">
        <v>232</v>
      </c>
      <c r="B236">
        <v>1</v>
      </c>
      <c r="C236">
        <v>50</v>
      </c>
      <c r="D236" s="4">
        <v>900.390135007599</v>
      </c>
      <c r="E236" t="s">
        <v>5</v>
      </c>
      <c r="F236" t="s">
        <v>60</v>
      </c>
      <c r="G236" t="s">
        <v>64</v>
      </c>
      <c r="H236">
        <v>417839</v>
      </c>
      <c r="I236">
        <v>5</v>
      </c>
      <c r="J236" s="4">
        <v>6.60733067229638</v>
      </c>
      <c r="K236" s="7">
        <f>1/J236</f>
        <v>0.151347049148435</v>
      </c>
    </row>
    <row r="237" spans="1:11" x14ac:dyDescent="0.25">
      <c r="A237">
        <v>233</v>
      </c>
      <c r="B237">
        <v>1</v>
      </c>
      <c r="C237">
        <v>46</v>
      </c>
      <c r="D237" s="4">
        <v>536.885436897254</v>
      </c>
      <c r="E237" t="s">
        <v>5</v>
      </c>
      <c r="F237" t="s">
        <v>60</v>
      </c>
      <c r="G237">
        <v>0</v>
      </c>
      <c r="H237">
        <v>42680</v>
      </c>
      <c r="I237">
        <v>1</v>
      </c>
      <c r="J237" s="4">
        <v>7.07041621768721</v>
      </c>
      <c r="K237" s="7">
        <f>1/J237</f>
        <v>0.141434389321865</v>
      </c>
    </row>
    <row r="238" spans="1:11" x14ac:dyDescent="0.25">
      <c r="A238">
        <v>234</v>
      </c>
      <c r="B238">
        <v>0</v>
      </c>
      <c r="C238">
        <v>31</v>
      </c>
      <c r="D238" s="4">
        <v>30.4516224154575</v>
      </c>
      <c r="E238" t="s">
        <v>5</v>
      </c>
      <c r="F238" t="s">
        <v>169</v>
      </c>
      <c r="G238">
        <v>0</v>
      </c>
      <c r="H238">
        <v>216244</v>
      </c>
      <c r="I238">
        <v>3</v>
      </c>
      <c r="J238" s="4">
        <v>6.40442963055373</v>
      </c>
      <c r="K238" s="7">
        <f>1/J238</f>
        <v>0.156141929521605</v>
      </c>
    </row>
    <row r="239" spans="1:11" x14ac:dyDescent="0.25">
      <c r="A239">
        <v>235</v>
      </c>
      <c r="B239">
        <v>1</v>
      </c>
      <c r="C239">
        <v>43</v>
      </c>
      <c r="D239" s="4">
        <v>196.018828227766</v>
      </c>
      <c r="E239" t="s">
        <v>8</v>
      </c>
      <c r="F239" t="s">
        <v>61</v>
      </c>
      <c r="G239">
        <v>0</v>
      </c>
      <c r="H239">
        <v>436468</v>
      </c>
      <c r="I239">
        <v>5</v>
      </c>
      <c r="J239" s="4">
        <v>7.52989518423983</v>
      </c>
      <c r="K239" s="7">
        <f>1/J239</f>
        <v>0.132803973432859</v>
      </c>
    </row>
    <row r="240" spans="1:11" x14ac:dyDescent="0.25">
      <c r="A240">
        <v>236</v>
      </c>
      <c r="B240">
        <v>0</v>
      </c>
      <c r="C240">
        <v>26</v>
      </c>
      <c r="D240" s="4">
        <v>123.878507762894</v>
      </c>
      <c r="E240" t="s">
        <v>6</v>
      </c>
      <c r="F240" t="s">
        <v>60</v>
      </c>
      <c r="G240" t="s">
        <v>64</v>
      </c>
      <c r="H240">
        <v>243269</v>
      </c>
      <c r="I240">
        <v>3</v>
      </c>
      <c r="J240" s="4">
        <v>5.85505450293699</v>
      </c>
      <c r="K240" s="7">
        <f>1/J240</f>
        <v>0.170792603125792</v>
      </c>
    </row>
    <row r="241" spans="1:11" x14ac:dyDescent="0.25">
      <c r="A241">
        <v>237</v>
      </c>
      <c r="B241">
        <v>0</v>
      </c>
      <c r="C241">
        <v>42</v>
      </c>
      <c r="D241" s="4">
        <v>246.022142117693</v>
      </c>
      <c r="E241" t="s">
        <v>8</v>
      </c>
      <c r="F241" t="s">
        <v>63</v>
      </c>
      <c r="G241" t="s">
        <v>64</v>
      </c>
      <c r="H241">
        <v>406081</v>
      </c>
      <c r="I241">
        <v>5</v>
      </c>
      <c r="J241" s="4">
        <v>7.75186659425381</v>
      </c>
      <c r="K241" s="7">
        <f>1/J241</f>
        <v>0.129001188015963</v>
      </c>
    </row>
    <row r="242" spans="1:11" x14ac:dyDescent="0.25">
      <c r="A242">
        <v>238</v>
      </c>
      <c r="B242">
        <v>0</v>
      </c>
      <c r="C242">
        <v>68</v>
      </c>
      <c r="D242" s="4">
        <v>874.381774463219</v>
      </c>
      <c r="E242" t="s">
        <v>5</v>
      </c>
      <c r="F242" t="s">
        <v>65</v>
      </c>
      <c r="G242">
        <v>0</v>
      </c>
      <c r="H242">
        <v>300168</v>
      </c>
      <c r="I242">
        <v>4</v>
      </c>
      <c r="J242" s="4">
        <v>6.40876922879051</v>
      </c>
      <c r="K242" s="7">
        <f>1/J242</f>
        <v>0.156036200446669</v>
      </c>
    </row>
    <row r="243" spans="1:11" x14ac:dyDescent="0.25">
      <c r="A243">
        <v>239</v>
      </c>
      <c r="B243">
        <v>0</v>
      </c>
      <c r="C243">
        <v>62</v>
      </c>
      <c r="D243" s="4">
        <v>177.710489678674</v>
      </c>
      <c r="E243" t="s">
        <v>5</v>
      </c>
      <c r="F243" t="s">
        <v>60</v>
      </c>
      <c r="G243" t="s">
        <v>64</v>
      </c>
      <c r="H243">
        <v>395434</v>
      </c>
      <c r="I243">
        <v>5</v>
      </c>
      <c r="J243" s="4">
        <v>5.94529028511895</v>
      </c>
      <c r="K243" s="7">
        <f>1/J243</f>
        <v>0.168200365674826</v>
      </c>
    </row>
    <row r="244" spans="1:11" x14ac:dyDescent="0.25">
      <c r="A244">
        <v>240</v>
      </c>
      <c r="B244">
        <v>0</v>
      </c>
      <c r="C244">
        <v>64</v>
      </c>
      <c r="D244" s="4">
        <v>47.7140735991009</v>
      </c>
      <c r="E244" t="s">
        <v>8</v>
      </c>
      <c r="F244" t="s">
        <v>63</v>
      </c>
      <c r="G244" t="s">
        <v>64</v>
      </c>
      <c r="H244">
        <v>443531</v>
      </c>
      <c r="I244">
        <v>5</v>
      </c>
      <c r="J244" s="4">
        <v>6.73436418815219</v>
      </c>
      <c r="K244" s="7">
        <f>1/J244</f>
        <v>0.148492117750226</v>
      </c>
    </row>
    <row r="245" spans="1:11" x14ac:dyDescent="0.25">
      <c r="A245">
        <v>241</v>
      </c>
      <c r="B245">
        <v>1</v>
      </c>
      <c r="C245">
        <v>30</v>
      </c>
      <c r="D245" s="4">
        <v>430.808151606104</v>
      </c>
      <c r="E245" t="s">
        <v>8</v>
      </c>
      <c r="F245" t="s">
        <v>64</v>
      </c>
      <c r="G245">
        <v>0</v>
      </c>
      <c r="H245">
        <v>227095</v>
      </c>
      <c r="I245">
        <v>3</v>
      </c>
      <c r="J245" s="4">
        <v>6.6865705572406</v>
      </c>
      <c r="K245" s="7">
        <f>1/J245</f>
        <v>0.149553495538478</v>
      </c>
    </row>
    <row r="246" spans="1:11" x14ac:dyDescent="0.25">
      <c r="A246">
        <v>242</v>
      </c>
      <c r="B246">
        <v>0</v>
      </c>
      <c r="C246">
        <v>68</v>
      </c>
      <c r="D246" s="4">
        <v>3759.5742646033</v>
      </c>
      <c r="E246" t="s">
        <v>8</v>
      </c>
      <c r="F246" t="s">
        <v>65</v>
      </c>
      <c r="G246">
        <v>0</v>
      </c>
      <c r="H246">
        <v>187173</v>
      </c>
      <c r="I246">
        <v>3</v>
      </c>
      <c r="J246" s="4">
        <v>6.37030386250944</v>
      </c>
      <c r="K246" s="7">
        <f>1/J246</f>
        <v>0.156978383069795</v>
      </c>
    </row>
    <row r="247" spans="1:11" x14ac:dyDescent="0.25">
      <c r="A247">
        <v>243</v>
      </c>
      <c r="B247">
        <v>1</v>
      </c>
      <c r="C247">
        <v>28</v>
      </c>
      <c r="D247" s="4">
        <v>435.599223833234</v>
      </c>
      <c r="E247" t="s">
        <v>5</v>
      </c>
      <c r="F247" t="s">
        <v>61</v>
      </c>
      <c r="G247">
        <v>0</v>
      </c>
      <c r="H247">
        <v>40585</v>
      </c>
      <c r="I247">
        <v>1</v>
      </c>
      <c r="J247" s="4">
        <v>7.6697715707025</v>
      </c>
      <c r="K247" s="7">
        <f>1/J247</f>
        <v>0.130381979538982</v>
      </c>
    </row>
    <row r="248" spans="1:11" x14ac:dyDescent="0.25">
      <c r="A248">
        <v>244</v>
      </c>
      <c r="B248">
        <v>0</v>
      </c>
      <c r="C248">
        <v>35</v>
      </c>
      <c r="D248" s="4">
        <v>160.634104131882</v>
      </c>
      <c r="E248" t="s">
        <v>6</v>
      </c>
      <c r="F248" t="s">
        <v>65</v>
      </c>
      <c r="G248">
        <v>0</v>
      </c>
      <c r="H248">
        <v>197023</v>
      </c>
      <c r="I248">
        <v>3</v>
      </c>
      <c r="J248" s="4">
        <v>7.05263150658114</v>
      </c>
      <c r="K248" s="7">
        <f>1/J248</f>
        <v>0.141791046231021</v>
      </c>
    </row>
    <row r="249" spans="1:11" x14ac:dyDescent="0.25">
      <c r="A249">
        <v>245</v>
      </c>
      <c r="B249">
        <v>0</v>
      </c>
      <c r="C249">
        <v>67</v>
      </c>
      <c r="D249" s="4">
        <v>602.272362126448</v>
      </c>
      <c r="E249" t="s">
        <v>7</v>
      </c>
      <c r="F249" t="s">
        <v>64</v>
      </c>
      <c r="G249">
        <v>0</v>
      </c>
      <c r="H249">
        <v>357656</v>
      </c>
      <c r="I249">
        <v>4</v>
      </c>
      <c r="J249" s="4">
        <v>6.74579799873088</v>
      </c>
      <c r="K249" s="7">
        <f>1/J249</f>
        <v>0.148240430589255</v>
      </c>
    </row>
    <row r="250" spans="1:11" x14ac:dyDescent="0.25">
      <c r="A250">
        <v>246</v>
      </c>
      <c r="B250">
        <v>1</v>
      </c>
      <c r="C250">
        <v>41</v>
      </c>
      <c r="D250" s="4">
        <v>363.721932136976</v>
      </c>
      <c r="E250" t="s">
        <v>8</v>
      </c>
      <c r="F250" t="s">
        <v>62</v>
      </c>
      <c r="G250" t="s">
        <v>169</v>
      </c>
      <c r="H250">
        <v>430736</v>
      </c>
      <c r="I250">
        <v>5</v>
      </c>
      <c r="J250" s="4">
        <v>5.53342677308489</v>
      </c>
      <c r="K250" s="7">
        <f>1/J250</f>
        <v>0.180719839804169</v>
      </c>
    </row>
    <row r="251" spans="1:11" x14ac:dyDescent="0.25">
      <c r="A251">
        <v>247</v>
      </c>
      <c r="B251">
        <v>0</v>
      </c>
      <c r="C251">
        <v>46</v>
      </c>
      <c r="D251" s="4">
        <v>258.311959660337</v>
      </c>
      <c r="E251" t="s">
        <v>5</v>
      </c>
      <c r="F251" t="s">
        <v>65</v>
      </c>
      <c r="G251">
        <v>0</v>
      </c>
      <c r="H251">
        <v>368805</v>
      </c>
      <c r="I251">
        <v>5</v>
      </c>
      <c r="J251" s="4">
        <v>7.19297660681172</v>
      </c>
      <c r="K251" s="7">
        <f>1/J251</f>
        <v>0.139024503298538</v>
      </c>
    </row>
    <row r="252" spans="1:11" x14ac:dyDescent="0.25">
      <c r="A252">
        <v>248</v>
      </c>
      <c r="B252">
        <v>1</v>
      </c>
      <c r="C252">
        <v>29</v>
      </c>
      <c r="D252" s="4">
        <v>683.65734844555</v>
      </c>
      <c r="E252" t="s">
        <v>5</v>
      </c>
      <c r="F252" t="s">
        <v>60</v>
      </c>
      <c r="G252">
        <v>0</v>
      </c>
      <c r="H252">
        <v>62801</v>
      </c>
      <c r="I252">
        <v>1</v>
      </c>
      <c r="J252" s="4">
        <v>5.57921049061539</v>
      </c>
      <c r="K252" s="7">
        <f>1/J252</f>
        <v>0.179236829598393</v>
      </c>
    </row>
    <row r="253" spans="1:11" x14ac:dyDescent="0.25">
      <c r="A253">
        <v>249</v>
      </c>
      <c r="B253">
        <v>0</v>
      </c>
      <c r="C253">
        <v>41</v>
      </c>
      <c r="D253" s="4">
        <v>824.83223482634</v>
      </c>
      <c r="E253" t="s">
        <v>8</v>
      </c>
      <c r="F253" t="s">
        <v>61</v>
      </c>
      <c r="G253" t="s">
        <v>169</v>
      </c>
      <c r="H253">
        <v>145788</v>
      </c>
      <c r="I253">
        <v>2</v>
      </c>
      <c r="J253" s="4">
        <v>7.74421290248478</v>
      </c>
      <c r="K253" s="7">
        <f>1/J253</f>
        <v>0.12912868132527</v>
      </c>
    </row>
    <row r="254" spans="1:11" x14ac:dyDescent="0.25">
      <c r="A254">
        <v>250</v>
      </c>
      <c r="B254">
        <v>0</v>
      </c>
      <c r="C254">
        <v>35</v>
      </c>
      <c r="D254" s="4">
        <v>1381.90563318626</v>
      </c>
      <c r="E254" t="s">
        <v>6</v>
      </c>
      <c r="F254" t="s">
        <v>63</v>
      </c>
      <c r="G254" t="s">
        <v>64</v>
      </c>
      <c r="H254">
        <v>140239</v>
      </c>
      <c r="I254">
        <v>2</v>
      </c>
      <c r="J254" s="4">
        <v>7.07946529088021</v>
      </c>
      <c r="K254" s="7">
        <f>1/J254</f>
        <v>0.141253605874472</v>
      </c>
    </row>
    <row r="255" spans="1:11" x14ac:dyDescent="0.25">
      <c r="A255">
        <v>251</v>
      </c>
      <c r="B255">
        <v>1</v>
      </c>
      <c r="C255">
        <v>40</v>
      </c>
      <c r="D255" s="4">
        <v>624.513680413958</v>
      </c>
      <c r="E255" t="s">
        <v>7</v>
      </c>
      <c r="F255" t="s">
        <v>60</v>
      </c>
      <c r="G255" t="s">
        <v>64</v>
      </c>
      <c r="H255">
        <v>322284</v>
      </c>
      <c r="I255">
        <v>4</v>
      </c>
      <c r="J255" s="4">
        <v>6.92952793948652</v>
      </c>
      <c r="K255" s="7">
        <f>1/J255</f>
        <v>0.14430997446474</v>
      </c>
    </row>
    <row r="256" spans="1:11" x14ac:dyDescent="0.25">
      <c r="A256">
        <v>252</v>
      </c>
      <c r="B256">
        <v>1</v>
      </c>
      <c r="C256">
        <v>50</v>
      </c>
      <c r="D256" s="4">
        <v>143.036957295494</v>
      </c>
      <c r="E256" t="s">
        <v>8</v>
      </c>
      <c r="F256" t="s">
        <v>65</v>
      </c>
      <c r="G256">
        <v>0</v>
      </c>
      <c r="H256">
        <v>193790</v>
      </c>
      <c r="I256">
        <v>3</v>
      </c>
      <c r="J256" s="4">
        <v>5.2330979428973</v>
      </c>
      <c r="K256" s="7">
        <f>1/J256</f>
        <v>0.191091397660016</v>
      </c>
    </row>
    <row r="257" spans="1:11" x14ac:dyDescent="0.25">
      <c r="A257">
        <v>253</v>
      </c>
      <c r="B257">
        <v>1</v>
      </c>
      <c r="C257">
        <v>35</v>
      </c>
      <c r="D257" s="4">
        <v>257.587238182803</v>
      </c>
      <c r="E257" t="s">
        <v>6</v>
      </c>
      <c r="F257" t="s">
        <v>169</v>
      </c>
      <c r="G257">
        <v>0</v>
      </c>
      <c r="H257">
        <v>422471</v>
      </c>
      <c r="I257">
        <v>5</v>
      </c>
      <c r="J257" s="4">
        <v>6.12891564816513</v>
      </c>
      <c r="K257" s="7">
        <f>1/J257</f>
        <v>0.163160999009569</v>
      </c>
    </row>
    <row r="258" spans="1:11" x14ac:dyDescent="0.25">
      <c r="A258">
        <v>254</v>
      </c>
      <c r="B258">
        <v>0</v>
      </c>
      <c r="C258">
        <v>40</v>
      </c>
      <c r="D258" s="4">
        <v>176.50224055994</v>
      </c>
      <c r="E258" t="s">
        <v>5</v>
      </c>
      <c r="F258" t="s">
        <v>60</v>
      </c>
      <c r="G258" t="s">
        <v>64</v>
      </c>
      <c r="H258">
        <v>163721</v>
      </c>
      <c r="I258">
        <v>2</v>
      </c>
      <c r="J258" s="4">
        <v>7.50171427089333</v>
      </c>
      <c r="K258" s="7">
        <f>1/J258</f>
        <v>0.133302864370615</v>
      </c>
    </row>
    <row r="259" spans="1:11" x14ac:dyDescent="0.25">
      <c r="A259">
        <v>255</v>
      </c>
      <c r="B259">
        <v>0</v>
      </c>
      <c r="C259">
        <v>49</v>
      </c>
      <c r="D259" s="4">
        <v>799.729920497316</v>
      </c>
      <c r="E259" t="s">
        <v>5</v>
      </c>
      <c r="F259" t="s">
        <v>64</v>
      </c>
      <c r="G259">
        <v>0</v>
      </c>
      <c r="H259">
        <v>440199</v>
      </c>
      <c r="I259">
        <v>5</v>
      </c>
      <c r="J259" s="4">
        <v>6.15632198044844</v>
      </c>
      <c r="K259" s="7">
        <f>1/J259</f>
        <v>0.162434648995918</v>
      </c>
    </row>
    <row r="260" spans="1:11" x14ac:dyDescent="0.25">
      <c r="A260">
        <v>256</v>
      </c>
      <c r="B260">
        <v>0</v>
      </c>
      <c r="C260">
        <v>64</v>
      </c>
      <c r="D260" s="4">
        <v>214.420539803669</v>
      </c>
      <c r="E260" t="s">
        <v>8</v>
      </c>
      <c r="F260" t="s">
        <v>62</v>
      </c>
      <c r="G260" t="s">
        <v>169</v>
      </c>
      <c r="H260">
        <v>179745</v>
      </c>
      <c r="I260">
        <v>2</v>
      </c>
      <c r="J260" s="4">
        <v>7.01051865085464</v>
      </c>
      <c r="K260" s="7">
        <f>1/J260</f>
        <v>0.142642798600656</v>
      </c>
    </row>
    <row r="261" spans="1:11" x14ac:dyDescent="0.25">
      <c r="A261">
        <v>257</v>
      </c>
      <c r="B261">
        <v>0</v>
      </c>
      <c r="C261">
        <v>26</v>
      </c>
      <c r="D261" s="4">
        <v>804.506624615878</v>
      </c>
      <c r="E261" t="s">
        <v>6</v>
      </c>
      <c r="F261" t="s">
        <v>65</v>
      </c>
      <c r="G261">
        <v>0</v>
      </c>
      <c r="H261">
        <v>198022</v>
      </c>
      <c r="I261">
        <v>3</v>
      </c>
      <c r="J261" s="4">
        <v>5.20437390819001</v>
      </c>
      <c r="K261" s="7">
        <f>1/J261</f>
        <v>0.192146071293287</v>
      </c>
    </row>
    <row r="262" spans="1:11" x14ac:dyDescent="0.25">
      <c r="A262">
        <v>258</v>
      </c>
      <c r="B262">
        <v>0</v>
      </c>
      <c r="C262">
        <v>32</v>
      </c>
      <c r="D262" s="4">
        <v>761.09959754683</v>
      </c>
      <c r="E262" t="s">
        <v>5</v>
      </c>
      <c r="F262" t="s">
        <v>60</v>
      </c>
      <c r="G262">
        <v>0</v>
      </c>
      <c r="H262">
        <v>131516</v>
      </c>
      <c r="I262">
        <v>2</v>
      </c>
      <c r="J262" s="4">
        <v>5.89081109155026</v>
      </c>
      <c r="K262" s="7">
        <f>1/J262</f>
        <v>0.16975591042707</v>
      </c>
    </row>
    <row r="263" spans="1:11" x14ac:dyDescent="0.25">
      <c r="A263">
        <v>259</v>
      </c>
      <c r="B263">
        <v>0</v>
      </c>
      <c r="C263">
        <v>35</v>
      </c>
      <c r="D263" s="4">
        <v>885.372492869209</v>
      </c>
      <c r="E263" t="s">
        <v>8</v>
      </c>
      <c r="F263" t="s">
        <v>61</v>
      </c>
      <c r="G263" t="s">
        <v>169</v>
      </c>
      <c r="H263">
        <v>233369</v>
      </c>
      <c r="I263">
        <v>3</v>
      </c>
      <c r="J263" s="4">
        <v>5.40371750945949</v>
      </c>
      <c r="K263" s="7">
        <f>1/J263</f>
        <v>0.185057786283137</v>
      </c>
    </row>
    <row r="264" spans="1:11" x14ac:dyDescent="0.25">
      <c r="A264">
        <v>260</v>
      </c>
      <c r="B264">
        <v>1</v>
      </c>
      <c r="C264">
        <v>32</v>
      </c>
      <c r="D264" s="4">
        <v>607.425915314551</v>
      </c>
      <c r="E264" t="s">
        <v>8</v>
      </c>
      <c r="F264" t="s">
        <v>60</v>
      </c>
      <c r="G264" t="s">
        <v>63</v>
      </c>
      <c r="H264">
        <v>76586</v>
      </c>
      <c r="I264">
        <v>1</v>
      </c>
      <c r="J264" s="4">
        <v>7.13220530793693</v>
      </c>
      <c r="K264" s="7">
        <f>1/J264</f>
        <v>0.140209087768011</v>
      </c>
    </row>
    <row r="265" spans="1:11" x14ac:dyDescent="0.25">
      <c r="A265">
        <v>261</v>
      </c>
      <c r="B265">
        <v>0</v>
      </c>
      <c r="C265">
        <v>50</v>
      </c>
      <c r="D265" s="4">
        <v>108.883592786644</v>
      </c>
      <c r="E265" t="s">
        <v>6</v>
      </c>
      <c r="F265" t="s">
        <v>62</v>
      </c>
      <c r="G265" t="s">
        <v>169</v>
      </c>
      <c r="H265">
        <v>139652</v>
      </c>
      <c r="I265">
        <v>2</v>
      </c>
      <c r="J265" s="4">
        <v>7.30157192682494</v>
      </c>
      <c r="K265" s="7">
        <f>1/J265</f>
        <v>0.136956810125521</v>
      </c>
    </row>
    <row r="266" spans="1:11" x14ac:dyDescent="0.25">
      <c r="A266">
        <v>262</v>
      </c>
      <c r="B266">
        <v>0</v>
      </c>
      <c r="C266">
        <v>38</v>
      </c>
      <c r="D266" s="4">
        <v>972.233453924733</v>
      </c>
      <c r="E266" t="s">
        <v>5</v>
      </c>
      <c r="F266" t="s">
        <v>60</v>
      </c>
      <c r="G266" t="s">
        <v>64</v>
      </c>
      <c r="H266">
        <v>289363</v>
      </c>
      <c r="I266">
        <v>4</v>
      </c>
      <c r="J266" s="4">
        <v>5.37467305002761</v>
      </c>
      <c r="K266" s="7">
        <f>1/J266</f>
        <v>0.186057829135274</v>
      </c>
    </row>
    <row r="267" spans="1:11" x14ac:dyDescent="0.25">
      <c r="A267">
        <v>263</v>
      </c>
      <c r="B267">
        <v>0</v>
      </c>
      <c r="C267">
        <v>37</v>
      </c>
      <c r="D267" s="4">
        <v>505.553096119128</v>
      </c>
      <c r="E267" t="s">
        <v>7</v>
      </c>
      <c r="F267" t="s">
        <v>63</v>
      </c>
      <c r="G267" t="s">
        <v>64</v>
      </c>
      <c r="H267">
        <v>406174</v>
      </c>
      <c r="I267">
        <v>5</v>
      </c>
      <c r="J267" s="4">
        <v>5.29936348261615</v>
      </c>
      <c r="K267" s="7">
        <f>1/J267</f>
        <v>0.188701907932975</v>
      </c>
    </row>
    <row r="268" spans="1:11" x14ac:dyDescent="0.25">
      <c r="A268">
        <v>264</v>
      </c>
      <c r="B268">
        <v>0</v>
      </c>
      <c r="C268">
        <v>35</v>
      </c>
      <c r="D268" s="4">
        <v>625.829479752952</v>
      </c>
      <c r="E268" t="s">
        <v>6</v>
      </c>
      <c r="F268" t="s">
        <v>65</v>
      </c>
      <c r="G268" t="s">
        <v>64</v>
      </c>
      <c r="H268">
        <v>63095</v>
      </c>
      <c r="I268">
        <v>1</v>
      </c>
      <c r="J268" s="4">
        <v>7.04678348312583</v>
      </c>
      <c r="K268" s="7">
        <f>1/J268</f>
        <v>0.141908716564741</v>
      </c>
    </row>
    <row r="269" spans="1:11" x14ac:dyDescent="0.25">
      <c r="A269">
        <v>265</v>
      </c>
      <c r="B269">
        <v>1</v>
      </c>
      <c r="C269">
        <v>51</v>
      </c>
      <c r="D269" s="4">
        <v>576.217806976341</v>
      </c>
      <c r="E269" t="s">
        <v>5</v>
      </c>
      <c r="F269" t="s">
        <v>169</v>
      </c>
      <c r="G269">
        <v>0</v>
      </c>
      <c r="H269">
        <v>207053</v>
      </c>
      <c r="I269">
        <v>3</v>
      </c>
      <c r="J269" s="4">
        <v>6.10390733358389</v>
      </c>
      <c r="K269" s="7">
        <f>1/J269</f>
        <v>0.16382948582754</v>
      </c>
    </row>
    <row r="270" spans="1:11" x14ac:dyDescent="0.25">
      <c r="A270">
        <v>266</v>
      </c>
      <c r="B270">
        <v>0</v>
      </c>
      <c r="C270">
        <v>58</v>
      </c>
      <c r="D270" s="4">
        <v>203.717092019678</v>
      </c>
      <c r="E270" t="s">
        <v>8</v>
      </c>
      <c r="F270" t="s">
        <v>65</v>
      </c>
      <c r="G270">
        <v>0</v>
      </c>
      <c r="H270">
        <v>428680</v>
      </c>
      <c r="I270">
        <v>5</v>
      </c>
      <c r="J270" s="4">
        <v>7.75432363787433</v>
      </c>
      <c r="K270" s="7">
        <f>1/J270</f>
        <v>0.128960312555916</v>
      </c>
    </row>
    <row r="271" spans="1:11" x14ac:dyDescent="0.25">
      <c r="A271">
        <v>267</v>
      </c>
      <c r="B271">
        <v>0</v>
      </c>
      <c r="C271">
        <v>56</v>
      </c>
      <c r="D271" s="4">
        <v>541.373627726144</v>
      </c>
      <c r="E271" t="s">
        <v>5</v>
      </c>
      <c r="F271" t="s">
        <v>65</v>
      </c>
      <c r="G271">
        <v>0</v>
      </c>
      <c r="H271">
        <v>172326</v>
      </c>
      <c r="I271">
        <v>2</v>
      </c>
      <c r="J271" s="4">
        <v>7.18267214918714</v>
      </c>
      <c r="K271" s="7">
        <f>1/J271</f>
        <v>0.13922395164774</v>
      </c>
    </row>
    <row r="272" spans="1:11" x14ac:dyDescent="0.25">
      <c r="A272">
        <v>268</v>
      </c>
      <c r="B272">
        <v>0</v>
      </c>
      <c r="C272">
        <v>50</v>
      </c>
      <c r="D272" s="4">
        <v>232.823374841109</v>
      </c>
      <c r="E272" t="s">
        <v>7</v>
      </c>
      <c r="F272" t="s">
        <v>60</v>
      </c>
      <c r="G272" t="s">
        <v>64</v>
      </c>
      <c r="H272">
        <v>93788</v>
      </c>
      <c r="I272">
        <v>2</v>
      </c>
      <c r="J272" s="4">
        <v>6.12103016685811</v>
      </c>
      <c r="K272" s="7">
        <f>1/J272</f>
        <v>0.163371192877701</v>
      </c>
    </row>
    <row r="273" spans="1:11" x14ac:dyDescent="0.25">
      <c r="A273">
        <v>269</v>
      </c>
      <c r="B273">
        <v>1</v>
      </c>
      <c r="C273">
        <v>31</v>
      </c>
      <c r="D273" s="4">
        <v>1495.46650248836</v>
      </c>
      <c r="E273" t="s">
        <v>6</v>
      </c>
      <c r="F273" t="s">
        <v>65</v>
      </c>
      <c r="G273">
        <v>0</v>
      </c>
      <c r="H273">
        <v>65484</v>
      </c>
      <c r="I273">
        <v>1</v>
      </c>
      <c r="J273" s="4">
        <v>7.79262183404139</v>
      </c>
      <c r="K273" s="7">
        <f>1/J273</f>
        <v>0.12832651465667</v>
      </c>
    </row>
    <row r="274" spans="1:11" x14ac:dyDescent="0.25">
      <c r="A274">
        <v>270</v>
      </c>
      <c r="B274">
        <v>0</v>
      </c>
      <c r="C274">
        <v>64</v>
      </c>
      <c r="D274" s="4">
        <v>720.473385762154</v>
      </c>
      <c r="E274" t="s">
        <v>8</v>
      </c>
      <c r="F274" t="s">
        <v>169</v>
      </c>
      <c r="G274">
        <v>0</v>
      </c>
      <c r="H274">
        <v>8255</v>
      </c>
      <c r="I274">
        <v>1</v>
      </c>
      <c r="J274" s="4">
        <v>7.04765599130849</v>
      </c>
      <c r="K274" s="7">
        <f>1/J274</f>
        <v>0.141891148097076</v>
      </c>
    </row>
    <row r="275" spans="1:11" x14ac:dyDescent="0.25">
      <c r="A275">
        <v>271</v>
      </c>
      <c r="B275">
        <v>1</v>
      </c>
      <c r="C275">
        <v>52</v>
      </c>
      <c r="D275" s="4">
        <v>401.118092041542</v>
      </c>
      <c r="E275" t="s">
        <v>5</v>
      </c>
      <c r="F275" t="s">
        <v>63</v>
      </c>
      <c r="G275" t="s">
        <v>64</v>
      </c>
      <c r="H275">
        <v>250371</v>
      </c>
      <c r="I275">
        <v>3</v>
      </c>
      <c r="J275" s="4">
        <v>5.18012799848938</v>
      </c>
      <c r="K275" s="7">
        <f>1/J275</f>
        <v>0.193045422872102</v>
      </c>
    </row>
    <row r="276" spans="1:11" x14ac:dyDescent="0.25">
      <c r="A276">
        <v>272</v>
      </c>
      <c r="B276">
        <v>0</v>
      </c>
      <c r="C276">
        <v>42</v>
      </c>
      <c r="D276" s="4">
        <v>387.042837412771</v>
      </c>
      <c r="E276" t="s">
        <v>8</v>
      </c>
      <c r="F276" t="s">
        <v>61</v>
      </c>
      <c r="G276">
        <v>0</v>
      </c>
      <c r="H276">
        <v>356701</v>
      </c>
      <c r="I276">
        <v>4</v>
      </c>
      <c r="J276" s="4">
        <v>7.8055617165186</v>
      </c>
      <c r="K276" s="7">
        <f>1/J276</f>
        <v>0.128113777882729</v>
      </c>
    </row>
    <row r="277" spans="1:11" x14ac:dyDescent="0.25">
      <c r="A277">
        <v>273</v>
      </c>
      <c r="B277">
        <v>0</v>
      </c>
      <c r="C277">
        <v>37</v>
      </c>
      <c r="D277" s="4">
        <v>598.425547932631</v>
      </c>
      <c r="E277" t="s">
        <v>6</v>
      </c>
      <c r="F277" t="s">
        <v>62</v>
      </c>
      <c r="G277">
        <v>0</v>
      </c>
      <c r="H277">
        <v>299557</v>
      </c>
      <c r="I277">
        <v>4</v>
      </c>
      <c r="J277" s="4">
        <v>6.09375288420468</v>
      </c>
      <c r="K277" s="7">
        <f>1/J277</f>
        <v>0.164102486431974</v>
      </c>
    </row>
    <row r="278" spans="1:11" x14ac:dyDescent="0.25">
      <c r="A278">
        <v>274</v>
      </c>
      <c r="B278">
        <v>1</v>
      </c>
      <c r="C278">
        <v>38</v>
      </c>
      <c r="D278" s="4">
        <v>206.115243949839</v>
      </c>
      <c r="E278" t="s">
        <v>7</v>
      </c>
      <c r="F278" t="s">
        <v>64</v>
      </c>
      <c r="G278" t="s">
        <v>64</v>
      </c>
      <c r="H278">
        <v>385602</v>
      </c>
      <c r="I278">
        <v>5</v>
      </c>
      <c r="J278" s="4">
        <v>7.42012392458605</v>
      </c>
      <c r="K278" s="7">
        <f>1/J278</f>
        <v>0.134768638659332</v>
      </c>
    </row>
    <row r="279" spans="1:11" x14ac:dyDescent="0.25">
      <c r="A279">
        <v>275</v>
      </c>
      <c r="B279">
        <v>0</v>
      </c>
      <c r="C279">
        <v>46</v>
      </c>
      <c r="D279" s="4">
        <v>567.155443055532</v>
      </c>
      <c r="E279" t="s">
        <v>8</v>
      </c>
      <c r="F279" t="s">
        <v>62</v>
      </c>
      <c r="G279" t="s">
        <v>169</v>
      </c>
      <c r="H279">
        <v>259379</v>
      </c>
      <c r="I279">
        <v>3</v>
      </c>
      <c r="J279" s="4">
        <v>7.31771724476613</v>
      </c>
      <c r="K279" s="7">
        <f>1/J279</f>
        <v>0.136654637853797</v>
      </c>
    </row>
    <row r="280" spans="1:11" x14ac:dyDescent="0.25">
      <c r="A280">
        <v>276</v>
      </c>
      <c r="B280">
        <v>1</v>
      </c>
      <c r="C280">
        <v>35</v>
      </c>
      <c r="D280" s="4">
        <v>555.661416082821</v>
      </c>
      <c r="E280" t="s">
        <v>5</v>
      </c>
      <c r="F280" t="s">
        <v>60</v>
      </c>
      <c r="G280" t="s">
        <v>64</v>
      </c>
      <c r="H280">
        <v>178248</v>
      </c>
      <c r="I280">
        <v>2</v>
      </c>
      <c r="J280" s="4">
        <v>6.77460267630035</v>
      </c>
      <c r="K280" s="7">
        <f>1/J280</f>
        <v>0.147610132694321</v>
      </c>
    </row>
    <row r="281" spans="1:11" x14ac:dyDescent="0.25">
      <c r="A281">
        <v>277</v>
      </c>
      <c r="B281">
        <v>0</v>
      </c>
      <c r="C281">
        <v>56</v>
      </c>
      <c r="D281" s="4">
        <v>435.001082510071</v>
      </c>
      <c r="E281" t="s">
        <v>8</v>
      </c>
      <c r="F281" t="s">
        <v>63</v>
      </c>
      <c r="G281" t="s">
        <v>64</v>
      </c>
      <c r="H281">
        <v>395379</v>
      </c>
      <c r="I281">
        <v>5</v>
      </c>
      <c r="J281" s="4">
        <v>7.37738339262496</v>
      </c>
      <c r="K281" s="7">
        <f>1/J281</f>
        <v>0.135549414579657</v>
      </c>
    </row>
    <row r="282" spans="1:11" x14ac:dyDescent="0.25">
      <c r="A282">
        <v>278</v>
      </c>
      <c r="B282">
        <v>0</v>
      </c>
      <c r="C282">
        <v>43</v>
      </c>
      <c r="D282" s="4">
        <v>539.673881950048</v>
      </c>
      <c r="E282" t="s">
        <v>6</v>
      </c>
      <c r="F282" t="s">
        <v>65</v>
      </c>
      <c r="G282" t="s">
        <v>64</v>
      </c>
      <c r="H282">
        <v>215141</v>
      </c>
      <c r="I282">
        <v>3</v>
      </c>
      <c r="J282" s="4">
        <v>6.94959395063052</v>
      </c>
      <c r="K282" s="7">
        <f>1/J282</f>
        <v>0.143893298961628</v>
      </c>
    </row>
    <row r="283" spans="1:11" x14ac:dyDescent="0.25">
      <c r="A283">
        <v>279</v>
      </c>
      <c r="B283">
        <v>0</v>
      </c>
      <c r="C283">
        <v>30</v>
      </c>
      <c r="D283" s="4">
        <v>687.25996343277</v>
      </c>
      <c r="E283" t="s">
        <v>6</v>
      </c>
      <c r="F283" t="s">
        <v>169</v>
      </c>
      <c r="G283">
        <v>0</v>
      </c>
      <c r="H283">
        <v>430889</v>
      </c>
      <c r="I283">
        <v>5</v>
      </c>
      <c r="J283" s="4">
        <v>5.37146224294611</v>
      </c>
      <c r="K283" s="7">
        <f>1/J283</f>
        <v>0.186169045740425</v>
      </c>
    </row>
    <row r="284" spans="1:11" x14ac:dyDescent="0.25">
      <c r="A284">
        <v>280</v>
      </c>
      <c r="B284">
        <v>0</v>
      </c>
      <c r="C284">
        <v>56</v>
      </c>
      <c r="D284" s="4">
        <v>898.353594714352</v>
      </c>
      <c r="E284" t="s">
        <v>8</v>
      </c>
      <c r="F284" t="s">
        <v>60</v>
      </c>
      <c r="G284" t="s">
        <v>64</v>
      </c>
      <c r="H284">
        <v>375022</v>
      </c>
      <c r="I284">
        <v>5</v>
      </c>
      <c r="J284" s="4">
        <v>5.75581649621225</v>
      </c>
      <c r="K284" s="7">
        <f>1/J284</f>
        <v>0.173737296986114</v>
      </c>
    </row>
    <row r="285" spans="1:11" x14ac:dyDescent="0.25">
      <c r="A285">
        <v>281</v>
      </c>
      <c r="B285">
        <v>1</v>
      </c>
      <c r="C285">
        <v>54</v>
      </c>
      <c r="D285" s="4">
        <v>341.588101176119</v>
      </c>
      <c r="E285" t="s">
        <v>6</v>
      </c>
      <c r="F285" t="s">
        <v>60</v>
      </c>
      <c r="G285">
        <v>0</v>
      </c>
      <c r="H285">
        <v>355327</v>
      </c>
      <c r="I285">
        <v>4</v>
      </c>
      <c r="J285" s="4">
        <v>6.66601733550119</v>
      </c>
      <c r="K285" s="7">
        <f>1/J285</f>
        <v>0.150014611374366</v>
      </c>
    </row>
    <row r="286" spans="1:11" x14ac:dyDescent="0.25">
      <c r="A286">
        <v>282</v>
      </c>
      <c r="B286">
        <v>0</v>
      </c>
      <c r="C286">
        <v>28</v>
      </c>
      <c r="D286" s="4">
        <v>618.274042914084</v>
      </c>
      <c r="E286" t="s">
        <v>7</v>
      </c>
      <c r="F286" t="s">
        <v>65</v>
      </c>
      <c r="G286">
        <v>0</v>
      </c>
      <c r="H286">
        <v>399623</v>
      </c>
      <c r="I286">
        <v>5</v>
      </c>
      <c r="J286" s="4">
        <v>6.29046790193435</v>
      </c>
      <c r="K286" s="7">
        <f>1/J286</f>
        <v>0.158970686376525</v>
      </c>
    </row>
    <row r="287" spans="1:11" x14ac:dyDescent="0.25">
      <c r="A287">
        <v>283</v>
      </c>
      <c r="B287">
        <v>1</v>
      </c>
      <c r="C287">
        <v>32</v>
      </c>
      <c r="D287" s="4">
        <v>2624.41560060828</v>
      </c>
      <c r="E287" t="s">
        <v>8</v>
      </c>
      <c r="F287" t="s">
        <v>61</v>
      </c>
      <c r="G287">
        <v>0</v>
      </c>
      <c r="H287">
        <v>28708</v>
      </c>
      <c r="I287">
        <v>1</v>
      </c>
      <c r="J287" s="4">
        <v>5.64464086888181</v>
      </c>
      <c r="K287" s="7">
        <f>1/J287</f>
        <v>0.177159189260892</v>
      </c>
    </row>
    <row r="288" spans="1:11" x14ac:dyDescent="0.25">
      <c r="A288">
        <v>284</v>
      </c>
      <c r="B288">
        <v>0</v>
      </c>
      <c r="C288">
        <v>26</v>
      </c>
      <c r="D288" s="4">
        <v>772.807626675316</v>
      </c>
      <c r="E288" t="s">
        <v>8</v>
      </c>
      <c r="F288" t="s">
        <v>60</v>
      </c>
      <c r="G288" t="s">
        <v>64</v>
      </c>
      <c r="H288">
        <v>425780</v>
      </c>
      <c r="I288">
        <v>5</v>
      </c>
      <c r="J288" s="4">
        <v>7.56562737815832</v>
      </c>
      <c r="K288" s="7">
        <f>1/J288</f>
        <v>0.132176744903795</v>
      </c>
    </row>
    <row r="289" spans="1:11" x14ac:dyDescent="0.25">
      <c r="A289">
        <v>285</v>
      </c>
      <c r="B289">
        <v>0</v>
      </c>
      <c r="C289">
        <v>29</v>
      </c>
      <c r="D289" s="4">
        <v>274.895723963484</v>
      </c>
      <c r="E289" t="s">
        <v>5</v>
      </c>
      <c r="F289" t="s">
        <v>63</v>
      </c>
      <c r="G289" t="s">
        <v>64</v>
      </c>
      <c r="H289">
        <v>384328</v>
      </c>
      <c r="I289">
        <v>5</v>
      </c>
      <c r="J289" s="4">
        <v>5.71032333726177</v>
      </c>
      <c r="K289" s="7">
        <f>1/J289</f>
        <v>0.175121431999247</v>
      </c>
    </row>
    <row r="290" spans="1:11" x14ac:dyDescent="0.25">
      <c r="A290">
        <v>286</v>
      </c>
      <c r="B290">
        <v>0</v>
      </c>
      <c r="C290">
        <v>59</v>
      </c>
      <c r="D290" s="4">
        <v>658.565256667193</v>
      </c>
      <c r="E290" t="s">
        <v>5</v>
      </c>
      <c r="F290" t="s">
        <v>60</v>
      </c>
      <c r="G290" t="s">
        <v>64</v>
      </c>
      <c r="H290">
        <v>103659</v>
      </c>
      <c r="I290">
        <v>2</v>
      </c>
      <c r="J290" s="4">
        <v>7.38650646609516</v>
      </c>
      <c r="K290" s="7">
        <f>1/J290</f>
        <v>0.135381997509933</v>
      </c>
    </row>
    <row r="291" spans="1:11" x14ac:dyDescent="0.25">
      <c r="A291">
        <v>287</v>
      </c>
      <c r="B291">
        <v>1</v>
      </c>
      <c r="C291">
        <v>33</v>
      </c>
      <c r="D291" s="4">
        <v>532.305974091513</v>
      </c>
      <c r="E291" t="s">
        <v>5</v>
      </c>
      <c r="F291" t="s">
        <v>65</v>
      </c>
      <c r="G291">
        <v>0</v>
      </c>
      <c r="H291">
        <v>64123</v>
      </c>
      <c r="I291">
        <v>1</v>
      </c>
      <c r="J291" s="4">
        <v>6.69841864663298</v>
      </c>
      <c r="K291" s="7">
        <f>1/J291</f>
        <v>0.149288966956799</v>
      </c>
    </row>
    <row r="292" spans="1:11" x14ac:dyDescent="0.25">
      <c r="A292">
        <v>288</v>
      </c>
      <c r="B292">
        <v>1</v>
      </c>
      <c r="C292">
        <v>30</v>
      </c>
      <c r="D292" s="4">
        <v>460.438559012359</v>
      </c>
      <c r="E292" t="s">
        <v>5</v>
      </c>
      <c r="F292" t="s">
        <v>169</v>
      </c>
      <c r="G292">
        <v>0</v>
      </c>
      <c r="H292">
        <v>374540</v>
      </c>
      <c r="I292">
        <v>5</v>
      </c>
      <c r="J292" s="4">
        <v>6.73404445869021</v>
      </c>
      <c r="K292" s="7">
        <f>1/J292</f>
        <v>0.148499168090509</v>
      </c>
    </row>
    <row r="293" spans="1:11" x14ac:dyDescent="0.25">
      <c r="A293">
        <v>289</v>
      </c>
      <c r="B293">
        <v>1</v>
      </c>
      <c r="C293">
        <v>50</v>
      </c>
      <c r="D293" s="4">
        <v>579.715785786591</v>
      </c>
      <c r="E293" t="s">
        <v>8</v>
      </c>
      <c r="F293" t="s">
        <v>60</v>
      </c>
      <c r="G293" t="s">
        <v>64</v>
      </c>
      <c r="H293">
        <v>244948</v>
      </c>
      <c r="I293">
        <v>3</v>
      </c>
      <c r="J293" s="4">
        <v>5.32034973226921</v>
      </c>
      <c r="K293" s="7">
        <f>1/J293</f>
        <v>0.187957568641542</v>
      </c>
    </row>
    <row r="294" spans="1:11" x14ac:dyDescent="0.25">
      <c r="A294">
        <v>290</v>
      </c>
      <c r="B294">
        <v>0</v>
      </c>
      <c r="C294">
        <v>54</v>
      </c>
      <c r="D294" s="4">
        <v>749.400264655478</v>
      </c>
      <c r="E294" t="s">
        <v>5</v>
      </c>
      <c r="F294" t="s">
        <v>64</v>
      </c>
      <c r="G294">
        <v>0</v>
      </c>
      <c r="H294">
        <v>332394</v>
      </c>
      <c r="I294">
        <v>4</v>
      </c>
      <c r="J294" s="4">
        <v>6.22426651750229</v>
      </c>
      <c r="K294" s="7">
        <f>1/J294</f>
        <v>0.160661500786969</v>
      </c>
    </row>
    <row r="295" spans="1:11" x14ac:dyDescent="0.25">
      <c r="A295">
        <v>291</v>
      </c>
      <c r="B295">
        <v>1</v>
      </c>
      <c r="C295">
        <v>46</v>
      </c>
      <c r="D295" s="4">
        <v>637.833279762012</v>
      </c>
      <c r="E295" t="s">
        <v>8</v>
      </c>
      <c r="F295" t="s">
        <v>62</v>
      </c>
      <c r="G295" t="s">
        <v>169</v>
      </c>
      <c r="H295">
        <v>218836</v>
      </c>
      <c r="I295">
        <v>3</v>
      </c>
      <c r="J295" s="4">
        <v>5.93249670382497</v>
      </c>
      <c r="K295" s="7">
        <f>1/J295</f>
        <v>0.16856309407728</v>
      </c>
    </row>
    <row r="296" spans="1:11" x14ac:dyDescent="0.25">
      <c r="A296">
        <v>292</v>
      </c>
      <c r="B296">
        <v>0</v>
      </c>
      <c r="C296">
        <v>44</v>
      </c>
      <c r="D296" s="4">
        <v>774.496565774514</v>
      </c>
      <c r="E296" t="s">
        <v>6</v>
      </c>
      <c r="F296" t="s">
        <v>65</v>
      </c>
      <c r="G296">
        <v>0</v>
      </c>
      <c r="H296">
        <v>51696</v>
      </c>
      <c r="I296">
        <v>1</v>
      </c>
      <c r="J296" s="4">
        <v>5.37457678071187</v>
      </c>
      <c r="K296" s="7">
        <f>1/J296</f>
        <v>0.186061161799525</v>
      </c>
    </row>
    <row r="297" spans="1:11" x14ac:dyDescent="0.25">
      <c r="A297">
        <v>293</v>
      </c>
      <c r="B297">
        <v>1</v>
      </c>
      <c r="C297">
        <v>35</v>
      </c>
      <c r="D297" s="4">
        <v>533.826183859459</v>
      </c>
      <c r="E297" t="s">
        <v>7</v>
      </c>
      <c r="F297" t="s">
        <v>60</v>
      </c>
      <c r="G297">
        <v>0</v>
      </c>
      <c r="H297">
        <v>27347</v>
      </c>
      <c r="I297">
        <v>1</v>
      </c>
      <c r="J297" s="4">
        <v>6.51684402774387</v>
      </c>
      <c r="K297" s="7">
        <f>1/J297</f>
        <v>0.153448509085494</v>
      </c>
    </row>
    <row r="298" spans="1:11" x14ac:dyDescent="0.25">
      <c r="A298">
        <v>294</v>
      </c>
      <c r="B298">
        <v>0</v>
      </c>
      <c r="C298">
        <v>34</v>
      </c>
      <c r="D298" s="4">
        <v>619.140155565235</v>
      </c>
      <c r="E298" t="s">
        <v>8</v>
      </c>
      <c r="F298" t="s">
        <v>61</v>
      </c>
      <c r="G298" t="s">
        <v>169</v>
      </c>
      <c r="H298">
        <v>253257</v>
      </c>
      <c r="I298">
        <v>3</v>
      </c>
      <c r="J298" s="4">
        <v>7.53038191416733</v>
      </c>
      <c r="K298" s="7">
        <f>1/J298</f>
        <v>0.132795389582917</v>
      </c>
    </row>
    <row r="299" spans="1:11" x14ac:dyDescent="0.25">
      <c r="A299">
        <v>295</v>
      </c>
      <c r="B299">
        <v>1</v>
      </c>
      <c r="C299">
        <v>42</v>
      </c>
      <c r="D299" s="4">
        <v>329.604885839525</v>
      </c>
      <c r="E299" t="s">
        <v>8</v>
      </c>
      <c r="F299" t="s">
        <v>60</v>
      </c>
      <c r="G299" t="s">
        <v>63</v>
      </c>
      <c r="H299">
        <v>398807</v>
      </c>
      <c r="I299">
        <v>5</v>
      </c>
      <c r="J299" s="4">
        <v>6.15958293397361</v>
      </c>
      <c r="K299" s="7">
        <f>1/J299</f>
        <v>0.16234865423833</v>
      </c>
    </row>
    <row r="300" spans="1:11" x14ac:dyDescent="0.25">
      <c r="A300">
        <v>296</v>
      </c>
      <c r="B300">
        <v>0</v>
      </c>
      <c r="C300">
        <v>61</v>
      </c>
      <c r="D300" s="4">
        <v>298.307429146757</v>
      </c>
      <c r="E300" t="s">
        <v>5</v>
      </c>
      <c r="F300" t="s">
        <v>169</v>
      </c>
      <c r="G300">
        <v>0</v>
      </c>
      <c r="H300">
        <v>42924</v>
      </c>
      <c r="I300">
        <v>1</v>
      </c>
      <c r="J300" s="4">
        <v>7.07677127992016</v>
      </c>
      <c r="K300" s="7">
        <f>1/J300</f>
        <v>0.141307378809519</v>
      </c>
    </row>
    <row r="301" spans="1:11" x14ac:dyDescent="0.25">
      <c r="A301">
        <v>297</v>
      </c>
      <c r="B301">
        <v>0</v>
      </c>
      <c r="C301">
        <v>62</v>
      </c>
      <c r="D301" s="4">
        <v>132.132849284622</v>
      </c>
      <c r="E301" t="s">
        <v>6</v>
      </c>
      <c r="F301" t="s">
        <v>61</v>
      </c>
      <c r="G301">
        <v>0</v>
      </c>
      <c r="H301">
        <v>90228</v>
      </c>
      <c r="I301">
        <v>2</v>
      </c>
      <c r="J301" s="4">
        <v>6.3308497974213</v>
      </c>
      <c r="K301" s="7">
        <f>1/J301</f>
        <v>0.157956677539139</v>
      </c>
    </row>
    <row r="302" spans="1:11" x14ac:dyDescent="0.25">
      <c r="A302">
        <v>298</v>
      </c>
      <c r="B302">
        <v>0</v>
      </c>
      <c r="C302">
        <v>49</v>
      </c>
      <c r="D302" s="4">
        <v>325.960641830613</v>
      </c>
      <c r="E302" t="s">
        <v>5</v>
      </c>
      <c r="F302" t="s">
        <v>60</v>
      </c>
      <c r="G302" t="s">
        <v>64</v>
      </c>
      <c r="H302">
        <v>270697</v>
      </c>
      <c r="I302">
        <v>4</v>
      </c>
      <c r="J302" s="4">
        <v>6.92771956477564</v>
      </c>
      <c r="K302" s="7">
        <f>1/J302</f>
        <v>0.144347644365478</v>
      </c>
    </row>
    <row r="303" spans="1:11" x14ac:dyDescent="0.25">
      <c r="A303">
        <v>299</v>
      </c>
      <c r="B303">
        <v>1</v>
      </c>
      <c r="C303">
        <v>39</v>
      </c>
      <c r="D303" s="4">
        <v>889.442385151722</v>
      </c>
      <c r="E303" t="s">
        <v>8</v>
      </c>
      <c r="F303" t="s">
        <v>63</v>
      </c>
      <c r="G303" t="s">
        <v>64</v>
      </c>
      <c r="H303">
        <v>60549</v>
      </c>
      <c r="I303">
        <v>1</v>
      </c>
      <c r="J303" s="4">
        <v>6.64221427889871</v>
      </c>
      <c r="K303" s="7">
        <f>1/J303</f>
        <v>0.15055220413121</v>
      </c>
    </row>
    <row r="304" spans="1:11" x14ac:dyDescent="0.25">
      <c r="A304">
        <v>300</v>
      </c>
      <c r="B304">
        <v>0</v>
      </c>
      <c r="C304">
        <v>35</v>
      </c>
      <c r="D304" s="4">
        <v>239.061837959521</v>
      </c>
      <c r="E304" t="s">
        <v>5</v>
      </c>
      <c r="F304" t="s">
        <v>65</v>
      </c>
      <c r="G304">
        <v>0</v>
      </c>
      <c r="H304">
        <v>15491</v>
      </c>
      <c r="I304">
        <v>1</v>
      </c>
      <c r="J304" s="4">
        <v>7.18348300333224</v>
      </c>
      <c r="K304" s="7">
        <f>1/J304</f>
        <v>0.139208236385626</v>
      </c>
    </row>
    <row r="305" spans="1:11" x14ac:dyDescent="0.25">
      <c r="A305">
        <v>301</v>
      </c>
      <c r="B305">
        <v>0</v>
      </c>
      <c r="C305">
        <v>51</v>
      </c>
      <c r="D305" s="4">
        <v>1971.6612432347</v>
      </c>
      <c r="E305" t="s">
        <v>7</v>
      </c>
      <c r="F305" t="s">
        <v>65</v>
      </c>
      <c r="G305" t="s">
        <v>64</v>
      </c>
      <c r="H305">
        <v>69408</v>
      </c>
      <c r="I305">
        <v>1</v>
      </c>
      <c r="J305" s="4">
        <v>5.21753197298492</v>
      </c>
      <c r="K305" s="7">
        <f>1/J305</f>
        <v>0.191661499187308</v>
      </c>
    </row>
    <row r="306" spans="1:11" x14ac:dyDescent="0.25">
      <c r="A306">
        <v>302</v>
      </c>
      <c r="B306">
        <v>1</v>
      </c>
      <c r="C306">
        <v>27</v>
      </c>
      <c r="D306" s="4">
        <v>19.4026491354195</v>
      </c>
      <c r="E306" t="s">
        <v>6</v>
      </c>
      <c r="F306" t="s">
        <v>63</v>
      </c>
      <c r="G306" t="s">
        <v>64</v>
      </c>
      <c r="H306">
        <v>405215</v>
      </c>
      <c r="I306">
        <v>5</v>
      </c>
      <c r="J306" s="4">
        <v>7.44830587915755</v>
      </c>
      <c r="K306" s="7">
        <f>1/J306</f>
        <v>0.134258718186948</v>
      </c>
    </row>
    <row r="307" spans="1:11" x14ac:dyDescent="0.25">
      <c r="A307">
        <v>303</v>
      </c>
      <c r="B307">
        <v>0</v>
      </c>
      <c r="C307">
        <v>55</v>
      </c>
      <c r="D307" s="4">
        <v>951.5000637249</v>
      </c>
      <c r="E307" t="s">
        <v>8</v>
      </c>
      <c r="F307" t="s">
        <v>64</v>
      </c>
      <c r="G307">
        <v>0</v>
      </c>
      <c r="H307">
        <v>103327</v>
      </c>
      <c r="I307">
        <v>2</v>
      </c>
      <c r="J307" s="4">
        <v>7.11783277234556</v>
      </c>
      <c r="K307" s="7">
        <f>1/J307</f>
        <v>0.140492202048527</v>
      </c>
    </row>
    <row r="308" spans="1:11" x14ac:dyDescent="0.25">
      <c r="A308">
        <v>304</v>
      </c>
      <c r="B308">
        <v>0</v>
      </c>
      <c r="C308">
        <v>32</v>
      </c>
      <c r="D308" s="4">
        <v>51.3396509159066</v>
      </c>
      <c r="E308" t="s">
        <v>8</v>
      </c>
      <c r="F308" t="s">
        <v>65</v>
      </c>
      <c r="G308">
        <v>0</v>
      </c>
      <c r="H308">
        <v>453830</v>
      </c>
      <c r="I308">
        <v>5</v>
      </c>
      <c r="J308" s="4">
        <v>5.4422616602904</v>
      </c>
      <c r="K308" s="7">
        <f>1/J308</f>
        <v>0.183747137205204</v>
      </c>
    </row>
    <row r="309" spans="1:11" x14ac:dyDescent="0.25">
      <c r="A309">
        <v>305</v>
      </c>
      <c r="B309">
        <v>0</v>
      </c>
      <c r="C309">
        <v>26</v>
      </c>
      <c r="D309" s="4">
        <v>998.128500356132</v>
      </c>
      <c r="E309" t="s">
        <v>5</v>
      </c>
      <c r="F309" t="s">
        <v>61</v>
      </c>
      <c r="G309">
        <v>0</v>
      </c>
      <c r="H309">
        <v>213640</v>
      </c>
      <c r="I309">
        <v>3</v>
      </c>
      <c r="J309" s="4">
        <v>5.5557523412939</v>
      </c>
      <c r="K309" s="7">
        <f>1/J309</f>
        <v>0.179993624367912</v>
      </c>
    </row>
    <row r="310" spans="1:11" x14ac:dyDescent="0.25">
      <c r="A310">
        <v>306</v>
      </c>
      <c r="B310">
        <v>1</v>
      </c>
      <c r="C310">
        <v>29</v>
      </c>
      <c r="D310" s="4">
        <v>2170.5993097131</v>
      </c>
      <c r="E310" t="s">
        <v>5</v>
      </c>
      <c r="F310" t="s">
        <v>65</v>
      </c>
      <c r="G310">
        <v>0</v>
      </c>
      <c r="H310">
        <v>278081</v>
      </c>
      <c r="I310">
        <v>4</v>
      </c>
      <c r="J310" s="4">
        <v>5.84086370409076</v>
      </c>
      <c r="K310" s="7">
        <f>1/J310</f>
        <v>0.171207556050252</v>
      </c>
    </row>
    <row r="311" spans="1:11" x14ac:dyDescent="0.25">
      <c r="A311">
        <v>307</v>
      </c>
      <c r="B311">
        <v>1</v>
      </c>
      <c r="C311">
        <v>42</v>
      </c>
      <c r="D311" s="4">
        <v>679.692087362017</v>
      </c>
      <c r="E311" t="s">
        <v>8</v>
      </c>
      <c r="F311" t="s">
        <v>64</v>
      </c>
      <c r="G311">
        <v>0</v>
      </c>
      <c r="H311">
        <v>337554</v>
      </c>
      <c r="I311">
        <v>4</v>
      </c>
      <c r="J311" s="4">
        <v>6.30689291179351</v>
      </c>
      <c r="K311" s="7">
        <f>1/J311</f>
        <v>0.158556679808224</v>
      </c>
    </row>
    <row r="312" spans="1:11" x14ac:dyDescent="0.25">
      <c r="A312">
        <v>308</v>
      </c>
      <c r="B312">
        <v>1</v>
      </c>
      <c r="C312">
        <v>44</v>
      </c>
      <c r="D312" s="4">
        <v>89.617786481144</v>
      </c>
      <c r="E312" t="s">
        <v>6</v>
      </c>
      <c r="F312" t="s">
        <v>62</v>
      </c>
      <c r="G312" t="s">
        <v>169</v>
      </c>
      <c r="H312">
        <v>17133</v>
      </c>
      <c r="I312">
        <v>1</v>
      </c>
      <c r="J312" s="4">
        <v>5.54103885446452</v>
      </c>
      <c r="K312" s="7">
        <f>1/J312</f>
        <v>0.180471573339408</v>
      </c>
    </row>
    <row r="313" spans="1:11" x14ac:dyDescent="0.25">
      <c r="A313">
        <v>309</v>
      </c>
      <c r="B313">
        <v>1</v>
      </c>
      <c r="C313">
        <v>58</v>
      </c>
      <c r="D313" s="4">
        <v>344.31828053036</v>
      </c>
      <c r="E313" t="s">
        <v>6</v>
      </c>
      <c r="F313" t="s">
        <v>65</v>
      </c>
      <c r="G313">
        <v>0</v>
      </c>
      <c r="H313">
        <v>70881</v>
      </c>
      <c r="I313">
        <v>1</v>
      </c>
      <c r="J313" s="4">
        <v>7.35299182395322</v>
      </c>
      <c r="K313" s="7">
        <f>1/J313</f>
        <v>0.135999063230614</v>
      </c>
    </row>
    <row r="314" spans="1:11" x14ac:dyDescent="0.25">
      <c r="A314">
        <v>310</v>
      </c>
      <c r="B314">
        <v>1</v>
      </c>
      <c r="C314">
        <v>50</v>
      </c>
      <c r="D314" s="4">
        <v>68.3845282752025</v>
      </c>
      <c r="E314" t="s">
        <v>8</v>
      </c>
      <c r="F314" t="s">
        <v>60</v>
      </c>
      <c r="G314">
        <v>0</v>
      </c>
      <c r="H314">
        <v>402973</v>
      </c>
      <c r="I314">
        <v>5</v>
      </c>
      <c r="J314" s="4">
        <v>6.15966274970155</v>
      </c>
      <c r="K314" s="7">
        <f>1/J314</f>
        <v>0.162346550555621</v>
      </c>
    </row>
    <row r="315" spans="1:11" x14ac:dyDescent="0.25">
      <c r="A315">
        <v>311</v>
      </c>
      <c r="B315">
        <v>1</v>
      </c>
      <c r="C315">
        <v>34</v>
      </c>
      <c r="D315" s="4">
        <v>15.2962360309774</v>
      </c>
      <c r="E315" t="s">
        <v>6</v>
      </c>
      <c r="F315" t="s">
        <v>61</v>
      </c>
      <c r="G315" t="s">
        <v>169</v>
      </c>
      <c r="H315">
        <v>86571</v>
      </c>
      <c r="I315">
        <v>1</v>
      </c>
      <c r="J315" s="4">
        <v>7.79915832596867</v>
      </c>
      <c r="K315" s="7">
        <f>1/J315</f>
        <v>0.12821896391952</v>
      </c>
    </row>
    <row r="316" spans="1:11" x14ac:dyDescent="0.25">
      <c r="A316">
        <v>312</v>
      </c>
      <c r="B316">
        <v>1</v>
      </c>
      <c r="C316">
        <v>37</v>
      </c>
      <c r="D316" s="4">
        <v>722.125126296805</v>
      </c>
      <c r="E316" t="s">
        <v>7</v>
      </c>
      <c r="F316" t="s">
        <v>62</v>
      </c>
      <c r="G316" t="s">
        <v>169</v>
      </c>
      <c r="H316">
        <v>99697</v>
      </c>
      <c r="I316">
        <v>2</v>
      </c>
      <c r="J316" s="4">
        <v>7.2452313798498</v>
      </c>
      <c r="K316" s="7">
        <f>1/J316</f>
        <v>0.138021817050752</v>
      </c>
    </row>
    <row r="317" spans="1:11" x14ac:dyDescent="0.25">
      <c r="A317">
        <v>313</v>
      </c>
      <c r="B317">
        <v>1</v>
      </c>
      <c r="C317">
        <v>52</v>
      </c>
      <c r="D317" s="4">
        <v>923.493317302524</v>
      </c>
      <c r="E317" t="s">
        <v>8</v>
      </c>
      <c r="F317" t="s">
        <v>60</v>
      </c>
      <c r="G317" t="s">
        <v>64</v>
      </c>
      <c r="H317">
        <v>393580</v>
      </c>
      <c r="I317">
        <v>5</v>
      </c>
      <c r="J317" s="4">
        <v>6.52601752351387</v>
      </c>
      <c r="K317" s="7">
        <f>1/J317</f>
        <v>0.153232809503944</v>
      </c>
    </row>
    <row r="318" spans="1:11" x14ac:dyDescent="0.25">
      <c r="A318">
        <v>314</v>
      </c>
      <c r="B318">
        <v>1</v>
      </c>
      <c r="C318">
        <v>33</v>
      </c>
      <c r="D318" s="4">
        <v>201.231800355435</v>
      </c>
      <c r="E318" t="s">
        <v>8</v>
      </c>
      <c r="F318" t="s">
        <v>63</v>
      </c>
      <c r="G318" t="s">
        <v>64</v>
      </c>
      <c r="H318">
        <v>453786</v>
      </c>
      <c r="I318">
        <v>5</v>
      </c>
      <c r="J318" s="4">
        <v>7.68365885826914</v>
      </c>
      <c r="K318" s="7">
        <f>1/J318</f>
        <v>0.130146329820955</v>
      </c>
    </row>
    <row r="319" spans="1:11" x14ac:dyDescent="0.25">
      <c r="A319">
        <v>315</v>
      </c>
      <c r="B319">
        <v>0</v>
      </c>
      <c r="C319">
        <v>51</v>
      </c>
      <c r="D319" s="4">
        <v>113.437676967505</v>
      </c>
      <c r="E319" t="s">
        <v>5</v>
      </c>
      <c r="F319" t="s">
        <v>65</v>
      </c>
      <c r="G319" t="s">
        <v>64</v>
      </c>
      <c r="H319">
        <v>386038</v>
      </c>
      <c r="I319">
        <v>5</v>
      </c>
      <c r="J319" s="4">
        <v>6.12963537987302</v>
      </c>
      <c r="K319" s="7">
        <f>1/J319</f>
        <v>0.163141840913336</v>
      </c>
    </row>
    <row r="320" spans="1:11" x14ac:dyDescent="0.25">
      <c r="A320">
        <v>316</v>
      </c>
      <c r="B320">
        <v>1</v>
      </c>
      <c r="C320">
        <v>65</v>
      </c>
      <c r="D320" s="4">
        <v>10.3781464444037</v>
      </c>
      <c r="E320" t="s">
        <v>5</v>
      </c>
      <c r="F320" t="s">
        <v>169</v>
      </c>
      <c r="G320">
        <v>0</v>
      </c>
      <c r="H320">
        <v>40289</v>
      </c>
      <c r="I320">
        <v>1</v>
      </c>
      <c r="J320" s="4">
        <v>5.16262238972472</v>
      </c>
      <c r="K320" s="7">
        <f>1/J320</f>
        <v>0.19370000835047</v>
      </c>
    </row>
    <row r="321" spans="1:11" x14ac:dyDescent="0.25">
      <c r="A321">
        <v>317</v>
      </c>
      <c r="B321">
        <v>1</v>
      </c>
      <c r="C321">
        <v>68</v>
      </c>
      <c r="D321" s="4">
        <v>716.28413999604</v>
      </c>
      <c r="E321" t="s">
        <v>5</v>
      </c>
      <c r="F321" t="s">
        <v>60</v>
      </c>
      <c r="G321" t="s">
        <v>64</v>
      </c>
      <c r="H321">
        <v>410078</v>
      </c>
      <c r="I321">
        <v>5</v>
      </c>
      <c r="J321" s="4">
        <v>7.57505468786972</v>
      </c>
      <c r="K321" s="7">
        <f>1/J321</f>
        <v>0.132012248254966</v>
      </c>
    </row>
    <row r="322" spans="1:11" x14ac:dyDescent="0.25">
      <c r="A322">
        <v>318</v>
      </c>
      <c r="B322">
        <v>1</v>
      </c>
      <c r="C322">
        <v>50</v>
      </c>
      <c r="D322" s="4">
        <v>495.419195345518</v>
      </c>
      <c r="E322" t="s">
        <v>5</v>
      </c>
      <c r="F322" t="s">
        <v>65</v>
      </c>
      <c r="G322">
        <v>0</v>
      </c>
      <c r="H322">
        <v>407759</v>
      </c>
      <c r="I322">
        <v>5</v>
      </c>
      <c r="J322" s="4">
        <v>6.9822684210726</v>
      </c>
      <c r="K322" s="7">
        <f>1/J322</f>
        <v>0.143219930786674</v>
      </c>
    </row>
    <row r="323" spans="1:11" x14ac:dyDescent="0.25">
      <c r="A323">
        <v>319</v>
      </c>
      <c r="B323">
        <v>1</v>
      </c>
      <c r="C323">
        <v>59</v>
      </c>
      <c r="D323" s="4">
        <v>113.473980285567</v>
      </c>
      <c r="E323" t="s">
        <v>7</v>
      </c>
      <c r="F323" t="s">
        <v>60</v>
      </c>
      <c r="G323">
        <v>0</v>
      </c>
      <c r="H323">
        <v>370783</v>
      </c>
      <c r="I323">
        <v>5</v>
      </c>
      <c r="J323" s="4">
        <v>5.22830973644868</v>
      </c>
      <c r="K323" s="7">
        <f>1/J323</f>
        <v>0.191266403562244</v>
      </c>
    </row>
    <row r="324" spans="1:11" x14ac:dyDescent="0.25">
      <c r="A324">
        <v>320</v>
      </c>
      <c r="B324">
        <v>0</v>
      </c>
      <c r="C324">
        <v>39</v>
      </c>
      <c r="D324" s="4">
        <v>673.462101973928</v>
      </c>
      <c r="E324" t="s">
        <v>6</v>
      </c>
      <c r="F324" t="s">
        <v>61</v>
      </c>
      <c r="G324" t="s">
        <v>169</v>
      </c>
      <c r="H324">
        <v>188378</v>
      </c>
      <c r="I324">
        <v>3</v>
      </c>
      <c r="J324" s="4">
        <v>7.56607549027768</v>
      </c>
      <c r="K324" s="7">
        <f>1/J324</f>
        <v>0.132168916538698</v>
      </c>
    </row>
    <row r="325" spans="1:11" x14ac:dyDescent="0.25">
      <c r="A325">
        <v>321</v>
      </c>
      <c r="B325">
        <v>1</v>
      </c>
      <c r="C325">
        <v>49</v>
      </c>
      <c r="D325" s="4">
        <v>281.817600422336</v>
      </c>
      <c r="E325" t="s">
        <v>8</v>
      </c>
      <c r="F325" t="s">
        <v>60</v>
      </c>
      <c r="G325" t="s">
        <v>63</v>
      </c>
      <c r="H325">
        <v>225263</v>
      </c>
      <c r="I325">
        <v>3</v>
      </c>
      <c r="J325" s="4">
        <v>6.80594725572479</v>
      </c>
      <c r="K325" s="7">
        <f>1/J325</f>
        <v>0.146930318797116</v>
      </c>
    </row>
    <row r="326" spans="1:11" x14ac:dyDescent="0.25">
      <c r="A326">
        <v>322</v>
      </c>
      <c r="B326">
        <v>0</v>
      </c>
      <c r="C326">
        <v>57</v>
      </c>
      <c r="D326" s="4">
        <v>187.997344720147</v>
      </c>
      <c r="E326" t="s">
        <v>8</v>
      </c>
      <c r="F326" t="s">
        <v>62</v>
      </c>
      <c r="G326" t="s">
        <v>169</v>
      </c>
      <c r="H326">
        <v>109665</v>
      </c>
      <c r="I326">
        <v>2</v>
      </c>
      <c r="J326" s="4">
        <v>7.28254439703711</v>
      </c>
      <c r="K326" s="7">
        <f>1/J326</f>
        <v>0.137314645195551</v>
      </c>
    </row>
    <row r="327" spans="1:11" x14ac:dyDescent="0.25">
      <c r="A327">
        <v>323</v>
      </c>
      <c r="B327">
        <v>0</v>
      </c>
      <c r="C327">
        <v>44</v>
      </c>
      <c r="D327" s="4">
        <v>300.370913147638</v>
      </c>
      <c r="E327" t="s">
        <v>5</v>
      </c>
      <c r="F327" t="s">
        <v>65</v>
      </c>
      <c r="G327" t="s">
        <v>64</v>
      </c>
      <c r="H327">
        <v>218006</v>
      </c>
      <c r="I327">
        <v>3</v>
      </c>
      <c r="J327" s="4">
        <v>7.0671830057572</v>
      </c>
      <c r="K327" s="7">
        <f>1/J327</f>
        <v>0.141499095068765</v>
      </c>
    </row>
    <row r="328" spans="1:11" x14ac:dyDescent="0.25">
      <c r="A328">
        <v>324</v>
      </c>
      <c r="B328">
        <v>0</v>
      </c>
      <c r="C328">
        <v>28</v>
      </c>
      <c r="D328" s="4">
        <v>4227.42208190337</v>
      </c>
      <c r="E328" t="s">
        <v>5</v>
      </c>
      <c r="F328" t="s">
        <v>169</v>
      </c>
      <c r="G328">
        <v>0</v>
      </c>
      <c r="H328">
        <v>275109</v>
      </c>
      <c r="I328">
        <v>4</v>
      </c>
      <c r="J328" s="4">
        <v>5.24026503334319</v>
      </c>
      <c r="K328" s="7">
        <f>1/J328</f>
        <v>0.190830042686222</v>
      </c>
    </row>
    <row r="329" spans="1:11" x14ac:dyDescent="0.25">
      <c r="A329">
        <v>325</v>
      </c>
      <c r="B329">
        <v>1</v>
      </c>
      <c r="C329">
        <v>38</v>
      </c>
      <c r="D329" s="4">
        <v>292.95622192625</v>
      </c>
      <c r="E329" t="s">
        <v>7</v>
      </c>
      <c r="F329" t="s">
        <v>60</v>
      </c>
      <c r="G329" t="s">
        <v>64</v>
      </c>
      <c r="H329">
        <v>29957</v>
      </c>
      <c r="I329">
        <v>1</v>
      </c>
      <c r="J329" s="4">
        <v>7.03810137791726</v>
      </c>
      <c r="K329" s="7">
        <f>1/J329</f>
        <v>0.142083773208724</v>
      </c>
    </row>
    <row r="330" spans="1:11" x14ac:dyDescent="0.25">
      <c r="A330">
        <v>326</v>
      </c>
      <c r="B330">
        <v>0</v>
      </c>
      <c r="C330">
        <v>43</v>
      </c>
      <c r="D330" s="4">
        <v>518.237970346272</v>
      </c>
      <c r="E330" t="s">
        <v>6</v>
      </c>
      <c r="F330" t="s">
        <v>60</v>
      </c>
      <c r="G330">
        <v>0</v>
      </c>
      <c r="H330">
        <v>404779</v>
      </c>
      <c r="I330">
        <v>5</v>
      </c>
      <c r="J330" s="4">
        <v>7.25882172058298</v>
      </c>
      <c r="K330" s="7">
        <f>1/J330</f>
        <v>0.137763405480041</v>
      </c>
    </row>
    <row r="331" spans="1:11" x14ac:dyDescent="0.25">
      <c r="A331">
        <v>327</v>
      </c>
      <c r="B331">
        <v>0</v>
      </c>
      <c r="C331">
        <v>25</v>
      </c>
      <c r="D331" s="4">
        <v>915.456132579068</v>
      </c>
      <c r="E331" t="s">
        <v>6</v>
      </c>
      <c r="F331" t="s">
        <v>169</v>
      </c>
      <c r="G331">
        <v>0</v>
      </c>
      <c r="H331">
        <v>318196</v>
      </c>
      <c r="I331">
        <v>4</v>
      </c>
      <c r="J331" s="4">
        <v>5.48090840152244</v>
      </c>
      <c r="K331" s="7">
        <f>1/J331</f>
        <v>0.182451507440305</v>
      </c>
    </row>
    <row r="332" spans="1:11" x14ac:dyDescent="0.25">
      <c r="A332">
        <v>328</v>
      </c>
      <c r="B332">
        <v>1</v>
      </c>
      <c r="C332">
        <v>65</v>
      </c>
      <c r="D332" s="4">
        <v>96.9751276834012</v>
      </c>
      <c r="E332" t="s">
        <v>8</v>
      </c>
      <c r="F332" t="s">
        <v>61</v>
      </c>
      <c r="G332">
        <v>0</v>
      </c>
      <c r="H332">
        <v>140115</v>
      </c>
      <c r="I332">
        <v>2</v>
      </c>
      <c r="J332" s="4">
        <v>7.28213850675844</v>
      </c>
      <c r="K332" s="7">
        <f>1/J332</f>
        <v>0.137322298809878</v>
      </c>
    </row>
    <row r="333" spans="1:11" x14ac:dyDescent="0.25">
      <c r="A333">
        <v>329</v>
      </c>
      <c r="B333">
        <v>0</v>
      </c>
      <c r="C333">
        <v>41</v>
      </c>
      <c r="D333" s="4">
        <v>3434.38247858234</v>
      </c>
      <c r="E333" t="s">
        <v>6</v>
      </c>
      <c r="F333" t="s">
        <v>60</v>
      </c>
      <c r="G333" t="s">
        <v>64</v>
      </c>
      <c r="H333">
        <v>348467</v>
      </c>
      <c r="I333">
        <v>4</v>
      </c>
      <c r="J333" s="4">
        <v>7.38170887762098</v>
      </c>
      <c r="K333" s="7">
        <f>1/J333</f>
        <v>0.135469986229298</v>
      </c>
    </row>
    <row r="334" spans="1:11" x14ac:dyDescent="0.25">
      <c r="A334">
        <v>330</v>
      </c>
      <c r="B334">
        <v>1</v>
      </c>
      <c r="C334">
        <v>63</v>
      </c>
      <c r="D334" s="4">
        <v>526.580692901907</v>
      </c>
      <c r="E334" t="s">
        <v>8</v>
      </c>
      <c r="F334" t="s">
        <v>63</v>
      </c>
      <c r="G334" t="s">
        <v>64</v>
      </c>
      <c r="H334">
        <v>246185</v>
      </c>
      <c r="I334">
        <v>3</v>
      </c>
      <c r="J334" s="4">
        <v>6.92550518303993</v>
      </c>
      <c r="K334" s="7">
        <f>1/J334</f>
        <v>0.144393798512913</v>
      </c>
    </row>
    <row r="335" spans="1:11" x14ac:dyDescent="0.25">
      <c r="A335">
        <v>331</v>
      </c>
      <c r="B335">
        <v>0</v>
      </c>
      <c r="C335">
        <v>28</v>
      </c>
      <c r="D335" s="4">
        <v>415.006039330685</v>
      </c>
      <c r="E335" t="s">
        <v>5</v>
      </c>
      <c r="F335" t="s">
        <v>65</v>
      </c>
      <c r="G335">
        <v>0</v>
      </c>
      <c r="H335">
        <v>297603</v>
      </c>
      <c r="I335">
        <v>4</v>
      </c>
      <c r="J335" s="4">
        <v>6.04815308966928</v>
      </c>
      <c r="K335" s="7">
        <f>1/J335</f>
        <v>0.165339730191036</v>
      </c>
    </row>
    <row r="336" spans="1:11" x14ac:dyDescent="0.25">
      <c r="A336">
        <v>332</v>
      </c>
      <c r="B336">
        <v>1</v>
      </c>
      <c r="C336">
        <v>64</v>
      </c>
      <c r="D336" s="4">
        <v>379.946498868192</v>
      </c>
      <c r="E336" t="s">
        <v>7</v>
      </c>
      <c r="F336" t="s">
        <v>60</v>
      </c>
      <c r="G336" t="s">
        <v>64</v>
      </c>
      <c r="H336">
        <v>309190</v>
      </c>
      <c r="I336">
        <v>4</v>
      </c>
      <c r="J336" s="4">
        <v>7.02864734063517</v>
      </c>
      <c r="K336" s="7">
        <f>1/J336</f>
        <v>0.142274886124765</v>
      </c>
    </row>
    <row r="337" spans="1:11" x14ac:dyDescent="0.25">
      <c r="A337">
        <v>333</v>
      </c>
      <c r="B337">
        <v>1</v>
      </c>
      <c r="C337">
        <v>49</v>
      </c>
      <c r="D337" s="4">
        <v>468.604607226048</v>
      </c>
      <c r="E337" t="s">
        <v>6</v>
      </c>
      <c r="F337" t="s">
        <v>63</v>
      </c>
      <c r="G337" t="s">
        <v>64</v>
      </c>
      <c r="H337">
        <v>404370</v>
      </c>
      <c r="I337">
        <v>5</v>
      </c>
      <c r="J337" s="4">
        <v>6.08873560092518</v>
      </c>
      <c r="K337" s="7">
        <f>1/J337</f>
        <v>0.164237711331734</v>
      </c>
    </row>
    <row r="338" spans="1:11" x14ac:dyDescent="0.25">
      <c r="A338">
        <v>334</v>
      </c>
      <c r="B338">
        <v>1</v>
      </c>
      <c r="C338">
        <v>31</v>
      </c>
      <c r="D338" s="4">
        <v>439.823130377543</v>
      </c>
      <c r="E338" t="s">
        <v>8</v>
      </c>
      <c r="F338" t="s">
        <v>64</v>
      </c>
      <c r="G338">
        <v>0</v>
      </c>
      <c r="H338">
        <v>198247</v>
      </c>
      <c r="I338">
        <v>3</v>
      </c>
      <c r="J338" s="4">
        <v>7.01403880791686</v>
      </c>
      <c r="K338" s="7">
        <f>1/J338</f>
        <v>0.142571210024</v>
      </c>
    </row>
    <row r="339" spans="1:11" x14ac:dyDescent="0.25">
      <c r="A339">
        <v>335</v>
      </c>
      <c r="B339">
        <v>1</v>
      </c>
      <c r="C339">
        <v>47</v>
      </c>
      <c r="D339" s="4">
        <v>870.543942993015</v>
      </c>
      <c r="E339" t="s">
        <v>8</v>
      </c>
      <c r="F339" t="s">
        <v>65</v>
      </c>
      <c r="G339">
        <v>0</v>
      </c>
      <c r="H339">
        <v>333094</v>
      </c>
      <c r="I339">
        <v>4</v>
      </c>
      <c r="J339" s="4">
        <v>7.53468754283345</v>
      </c>
      <c r="K339" s="7">
        <f>1/J339</f>
        <v>0.132719504865353</v>
      </c>
    </row>
    <row r="340" spans="1:11" x14ac:dyDescent="0.25">
      <c r="A340">
        <v>336</v>
      </c>
      <c r="B340">
        <v>1</v>
      </c>
      <c r="C340">
        <v>30</v>
      </c>
      <c r="D340" s="4">
        <v>149.393508909655</v>
      </c>
      <c r="E340" t="s">
        <v>5</v>
      </c>
      <c r="F340" t="s">
        <v>61</v>
      </c>
      <c r="G340">
        <v>0</v>
      </c>
      <c r="H340">
        <v>365061</v>
      </c>
      <c r="I340">
        <v>5</v>
      </c>
      <c r="J340" s="4">
        <v>7.41212277886193</v>
      </c>
      <c r="K340" s="7">
        <f>1/J340</f>
        <v>0.134914117026208</v>
      </c>
    </row>
    <row r="341" spans="1:11" x14ac:dyDescent="0.25">
      <c r="A341">
        <v>337</v>
      </c>
      <c r="B341">
        <v>0</v>
      </c>
      <c r="C341">
        <v>33</v>
      </c>
      <c r="D341" s="4">
        <v>2874.02803005633</v>
      </c>
      <c r="E341" t="s">
        <v>6</v>
      </c>
      <c r="F341" t="s">
        <v>65</v>
      </c>
      <c r="G341">
        <v>0</v>
      </c>
      <c r="H341">
        <v>454771</v>
      </c>
      <c r="I341">
        <v>5</v>
      </c>
      <c r="J341" s="4">
        <v>6.9119833713421</v>
      </c>
      <c r="K341" s="7">
        <f>1/J341</f>
        <v>0.144676273983256</v>
      </c>
    </row>
    <row r="342" spans="1:11" x14ac:dyDescent="0.25">
      <c r="A342">
        <v>338</v>
      </c>
      <c r="B342">
        <v>0</v>
      </c>
      <c r="C342">
        <v>59</v>
      </c>
      <c r="D342" s="4">
        <v>738.391735299102</v>
      </c>
      <c r="E342" t="s">
        <v>8</v>
      </c>
      <c r="F342" t="s">
        <v>64</v>
      </c>
      <c r="G342">
        <v>0</v>
      </c>
      <c r="H342">
        <v>392152</v>
      </c>
      <c r="I342">
        <v>5</v>
      </c>
      <c r="J342" s="4">
        <v>6.22264202930027</v>
      </c>
      <c r="K342" s="7">
        <f>1/J342</f>
        <v>0.160703443214529</v>
      </c>
    </row>
    <row r="343" spans="1:11" x14ac:dyDescent="0.25">
      <c r="A343">
        <v>339</v>
      </c>
      <c r="B343">
        <v>0</v>
      </c>
      <c r="C343">
        <v>52</v>
      </c>
      <c r="D343" s="4">
        <v>951.734656582273</v>
      </c>
      <c r="E343" t="s">
        <v>8</v>
      </c>
      <c r="F343" t="s">
        <v>62</v>
      </c>
      <c r="G343" t="s">
        <v>169</v>
      </c>
      <c r="H343">
        <v>183812</v>
      </c>
      <c r="I343">
        <v>3</v>
      </c>
      <c r="J343" s="4">
        <v>6.48852738000267</v>
      </c>
      <c r="K343" s="7">
        <f>1/J343</f>
        <v>0.154118175270702</v>
      </c>
    </row>
    <row r="344" spans="1:11" x14ac:dyDescent="0.25">
      <c r="A344">
        <v>340</v>
      </c>
      <c r="B344">
        <v>0</v>
      </c>
      <c r="C344">
        <v>44</v>
      </c>
      <c r="D344" s="4">
        <v>931.096826300948</v>
      </c>
      <c r="E344" t="s">
        <v>8</v>
      </c>
      <c r="F344" t="s">
        <v>65</v>
      </c>
      <c r="G344">
        <v>0</v>
      </c>
      <c r="H344">
        <v>415559</v>
      </c>
      <c r="I344">
        <v>5</v>
      </c>
      <c r="J344" s="4">
        <v>7.0537227115648</v>
      </c>
      <c r="K344" s="7">
        <f>1/J344</f>
        <v>0.141769111275167</v>
      </c>
    </row>
    <row r="345" spans="1:11" x14ac:dyDescent="0.25">
      <c r="A345">
        <v>341</v>
      </c>
      <c r="B345">
        <v>0</v>
      </c>
      <c r="C345">
        <v>68</v>
      </c>
      <c r="D345" s="4">
        <v>747.187907059948</v>
      </c>
      <c r="E345" t="s">
        <v>5</v>
      </c>
      <c r="F345" t="s">
        <v>60</v>
      </c>
      <c r="G345">
        <v>0</v>
      </c>
      <c r="H345">
        <v>124750</v>
      </c>
      <c r="I345">
        <v>2</v>
      </c>
      <c r="J345" s="4">
        <v>5.14000603874217</v>
      </c>
      <c r="K345" s="7">
        <f>1/J345</f>
        <v>0.19455230061261</v>
      </c>
    </row>
    <row r="346" spans="1:11" x14ac:dyDescent="0.25">
      <c r="A346">
        <v>342</v>
      </c>
      <c r="B346">
        <v>1</v>
      </c>
      <c r="C346">
        <v>57</v>
      </c>
      <c r="D346" s="4">
        <v>259.846542291979</v>
      </c>
      <c r="E346" t="s">
        <v>6</v>
      </c>
      <c r="F346" t="s">
        <v>61</v>
      </c>
      <c r="G346" t="s">
        <v>169</v>
      </c>
      <c r="H346">
        <v>380282</v>
      </c>
      <c r="I346">
        <v>5</v>
      </c>
      <c r="J346" s="4">
        <v>5.44059643007119</v>
      </c>
      <c r="K346" s="7">
        <f>1/J346</f>
        <v>0.183803377598973</v>
      </c>
    </row>
    <row r="347" spans="1:11" x14ac:dyDescent="0.25">
      <c r="A347">
        <v>343</v>
      </c>
      <c r="B347">
        <v>0</v>
      </c>
      <c r="C347">
        <v>30</v>
      </c>
      <c r="D347" s="4">
        <v>254.968919769871</v>
      </c>
      <c r="E347" t="s">
        <v>5</v>
      </c>
      <c r="F347" t="s">
        <v>60</v>
      </c>
      <c r="G347" t="s">
        <v>64</v>
      </c>
      <c r="H347">
        <v>27910</v>
      </c>
      <c r="I347">
        <v>1</v>
      </c>
      <c r="J347" s="4">
        <v>6.42953662117473</v>
      </c>
      <c r="K347" s="7">
        <f>1/J347</f>
        <v>0.155532203783807</v>
      </c>
    </row>
    <row r="348" spans="1:11" x14ac:dyDescent="0.25">
      <c r="A348">
        <v>344</v>
      </c>
      <c r="B348">
        <v>0</v>
      </c>
      <c r="C348">
        <v>28</v>
      </c>
      <c r="D348" s="4">
        <v>550.321121279789</v>
      </c>
      <c r="E348" t="s">
        <v>8</v>
      </c>
      <c r="F348" t="s">
        <v>60</v>
      </c>
      <c r="G348">
        <v>0</v>
      </c>
      <c r="H348">
        <v>294408</v>
      </c>
      <c r="I348">
        <v>4</v>
      </c>
      <c r="J348" s="4">
        <v>7.42517198932227</v>
      </c>
      <c r="K348" s="7">
        <f>1/J348</f>
        <v>0.134677015083024</v>
      </c>
    </row>
    <row r="349" spans="1:11" x14ac:dyDescent="0.25">
      <c r="A349">
        <v>345</v>
      </c>
      <c r="B349">
        <v>1</v>
      </c>
      <c r="C349">
        <v>67</v>
      </c>
      <c r="D349" s="4">
        <v>708.769330887959</v>
      </c>
      <c r="E349" t="s">
        <v>5</v>
      </c>
      <c r="F349" t="s">
        <v>169</v>
      </c>
      <c r="G349">
        <v>0</v>
      </c>
      <c r="H349">
        <v>96600</v>
      </c>
      <c r="I349">
        <v>2</v>
      </c>
      <c r="J349" s="4">
        <v>6.34048894485249</v>
      </c>
      <c r="K349" s="7">
        <f>1/J349</f>
        <v>0.157716543423965</v>
      </c>
    </row>
    <row r="350" spans="1:11" x14ac:dyDescent="0.25">
      <c r="A350">
        <v>346</v>
      </c>
      <c r="B350">
        <v>1</v>
      </c>
      <c r="C350">
        <v>56</v>
      </c>
      <c r="D350" s="4">
        <v>610.280906796907</v>
      </c>
      <c r="E350" t="s">
        <v>7</v>
      </c>
      <c r="F350" t="s">
        <v>61</v>
      </c>
      <c r="G350">
        <v>0</v>
      </c>
      <c r="H350">
        <v>27360</v>
      </c>
      <c r="I350">
        <v>1</v>
      </c>
      <c r="J350" s="4">
        <v>6.54890511814712</v>
      </c>
      <c r="K350" s="7">
        <f>1/J350</f>
        <v>0.152697280226123</v>
      </c>
    </row>
    <row r="351" spans="1:11" x14ac:dyDescent="0.25">
      <c r="A351">
        <v>347</v>
      </c>
      <c r="B351">
        <v>1</v>
      </c>
      <c r="C351">
        <v>55</v>
      </c>
      <c r="D351" s="4">
        <v>1483.77427357285</v>
      </c>
      <c r="E351" t="s">
        <v>6</v>
      </c>
      <c r="F351" t="s">
        <v>60</v>
      </c>
      <c r="G351" t="s">
        <v>64</v>
      </c>
      <c r="H351">
        <v>323178</v>
      </c>
      <c r="I351">
        <v>4</v>
      </c>
      <c r="J351" s="4">
        <v>5.74862003779561</v>
      </c>
      <c r="K351" s="7">
        <f>1/J351</f>
        <v>0.173954791484786</v>
      </c>
    </row>
    <row r="352" spans="1:11" x14ac:dyDescent="0.25">
      <c r="A352">
        <v>348</v>
      </c>
      <c r="B352">
        <v>1</v>
      </c>
      <c r="C352">
        <v>34</v>
      </c>
      <c r="D352" s="4">
        <v>451.269378911112</v>
      </c>
      <c r="E352" t="s">
        <v>8</v>
      </c>
      <c r="F352" t="s">
        <v>63</v>
      </c>
      <c r="G352" t="s">
        <v>64</v>
      </c>
      <c r="H352">
        <v>138311</v>
      </c>
      <c r="I352">
        <v>2</v>
      </c>
      <c r="J352" s="4">
        <v>7.69642240527628</v>
      </c>
      <c r="K352" s="7">
        <f>1/J352</f>
        <v>0.12993049852805</v>
      </c>
    </row>
    <row r="353" spans="1:11" x14ac:dyDescent="0.25">
      <c r="A353">
        <v>349</v>
      </c>
      <c r="B353">
        <v>1</v>
      </c>
      <c r="C353">
        <v>43</v>
      </c>
      <c r="D353" s="4">
        <v>142.646204335975</v>
      </c>
      <c r="E353" t="s">
        <v>8</v>
      </c>
      <c r="F353" t="s">
        <v>60</v>
      </c>
      <c r="G353" t="s">
        <v>64</v>
      </c>
      <c r="H353">
        <v>114566</v>
      </c>
      <c r="I353">
        <v>2</v>
      </c>
      <c r="J353" s="4">
        <v>5.26772361362869</v>
      </c>
      <c r="K353" s="7">
        <f>1/J353</f>
        <v>0.189835320405344</v>
      </c>
    </row>
    <row r="354" spans="1:11" x14ac:dyDescent="0.25">
      <c r="A354">
        <v>350</v>
      </c>
      <c r="B354">
        <v>1</v>
      </c>
      <c r="C354">
        <v>58</v>
      </c>
      <c r="D354" s="4">
        <v>558.814358942501</v>
      </c>
      <c r="E354" t="s">
        <v>5</v>
      </c>
      <c r="F354" t="s">
        <v>65</v>
      </c>
      <c r="G354">
        <v>0</v>
      </c>
      <c r="H354">
        <v>58737</v>
      </c>
      <c r="I354">
        <v>1</v>
      </c>
      <c r="J354" s="4">
        <v>6.84975528914713</v>
      </c>
      <c r="K354" s="7">
        <f>1/J354</f>
        <v>0.145990616859615</v>
      </c>
    </row>
    <row r="355" spans="1:11" x14ac:dyDescent="0.25">
      <c r="A355">
        <v>351</v>
      </c>
      <c r="B355">
        <v>1</v>
      </c>
      <c r="C355">
        <v>37</v>
      </c>
      <c r="D355" s="4">
        <v>189.231908600856</v>
      </c>
      <c r="E355" t="s">
        <v>5</v>
      </c>
      <c r="F355" t="s">
        <v>169</v>
      </c>
      <c r="G355">
        <v>0</v>
      </c>
      <c r="H355">
        <v>301878</v>
      </c>
      <c r="I355">
        <v>4</v>
      </c>
      <c r="J355" s="4">
        <v>7.72902940883069</v>
      </c>
      <c r="K355" s="7">
        <f>1/J355</f>
        <v>0.129382351535299</v>
      </c>
    </row>
    <row r="356" spans="1:11" x14ac:dyDescent="0.25">
      <c r="A356">
        <v>352</v>
      </c>
      <c r="B356">
        <v>0</v>
      </c>
      <c r="C356">
        <v>44</v>
      </c>
      <c r="D356" s="4">
        <v>241.152063175444</v>
      </c>
      <c r="E356" t="s">
        <v>7</v>
      </c>
      <c r="F356" t="s">
        <v>60</v>
      </c>
      <c r="G356" t="s">
        <v>64</v>
      </c>
      <c r="H356">
        <v>384707</v>
      </c>
      <c r="I356">
        <v>5</v>
      </c>
      <c r="J356" s="4">
        <v>7.62594087574819</v>
      </c>
      <c r="K356" s="7">
        <f>1/J356</f>
        <v>0.131131360220766</v>
      </c>
    </row>
    <row r="357" spans="1:11" x14ac:dyDescent="0.25">
      <c r="A357">
        <v>353</v>
      </c>
      <c r="B357">
        <v>0</v>
      </c>
      <c r="C357">
        <v>43</v>
      </c>
      <c r="D357" s="4">
        <v>145.723938396856</v>
      </c>
      <c r="E357" t="s">
        <v>6</v>
      </c>
      <c r="F357" t="s">
        <v>64</v>
      </c>
      <c r="G357">
        <v>0</v>
      </c>
      <c r="H357">
        <v>65057</v>
      </c>
      <c r="I357">
        <v>1</v>
      </c>
      <c r="J357" s="4">
        <v>7.31992570586534</v>
      </c>
      <c r="K357" s="7">
        <f>1/J357</f>
        <v>0.13661340841188</v>
      </c>
    </row>
    <row r="358" spans="1:11" x14ac:dyDescent="0.25">
      <c r="A358">
        <v>354</v>
      </c>
      <c r="B358">
        <v>1</v>
      </c>
      <c r="C358">
        <v>25</v>
      </c>
      <c r="D358" s="4">
        <v>89.7578800755392</v>
      </c>
      <c r="E358" t="s">
        <v>6</v>
      </c>
      <c r="F358" t="s">
        <v>62</v>
      </c>
      <c r="G358" t="s">
        <v>169</v>
      </c>
      <c r="H358">
        <v>54589</v>
      </c>
      <c r="I358">
        <v>1</v>
      </c>
      <c r="J358" s="4">
        <v>7.70688333204012</v>
      </c>
      <c r="K358" s="7">
        <f>1/J358</f>
        <v>0.129754137556833</v>
      </c>
    </row>
    <row r="359" spans="1:11" x14ac:dyDescent="0.25">
      <c r="A359">
        <v>355</v>
      </c>
      <c r="B359">
        <v>1</v>
      </c>
      <c r="C359">
        <v>48</v>
      </c>
      <c r="D359" s="4">
        <v>704.505368929831</v>
      </c>
      <c r="E359" t="s">
        <v>8</v>
      </c>
      <c r="F359" t="s">
        <v>65</v>
      </c>
      <c r="G359">
        <v>0</v>
      </c>
      <c r="H359">
        <v>44389</v>
      </c>
      <c r="I359">
        <v>1</v>
      </c>
      <c r="J359" s="4">
        <v>5.56740421090475</v>
      </c>
      <c r="K359" s="7">
        <f>1/J359</f>
        <v>0.179616920582365</v>
      </c>
    </row>
    <row r="360" spans="1:11" x14ac:dyDescent="0.25">
      <c r="A360">
        <v>356</v>
      </c>
      <c r="B360">
        <v>1</v>
      </c>
      <c r="C360">
        <v>42</v>
      </c>
      <c r="D360" s="4">
        <v>100.165388967774</v>
      </c>
      <c r="E360" t="s">
        <v>5</v>
      </c>
      <c r="F360" t="s">
        <v>60</v>
      </c>
      <c r="G360">
        <v>0</v>
      </c>
      <c r="H360">
        <v>257724</v>
      </c>
      <c r="I360">
        <v>3</v>
      </c>
      <c r="J360" s="4">
        <v>7.41551048433032</v>
      </c>
      <c r="K360" s="7">
        <f>1/J360</f>
        <v>0.134852482794421</v>
      </c>
    </row>
    <row r="361" spans="1:11" x14ac:dyDescent="0.25">
      <c r="A361">
        <v>357</v>
      </c>
      <c r="B361">
        <v>0</v>
      </c>
      <c r="C361">
        <v>67</v>
      </c>
      <c r="D361" s="4">
        <v>292.757589524591</v>
      </c>
      <c r="E361" t="s">
        <v>6</v>
      </c>
      <c r="F361" t="s">
        <v>61</v>
      </c>
      <c r="G361" t="s">
        <v>169</v>
      </c>
      <c r="H361">
        <v>442748</v>
      </c>
      <c r="I361">
        <v>5</v>
      </c>
      <c r="J361" s="4">
        <v>6.83447441324078</v>
      </c>
      <c r="K361" s="7">
        <f>1/J361</f>
        <v>0.146317030328279</v>
      </c>
    </row>
    <row r="362" spans="1:11" x14ac:dyDescent="0.25">
      <c r="A362">
        <v>358</v>
      </c>
      <c r="B362">
        <v>1</v>
      </c>
      <c r="C362">
        <v>59</v>
      </c>
      <c r="D362" s="4">
        <v>133.696632188415</v>
      </c>
      <c r="E362" t="s">
        <v>8</v>
      </c>
      <c r="F362" t="s">
        <v>60</v>
      </c>
      <c r="G362" t="s">
        <v>63</v>
      </c>
      <c r="H362">
        <v>428686</v>
      </c>
      <c r="I362">
        <v>5</v>
      </c>
      <c r="J362" s="4">
        <v>6.43601243180155</v>
      </c>
      <c r="K362" s="7">
        <f>1/J362</f>
        <v>0.155375709819765</v>
      </c>
    </row>
    <row r="363" spans="1:11" x14ac:dyDescent="0.25">
      <c r="A363">
        <v>359</v>
      </c>
      <c r="B363">
        <v>1</v>
      </c>
      <c r="C363">
        <v>59</v>
      </c>
      <c r="D363" s="4">
        <v>199.799958293733</v>
      </c>
      <c r="E363" t="s">
        <v>8</v>
      </c>
      <c r="F363" t="s">
        <v>169</v>
      </c>
      <c r="G363">
        <v>0</v>
      </c>
      <c r="H363">
        <v>27422</v>
      </c>
      <c r="I363">
        <v>1</v>
      </c>
      <c r="J363" s="4">
        <v>7.20926517702462</v>
      </c>
      <c r="K363" s="7">
        <f>1/J363</f>
        <v>0.138710392175186</v>
      </c>
    </row>
    <row r="364" spans="1:11" x14ac:dyDescent="0.25">
      <c r="A364">
        <v>360</v>
      </c>
      <c r="B364">
        <v>0</v>
      </c>
      <c r="C364">
        <v>28</v>
      </c>
      <c r="D364" s="4">
        <v>81.7628160938111</v>
      </c>
      <c r="E364" t="s">
        <v>8</v>
      </c>
      <c r="F364" t="s">
        <v>60</v>
      </c>
      <c r="G364" t="s">
        <v>64</v>
      </c>
      <c r="H364">
        <v>145576</v>
      </c>
      <c r="I364">
        <v>2</v>
      </c>
      <c r="J364" s="4">
        <v>6.02024894400426</v>
      </c>
      <c r="K364" s="7">
        <f>1/J364</f>
        <v>0.166106087854711</v>
      </c>
    </row>
    <row r="365" spans="1:11" x14ac:dyDescent="0.25">
      <c r="A365">
        <v>361</v>
      </c>
      <c r="B365">
        <v>1</v>
      </c>
      <c r="C365">
        <v>48</v>
      </c>
      <c r="D365" s="4">
        <v>635.089416715256</v>
      </c>
      <c r="E365" t="s">
        <v>5</v>
      </c>
      <c r="F365" t="s">
        <v>64</v>
      </c>
      <c r="G365">
        <v>0</v>
      </c>
      <c r="H365">
        <v>121615</v>
      </c>
      <c r="I365">
        <v>2</v>
      </c>
      <c r="J365" s="4">
        <v>6.58895630605124</v>
      </c>
      <c r="K365" s="7">
        <f>1/J365</f>
        <v>0.151769104779403</v>
      </c>
    </row>
    <row r="366" spans="1:11" x14ac:dyDescent="0.25">
      <c r="A366">
        <v>362</v>
      </c>
      <c r="B366">
        <v>1</v>
      </c>
      <c r="C366">
        <v>54</v>
      </c>
      <c r="D366" s="4">
        <v>935.135061723758</v>
      </c>
      <c r="E366" t="s">
        <v>6</v>
      </c>
      <c r="F366" t="s">
        <v>62</v>
      </c>
      <c r="G366" t="s">
        <v>169</v>
      </c>
      <c r="H366">
        <v>416519</v>
      </c>
      <c r="I366">
        <v>5</v>
      </c>
      <c r="J366" s="4">
        <v>6.83445293380028</v>
      </c>
      <c r="K366" s="7">
        <f>1/J366</f>
        <v>0.14631749017605</v>
      </c>
    </row>
    <row r="367" spans="1:11" x14ac:dyDescent="0.25">
      <c r="A367">
        <v>363</v>
      </c>
      <c r="B367">
        <v>0</v>
      </c>
      <c r="C367">
        <v>27</v>
      </c>
      <c r="D367" s="4">
        <v>747.311355215128</v>
      </c>
      <c r="E367" t="s">
        <v>5</v>
      </c>
      <c r="F367" t="s">
        <v>65</v>
      </c>
      <c r="G367">
        <v>0</v>
      </c>
      <c r="H367">
        <v>62071</v>
      </c>
      <c r="I367">
        <v>1</v>
      </c>
      <c r="J367" s="4">
        <v>7.77565124774176</v>
      </c>
      <c r="K367" s="7">
        <f>1/J367</f>
        <v>0.128606591028684</v>
      </c>
    </row>
    <row r="368" spans="1:11" x14ac:dyDescent="0.25">
      <c r="A368">
        <v>364</v>
      </c>
      <c r="B368">
        <v>1</v>
      </c>
      <c r="C368">
        <v>65</v>
      </c>
      <c r="D368" s="4">
        <v>521.217377054554</v>
      </c>
      <c r="E368" t="s">
        <v>8</v>
      </c>
      <c r="F368" t="s">
        <v>60</v>
      </c>
      <c r="G368">
        <v>0</v>
      </c>
      <c r="H368">
        <v>161693</v>
      </c>
      <c r="I368">
        <v>2</v>
      </c>
      <c r="J368" s="4">
        <v>6.67389170867083</v>
      </c>
      <c r="K368" s="7">
        <f>1/J368</f>
        <v>0.149837612543336</v>
      </c>
    </row>
    <row r="369" spans="1:11" x14ac:dyDescent="0.25">
      <c r="A369">
        <v>365</v>
      </c>
      <c r="B369">
        <v>0</v>
      </c>
      <c r="C369">
        <v>32</v>
      </c>
      <c r="D369" s="4">
        <v>726.580250851395</v>
      </c>
      <c r="E369" t="s">
        <v>8</v>
      </c>
      <c r="F369" t="s">
        <v>61</v>
      </c>
      <c r="G369" t="s">
        <v>169</v>
      </c>
      <c r="H369">
        <v>48949</v>
      </c>
      <c r="I369">
        <v>1</v>
      </c>
      <c r="J369" s="4">
        <v>5.61886434173015</v>
      </c>
      <c r="K369" s="7">
        <f>1/J369</f>
        <v>0.17797190663124</v>
      </c>
    </row>
    <row r="370" spans="1:11" x14ac:dyDescent="0.25">
      <c r="A370">
        <v>366</v>
      </c>
      <c r="B370">
        <v>1</v>
      </c>
      <c r="C370">
        <v>65</v>
      </c>
      <c r="D370" s="4">
        <v>217.10568944881</v>
      </c>
      <c r="E370" t="s">
        <v>8</v>
      </c>
      <c r="F370" t="s">
        <v>60</v>
      </c>
      <c r="G370" t="s">
        <v>63</v>
      </c>
      <c r="H370">
        <v>10457</v>
      </c>
      <c r="I370">
        <v>1</v>
      </c>
      <c r="J370" s="4">
        <v>5.8751197378218</v>
      </c>
      <c r="K370" s="7">
        <f>1/J370</f>
        <v>0.170209296937793</v>
      </c>
    </row>
    <row r="371" spans="1:11" x14ac:dyDescent="0.25">
      <c r="A371">
        <v>367</v>
      </c>
      <c r="B371">
        <v>1</v>
      </c>
      <c r="C371">
        <v>60</v>
      </c>
      <c r="D371" s="4">
        <v>182.785983421019</v>
      </c>
      <c r="E371" t="s">
        <v>5</v>
      </c>
      <c r="F371" t="s">
        <v>169</v>
      </c>
      <c r="G371">
        <v>0</v>
      </c>
      <c r="H371">
        <v>211916</v>
      </c>
      <c r="I371">
        <v>3</v>
      </c>
      <c r="J371" s="4">
        <v>6.91346780807058</v>
      </c>
      <c r="K371" s="7">
        <f>1/J371</f>
        <v>0.14464520957668</v>
      </c>
    </row>
    <row r="372" spans="1:11" x14ac:dyDescent="0.25">
      <c r="A372">
        <v>368</v>
      </c>
      <c r="B372">
        <v>0</v>
      </c>
      <c r="C372">
        <v>52</v>
      </c>
      <c r="D372" s="4">
        <v>1848.67548689745</v>
      </c>
      <c r="E372" t="s">
        <v>6</v>
      </c>
      <c r="F372" t="s">
        <v>61</v>
      </c>
      <c r="G372">
        <v>0</v>
      </c>
      <c r="H372">
        <v>21211</v>
      </c>
      <c r="I372">
        <v>1</v>
      </c>
      <c r="J372" s="4">
        <v>5.66065301528156</v>
      </c>
      <c r="K372" s="7">
        <f>1/J372</f>
        <v>0.176658063530902</v>
      </c>
    </row>
    <row r="373" spans="1:11" x14ac:dyDescent="0.25">
      <c r="A373">
        <v>369</v>
      </c>
      <c r="B373">
        <v>0</v>
      </c>
      <c r="C373">
        <v>45</v>
      </c>
      <c r="D373" s="4">
        <v>474.453816621532</v>
      </c>
      <c r="E373" t="s">
        <v>7</v>
      </c>
      <c r="F373" t="s">
        <v>61</v>
      </c>
      <c r="G373" t="s">
        <v>64</v>
      </c>
      <c r="H373">
        <v>296133</v>
      </c>
      <c r="I373">
        <v>4</v>
      </c>
      <c r="J373" s="4">
        <v>6.46112413794757</v>
      </c>
      <c r="K373" s="7">
        <f>1/J373</f>
        <v>0.154771828964992</v>
      </c>
    </row>
    <row r="374" spans="1:11" x14ac:dyDescent="0.25">
      <c r="A374">
        <v>370</v>
      </c>
      <c r="B374">
        <v>0</v>
      </c>
      <c r="C374">
        <v>64</v>
      </c>
      <c r="D374" s="4">
        <v>329.632070443501</v>
      </c>
      <c r="E374" t="s">
        <v>8</v>
      </c>
      <c r="F374" t="s">
        <v>63</v>
      </c>
      <c r="G374" t="s">
        <v>64</v>
      </c>
      <c r="H374">
        <v>101589</v>
      </c>
      <c r="I374">
        <v>2</v>
      </c>
      <c r="J374" s="4">
        <v>6.49781166782366</v>
      </c>
      <c r="K374" s="7">
        <f>1/J374</f>
        <v>0.153897966134025</v>
      </c>
    </row>
    <row r="375" spans="1:11" x14ac:dyDescent="0.25">
      <c r="A375">
        <v>371</v>
      </c>
      <c r="B375">
        <v>1</v>
      </c>
      <c r="C375">
        <v>59</v>
      </c>
      <c r="D375" s="4">
        <v>178.262014832499</v>
      </c>
      <c r="E375" t="s">
        <v>5</v>
      </c>
      <c r="F375" t="s">
        <v>65</v>
      </c>
      <c r="G375">
        <v>0</v>
      </c>
      <c r="H375">
        <v>316225</v>
      </c>
      <c r="I375">
        <v>4</v>
      </c>
      <c r="J375" s="4">
        <v>6.31895022361718</v>
      </c>
      <c r="K375" s="7">
        <f>1/J375</f>
        <v>0.158254134723594</v>
      </c>
    </row>
    <row r="376" spans="1:11" x14ac:dyDescent="0.25">
      <c r="A376">
        <v>372</v>
      </c>
      <c r="B376">
        <v>0</v>
      </c>
      <c r="C376">
        <v>42</v>
      </c>
      <c r="D376" s="4">
        <v>2617.91557740698</v>
      </c>
      <c r="E376" t="s">
        <v>5</v>
      </c>
      <c r="F376" t="s">
        <v>60</v>
      </c>
      <c r="G376" t="s">
        <v>64</v>
      </c>
      <c r="H376">
        <v>407954</v>
      </c>
      <c r="I376">
        <v>5</v>
      </c>
      <c r="J376" s="4">
        <v>5.3502002506795</v>
      </c>
      <c r="K376" s="7">
        <f>1/J376</f>
        <v>0.186908891844375</v>
      </c>
    </row>
    <row r="377" spans="1:11" x14ac:dyDescent="0.25">
      <c r="A377">
        <v>373</v>
      </c>
      <c r="B377">
        <v>0</v>
      </c>
      <c r="C377">
        <v>63</v>
      </c>
      <c r="D377" s="4">
        <v>316.343494637956</v>
      </c>
      <c r="E377" t="s">
        <v>8</v>
      </c>
      <c r="F377" t="s">
        <v>63</v>
      </c>
      <c r="G377" t="s">
        <v>64</v>
      </c>
      <c r="H377">
        <v>344438</v>
      </c>
      <c r="I377">
        <v>4</v>
      </c>
      <c r="J377" s="4">
        <v>5.83188593334347</v>
      </c>
      <c r="K377" s="7">
        <f>1/J377</f>
        <v>0.171471117821862</v>
      </c>
    </row>
    <row r="378" spans="1:11" x14ac:dyDescent="0.25">
      <c r="A378">
        <v>374</v>
      </c>
      <c r="B378">
        <v>1</v>
      </c>
      <c r="C378">
        <v>35</v>
      </c>
      <c r="D378" s="4">
        <v>67.4031603849683</v>
      </c>
      <c r="E378" t="s">
        <v>8</v>
      </c>
      <c r="F378" t="s">
        <v>64</v>
      </c>
      <c r="G378">
        <v>0</v>
      </c>
      <c r="H378">
        <v>434975</v>
      </c>
      <c r="I378">
        <v>5</v>
      </c>
      <c r="J378" s="4">
        <v>5.2637301956089</v>
      </c>
      <c r="K378" s="7">
        <f>1/J378</f>
        <v>0.189979342184791</v>
      </c>
    </row>
    <row r="379" spans="1:11" x14ac:dyDescent="0.25">
      <c r="A379">
        <v>375</v>
      </c>
      <c r="B379">
        <v>1</v>
      </c>
      <c r="C379">
        <v>59</v>
      </c>
      <c r="D379" s="4">
        <v>601.593675769003</v>
      </c>
      <c r="E379" t="s">
        <v>5</v>
      </c>
      <c r="F379" t="s">
        <v>65</v>
      </c>
      <c r="G379">
        <v>0</v>
      </c>
      <c r="H379">
        <v>338186</v>
      </c>
      <c r="I379">
        <v>4</v>
      </c>
      <c r="J379" s="4">
        <v>7.58539307375002</v>
      </c>
      <c r="K379" s="7">
        <f>1/J379</f>
        <v>0.131832324347251</v>
      </c>
    </row>
    <row r="380" spans="1:11" x14ac:dyDescent="0.25">
      <c r="A380">
        <v>376</v>
      </c>
      <c r="B380">
        <v>1</v>
      </c>
      <c r="C380">
        <v>32</v>
      </c>
      <c r="D380" s="4">
        <v>544.490733075952</v>
      </c>
      <c r="E380" t="s">
        <v>8</v>
      </c>
      <c r="F380" t="s">
        <v>61</v>
      </c>
      <c r="G380">
        <v>0</v>
      </c>
      <c r="H380">
        <v>165769</v>
      </c>
      <c r="I380">
        <v>2</v>
      </c>
      <c r="J380" s="4">
        <v>6.72420101961195</v>
      </c>
      <c r="K380" s="7">
        <f>1/J380</f>
        <v>0.148716553399189</v>
      </c>
    </row>
    <row r="381" spans="1:11" x14ac:dyDescent="0.25">
      <c r="A381">
        <v>377</v>
      </c>
      <c r="B381">
        <v>1</v>
      </c>
      <c r="C381">
        <v>39</v>
      </c>
      <c r="D381" s="4">
        <v>547.015944248762</v>
      </c>
      <c r="E381" t="s">
        <v>8</v>
      </c>
      <c r="F381" t="s">
        <v>60</v>
      </c>
      <c r="G381">
        <v>0</v>
      </c>
      <c r="H381">
        <v>177811</v>
      </c>
      <c r="I381">
        <v>2</v>
      </c>
      <c r="J381" s="4">
        <v>5.39606585424167</v>
      </c>
      <c r="K381" s="7">
        <f>1/J381</f>
        <v>0.185320199384508</v>
      </c>
    </row>
    <row r="382" spans="1:11" x14ac:dyDescent="0.25">
      <c r="A382">
        <v>378</v>
      </c>
      <c r="B382">
        <v>0</v>
      </c>
      <c r="C382">
        <v>22</v>
      </c>
      <c r="D382" s="4">
        <v>70.2991426732491</v>
      </c>
      <c r="E382" t="s">
        <v>5</v>
      </c>
      <c r="F382" t="s">
        <v>61</v>
      </c>
      <c r="G382" t="s">
        <v>169</v>
      </c>
      <c r="H382">
        <v>394968</v>
      </c>
      <c r="I382">
        <v>5</v>
      </c>
      <c r="J382" s="4">
        <v>5.78197700756584</v>
      </c>
      <c r="K382" s="7">
        <f>1/J382</f>
        <v>0.172951223896511</v>
      </c>
    </row>
    <row r="383" spans="1:11" x14ac:dyDescent="0.25">
      <c r="A383">
        <v>379</v>
      </c>
      <c r="B383">
        <v>0</v>
      </c>
      <c r="C383">
        <v>26</v>
      </c>
      <c r="D383" s="4">
        <v>187.386862950997</v>
      </c>
      <c r="E383" t="s">
        <v>6</v>
      </c>
      <c r="F383" t="s">
        <v>60</v>
      </c>
      <c r="G383" t="s">
        <v>63</v>
      </c>
      <c r="H383">
        <v>239954</v>
      </c>
      <c r="I383">
        <v>3</v>
      </c>
      <c r="J383" s="4">
        <v>5.88403763666322</v>
      </c>
      <c r="K383" s="7">
        <f>1/J383</f>
        <v>0.169951326240512</v>
      </c>
    </row>
    <row r="384" spans="1:11" x14ac:dyDescent="0.25">
      <c r="A384">
        <v>380</v>
      </c>
      <c r="B384">
        <v>0</v>
      </c>
      <c r="C384">
        <v>26</v>
      </c>
      <c r="D384" s="4">
        <v>477.159738511194</v>
      </c>
      <c r="E384" t="s">
        <v>7</v>
      </c>
      <c r="F384" t="s">
        <v>169</v>
      </c>
      <c r="G384">
        <v>0</v>
      </c>
      <c r="H384">
        <v>10956</v>
      </c>
      <c r="I384">
        <v>1</v>
      </c>
      <c r="J384" s="4">
        <v>5.39523675682792</v>
      </c>
      <c r="K384" s="7">
        <f>1/J384</f>
        <v>0.185348677930483</v>
      </c>
    </row>
    <row r="385" spans="1:11" x14ac:dyDescent="0.25">
      <c r="A385">
        <v>381</v>
      </c>
      <c r="B385">
        <v>1</v>
      </c>
      <c r="C385">
        <v>36</v>
      </c>
      <c r="D385" s="4">
        <v>110.901013326239</v>
      </c>
      <c r="E385" t="s">
        <v>8</v>
      </c>
      <c r="F385" t="s">
        <v>60</v>
      </c>
      <c r="G385">
        <v>0</v>
      </c>
      <c r="H385">
        <v>316424</v>
      </c>
      <c r="I385">
        <v>4</v>
      </c>
      <c r="J385" s="4">
        <v>5.78830306283226</v>
      </c>
      <c r="K385" s="7">
        <f>1/J385</f>
        <v>0.172762204940716</v>
      </c>
    </row>
    <row r="386" spans="1:11" x14ac:dyDescent="0.25">
      <c r="A386">
        <v>382</v>
      </c>
      <c r="B386">
        <v>0</v>
      </c>
      <c r="C386">
        <v>54</v>
      </c>
      <c r="D386" s="4">
        <v>730.315051885613</v>
      </c>
      <c r="E386" t="s">
        <v>8</v>
      </c>
      <c r="F386" t="s">
        <v>60</v>
      </c>
      <c r="G386" t="s">
        <v>64</v>
      </c>
      <c r="H386">
        <v>202867</v>
      </c>
      <c r="I386">
        <v>3</v>
      </c>
      <c r="J386" s="4">
        <v>6.77579712396787</v>
      </c>
      <c r="K386" s="7">
        <f>1/J386</f>
        <v>0.147584111759002</v>
      </c>
    </row>
    <row r="387" spans="1:11" x14ac:dyDescent="0.25">
      <c r="A387">
        <v>383</v>
      </c>
      <c r="B387">
        <v>0</v>
      </c>
      <c r="C387">
        <v>29</v>
      </c>
      <c r="D387" s="4">
        <v>283.730314274462</v>
      </c>
      <c r="E387" t="s">
        <v>8</v>
      </c>
      <c r="F387" t="s">
        <v>62</v>
      </c>
      <c r="G387" t="s">
        <v>169</v>
      </c>
      <c r="H387">
        <v>324252</v>
      </c>
      <c r="I387">
        <v>4</v>
      </c>
      <c r="J387" s="4">
        <v>7.68490631479793</v>
      </c>
      <c r="K387" s="7">
        <f>1/J387</f>
        <v>0.130125203748342</v>
      </c>
    </row>
    <row r="388" spans="1:11" x14ac:dyDescent="0.25">
      <c r="A388">
        <v>384</v>
      </c>
      <c r="B388">
        <v>0</v>
      </c>
      <c r="C388">
        <v>59</v>
      </c>
      <c r="D388" s="4">
        <v>814.811800525908</v>
      </c>
      <c r="E388" t="s">
        <v>5</v>
      </c>
      <c r="F388" t="s">
        <v>60</v>
      </c>
      <c r="G388" t="s">
        <v>64</v>
      </c>
      <c r="H388">
        <v>394326</v>
      </c>
      <c r="I388">
        <v>5</v>
      </c>
      <c r="J388" s="4">
        <v>7.52760125769158</v>
      </c>
      <c r="K388" s="7">
        <f>1/J388</f>
        <v>0.132844443504259</v>
      </c>
    </row>
    <row r="389" spans="1:11" x14ac:dyDescent="0.25">
      <c r="A389">
        <v>385</v>
      </c>
      <c r="B389">
        <v>0</v>
      </c>
      <c r="C389">
        <v>45</v>
      </c>
      <c r="D389" s="4">
        <v>420.847415803742</v>
      </c>
      <c r="E389" t="s">
        <v>6</v>
      </c>
      <c r="F389" t="s">
        <v>63</v>
      </c>
      <c r="G389" t="s">
        <v>64</v>
      </c>
      <c r="H389">
        <v>437835</v>
      </c>
      <c r="I389">
        <v>5</v>
      </c>
      <c r="J389" s="4">
        <v>6.98306003919916</v>
      </c>
      <c r="K389" s="7">
        <f>1/J389</f>
        <v>0.143203694997112</v>
      </c>
    </row>
    <row r="390" spans="1:11" x14ac:dyDescent="0.25">
      <c r="A390">
        <v>386</v>
      </c>
      <c r="B390">
        <v>1</v>
      </c>
      <c r="C390">
        <v>51</v>
      </c>
      <c r="D390" s="4">
        <v>2152.24976234286</v>
      </c>
      <c r="E390" t="s">
        <v>7</v>
      </c>
      <c r="F390" t="s">
        <v>65</v>
      </c>
      <c r="G390" t="s">
        <v>64</v>
      </c>
      <c r="H390">
        <v>86069</v>
      </c>
      <c r="I390">
        <v>1</v>
      </c>
      <c r="J390" s="4">
        <v>5.32324757003628</v>
      </c>
      <c r="K390" s="7">
        <f>1/J390</f>
        <v>0.187855249421207</v>
      </c>
    </row>
    <row r="391" spans="1:11" x14ac:dyDescent="0.25">
      <c r="A391">
        <v>387</v>
      </c>
      <c r="B391">
        <v>0</v>
      </c>
      <c r="C391">
        <v>21</v>
      </c>
      <c r="D391" s="4">
        <v>465.981812876007</v>
      </c>
      <c r="E391" t="s">
        <v>8</v>
      </c>
      <c r="F391" t="s">
        <v>169</v>
      </c>
      <c r="G391">
        <v>0</v>
      </c>
      <c r="H391">
        <v>312714</v>
      </c>
      <c r="I391">
        <v>4</v>
      </c>
      <c r="J391" s="4">
        <v>6.7379439687367</v>
      </c>
      <c r="K391" s="7">
        <f>1/J391</f>
        <v>0.14841322585048</v>
      </c>
    </row>
    <row r="392" spans="1:11" x14ac:dyDescent="0.25">
      <c r="A392">
        <v>388</v>
      </c>
      <c r="B392">
        <v>1</v>
      </c>
      <c r="C392">
        <v>35</v>
      </c>
      <c r="D392" s="4">
        <v>776.543053679109</v>
      </c>
      <c r="E392" t="s">
        <v>5</v>
      </c>
      <c r="F392" t="s">
        <v>60</v>
      </c>
      <c r="G392" t="s">
        <v>64</v>
      </c>
      <c r="H392">
        <v>8858</v>
      </c>
      <c r="I392">
        <v>1</v>
      </c>
      <c r="J392" s="4">
        <v>6.30890052754778</v>
      </c>
      <c r="K392" s="7">
        <f>1/J392</f>
        <v>0.158506223966205</v>
      </c>
    </row>
    <row r="393" spans="1:11" x14ac:dyDescent="0.25">
      <c r="A393">
        <v>389</v>
      </c>
      <c r="B393">
        <v>0</v>
      </c>
      <c r="C393">
        <v>32</v>
      </c>
      <c r="D393" s="4">
        <v>563.189875227882</v>
      </c>
      <c r="E393" t="s">
        <v>5</v>
      </c>
      <c r="F393" t="s">
        <v>60</v>
      </c>
      <c r="G393">
        <v>0</v>
      </c>
      <c r="H393">
        <v>439675</v>
      </c>
      <c r="I393">
        <v>5</v>
      </c>
      <c r="J393" s="4">
        <v>7.23159503462528</v>
      </c>
      <c r="K393" s="7">
        <f>1/J393</f>
        <v>0.138282079570544</v>
      </c>
    </row>
    <row r="394" spans="1:11" x14ac:dyDescent="0.25">
      <c r="A394">
        <v>390</v>
      </c>
      <c r="B394">
        <v>0</v>
      </c>
      <c r="C394">
        <v>25</v>
      </c>
      <c r="D394" s="4">
        <v>100.243654609995</v>
      </c>
      <c r="E394" t="s">
        <v>8</v>
      </c>
      <c r="F394" t="s">
        <v>169</v>
      </c>
      <c r="G394">
        <v>0</v>
      </c>
      <c r="H394">
        <v>23803</v>
      </c>
      <c r="I394">
        <v>1</v>
      </c>
      <c r="J394" s="4">
        <v>6.60129267133491</v>
      </c>
      <c r="K394" s="7">
        <f>1/J394</f>
        <v>0.151485481675785</v>
      </c>
    </row>
    <row r="395" spans="1:11" x14ac:dyDescent="0.25">
      <c r="A395">
        <v>391</v>
      </c>
      <c r="B395">
        <v>1</v>
      </c>
      <c r="C395">
        <v>39</v>
      </c>
      <c r="D395" s="4">
        <v>765.198903886632</v>
      </c>
      <c r="E395" t="s">
        <v>8</v>
      </c>
      <c r="F395" t="s">
        <v>61</v>
      </c>
      <c r="G395">
        <v>0</v>
      </c>
      <c r="H395">
        <v>105646</v>
      </c>
      <c r="I395">
        <v>2</v>
      </c>
      <c r="J395" s="4">
        <v>6.71363385683922</v>
      </c>
      <c r="K395" s="7">
        <f>1/J395</f>
        <v>0.148950631107369</v>
      </c>
    </row>
    <row r="396" spans="1:11" x14ac:dyDescent="0.25">
      <c r="A396">
        <v>392</v>
      </c>
      <c r="B396">
        <v>0</v>
      </c>
      <c r="C396">
        <v>66</v>
      </c>
      <c r="D396" s="4">
        <v>686.480531218738</v>
      </c>
      <c r="E396" t="s">
        <v>5</v>
      </c>
      <c r="F396" t="s">
        <v>60</v>
      </c>
      <c r="G396" t="s">
        <v>64</v>
      </c>
      <c r="H396">
        <v>39103</v>
      </c>
      <c r="I396">
        <v>1</v>
      </c>
      <c r="J396" s="4">
        <v>7.22516923597251</v>
      </c>
      <c r="K396" s="7">
        <f>1/J396</f>
        <v>0.138405062544587</v>
      </c>
    </row>
    <row r="397" spans="1:11" x14ac:dyDescent="0.25">
      <c r="A397">
        <v>393</v>
      </c>
      <c r="B397">
        <v>0</v>
      </c>
      <c r="C397">
        <v>49</v>
      </c>
      <c r="D397" s="4">
        <v>3794.64643833859</v>
      </c>
      <c r="E397" t="s">
        <v>8</v>
      </c>
      <c r="F397" t="s">
        <v>63</v>
      </c>
      <c r="G397" t="s">
        <v>64</v>
      </c>
      <c r="H397">
        <v>125665</v>
      </c>
      <c r="I397">
        <v>2</v>
      </c>
      <c r="J397" s="4">
        <v>5.74223651027022</v>
      </c>
      <c r="K397" s="7">
        <f>1/J397</f>
        <v>0.174148173488058</v>
      </c>
    </row>
    <row r="398" spans="1:11" x14ac:dyDescent="0.25">
      <c r="A398">
        <v>394</v>
      </c>
      <c r="B398">
        <v>0</v>
      </c>
      <c r="C398">
        <v>29</v>
      </c>
      <c r="D398" s="4">
        <v>29.8084513812887</v>
      </c>
      <c r="E398" t="s">
        <v>6</v>
      </c>
      <c r="F398" t="s">
        <v>60</v>
      </c>
      <c r="G398" t="s">
        <v>64</v>
      </c>
      <c r="H398">
        <v>158711</v>
      </c>
      <c r="I398">
        <v>2</v>
      </c>
      <c r="J398" s="4">
        <v>6.23471424421417</v>
      </c>
      <c r="K398" s="7">
        <f>1/J398</f>
        <v>0.160392274742664</v>
      </c>
    </row>
    <row r="399" spans="1:11" x14ac:dyDescent="0.25">
      <c r="A399">
        <v>395</v>
      </c>
      <c r="B399">
        <v>0</v>
      </c>
      <c r="C399">
        <v>61</v>
      </c>
      <c r="D399" s="4">
        <v>260.049198370622</v>
      </c>
      <c r="E399" t="s">
        <v>7</v>
      </c>
      <c r="F399" t="s">
        <v>63</v>
      </c>
      <c r="G399" t="s">
        <v>64</v>
      </c>
      <c r="H399">
        <v>360189</v>
      </c>
      <c r="I399">
        <v>5</v>
      </c>
      <c r="J399" s="4">
        <v>5.23624939528365</v>
      </c>
      <c r="K399" s="7">
        <f>1/J399</f>
        <v>0.190976388729825</v>
      </c>
    </row>
    <row r="400" spans="1:11" x14ac:dyDescent="0.25">
      <c r="A400">
        <v>396</v>
      </c>
      <c r="B400">
        <v>0</v>
      </c>
      <c r="C400">
        <v>49</v>
      </c>
      <c r="D400" s="4">
        <v>514.94465967897</v>
      </c>
      <c r="E400" t="s">
        <v>8</v>
      </c>
      <c r="F400" t="s">
        <v>65</v>
      </c>
      <c r="G400">
        <v>0</v>
      </c>
      <c r="H400">
        <v>52384</v>
      </c>
      <c r="I400">
        <v>1</v>
      </c>
      <c r="J400" s="4">
        <v>7.13675629712398</v>
      </c>
      <c r="K400" s="7">
        <f>1/J400</f>
        <v>0.140119678796232</v>
      </c>
    </row>
    <row r="401" spans="1:11" x14ac:dyDescent="0.25">
      <c r="A401">
        <v>397</v>
      </c>
      <c r="B401">
        <v>0</v>
      </c>
      <c r="C401">
        <v>45</v>
      </c>
      <c r="D401" s="4">
        <v>471.275628003537</v>
      </c>
      <c r="E401" t="s">
        <v>6</v>
      </c>
      <c r="F401" t="s">
        <v>60</v>
      </c>
      <c r="G401" t="s">
        <v>64</v>
      </c>
      <c r="H401">
        <v>22569</v>
      </c>
      <c r="I401">
        <v>1</v>
      </c>
      <c r="J401" s="4">
        <v>6.24392691854353</v>
      </c>
      <c r="K401" s="7">
        <f>1/J401</f>
        <v>0.160155622102198</v>
      </c>
    </row>
    <row r="402" spans="1:11" x14ac:dyDescent="0.25">
      <c r="A402">
        <v>398</v>
      </c>
      <c r="B402">
        <v>0</v>
      </c>
      <c r="C402">
        <v>47</v>
      </c>
      <c r="D402" s="4">
        <v>957.154917844139</v>
      </c>
      <c r="E402" t="s">
        <v>5</v>
      </c>
      <c r="F402" t="s">
        <v>63</v>
      </c>
      <c r="G402" t="s">
        <v>64</v>
      </c>
      <c r="H402">
        <v>40586</v>
      </c>
      <c r="I402">
        <v>1</v>
      </c>
      <c r="J402" s="4">
        <v>7.68005690597085</v>
      </c>
      <c r="K402" s="7">
        <f>1/J402</f>
        <v>0.130207368544698</v>
      </c>
    </row>
    <row r="403" spans="1:11" x14ac:dyDescent="0.25">
      <c r="A403">
        <v>399</v>
      </c>
      <c r="B403">
        <v>0</v>
      </c>
      <c r="C403">
        <v>19</v>
      </c>
      <c r="D403" s="4">
        <v>143.57902415228</v>
      </c>
      <c r="E403" t="s">
        <v>8</v>
      </c>
      <c r="F403" t="s">
        <v>64</v>
      </c>
      <c r="G403">
        <v>0</v>
      </c>
      <c r="H403">
        <v>70905</v>
      </c>
      <c r="I403">
        <v>1</v>
      </c>
      <c r="J403" s="4">
        <v>5.51862304293344</v>
      </c>
      <c r="K403" s="7">
        <f>1/J403</f>
        <v>0.181204621555099</v>
      </c>
    </row>
    <row r="404" spans="1:11" x14ac:dyDescent="0.25">
      <c r="A404">
        <v>400</v>
      </c>
      <c r="B404">
        <v>1</v>
      </c>
      <c r="C404" s="5">
        <v>48</v>
      </c>
      <c r="D404" s="4">
        <v>2543.62229306719</v>
      </c>
      <c r="E404" t="s">
        <v>5</v>
      </c>
      <c r="F404" t="s">
        <v>65</v>
      </c>
      <c r="G404">
        <v>0</v>
      </c>
      <c r="H404">
        <v>142619</v>
      </c>
      <c r="I404">
        <v>2</v>
      </c>
      <c r="J404" s="4">
        <v>6.200329595715</v>
      </c>
      <c r="K404" s="7">
        <f>1/J404</f>
        <v>0.161281748746243</v>
      </c>
    </row>
  </sheetData>
  <autoFilter ref="A4:G404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E4C3-9046-4BFB-9122-4D5AD4075F39}">
  <sheetViews>
    <sheetView workbookViewId="0">
      <selection pane="topLeft" activeCell="D92" sqref="D92"/>
    </sheetView>
  </sheetViews>
  <sheetFormatPr baseColWidth="8" defaultRowHeight="15"/>
  <cols>
    <col min="2" max="2" width="15" customWidth="1"/>
    <col min="3" max="3" width="9.5703125" bestFit="1" customWidth="1"/>
    <col min="4" max="4" width="15" customWidth="1"/>
    <col min="7" max="7" width="10" bestFit="1" customWidth="1"/>
  </cols>
  <sheetData>
    <row ht="21" r="1" spans="2:15" x14ac:dyDescent="0.35">
      <c r="B1" s="32" t="s">
        <v>11</v>
      </c>
    </row>
    <row r="4" spans="2:15" x14ac:dyDescent="0.25">
      <c r="B4" s="3" t="s">
        <v>2</v>
      </c>
    </row>
    <row r="5" spans="2:15" x14ac:dyDescent="0.25">
      <c r="B5" s="1" t="s">
        <v>9</v>
      </c>
      <c r="C5" s="1">
        <v>0</v>
      </c>
      <c r="D5" s="1">
        <f>COUNTIF('Průřezová data'!$B$5:$B$404,'Popisná statistika'!C5)</f>
        <v>240</v>
      </c>
      <c r="E5" s="2">
        <f>D5/$D$7</f>
        <v>0.6</v>
      </c>
    </row>
    <row r="6" spans="2:15" x14ac:dyDescent="0.25">
      <c r="B6" s="1" t="s">
        <v>10</v>
      </c>
      <c r="C6" s="1">
        <v>1</v>
      </c>
      <c r="D6" s="1">
        <f>COUNTIF('Průřezová data'!$B$5:$B$404,'Popisná statistika'!C6)</f>
        <v>160</v>
      </c>
      <c r="E6" s="2">
        <f>D6/$D$7</f>
        <v>0.4</v>
      </c>
      <c r="O6" t="s">
        <v>59</v>
      </c>
    </row>
    <row r="7" spans="2:15" x14ac:dyDescent="0.25">
      <c r="B7" s="1"/>
      <c r="C7" s="1"/>
      <c r="D7" s="1">
        <f>SUM(D5:D6)</f>
        <v>400</v>
      </c>
      <c r="E7" s="2">
        <f>D7/$D$7</f>
        <v>1</v>
      </c>
    </row>
    <row r="9" spans="2:15" x14ac:dyDescent="0.25">
      <c r="B9" s="3" t="s">
        <v>1</v>
      </c>
    </row>
    <row r="10" spans="2:15" x14ac:dyDescent="0.25">
      <c r="B10" t="s">
        <v>14</v>
      </c>
      <c r="C10" s="4">
        <f>AVERAGE('Průřezová data'!$C$5:$C$404)</f>
        <v>44.805</v>
      </c>
      <c r="D10" t="s">
        <v>199</v>
      </c>
      <c r="E10" s="19">
        <f>_xlfn.VAR.P('Průřezová data'!$C$5:$C$404)</f>
        <v>162.446975</v>
      </c>
    </row>
    <row r="11" spans="2:15" x14ac:dyDescent="0.25">
      <c r="B11" t="s">
        <v>31</v>
      </c>
      <c r="C11" s="4">
        <f>MEDIAN('Průřezová data'!$C$5:$C$404)</f>
        <v>44</v>
      </c>
      <c r="D11" t="s">
        <v>200</v>
      </c>
      <c r="E11" s="4">
        <f>SQRT(E10)</f>
        <v>12.7454688026765</v>
      </c>
      <c r="F11" t="s">
        <v>201</v>
      </c>
    </row>
    <row r="12" spans="2:15" x14ac:dyDescent="0.25">
      <c r="B12" t="s">
        <v>32</v>
      </c>
      <c r="C12" s="4">
        <f>MIN('Průřezová data'!$C$5:$C$404)</f>
        <v>19</v>
      </c>
      <c r="D12" t="s">
        <v>198</v>
      </c>
      <c r="E12" s="4">
        <f>C13-C12</f>
        <v>49</v>
      </c>
    </row>
    <row r="13" spans="2:15" x14ac:dyDescent="0.25">
      <c r="B13" t="s">
        <v>33</v>
      </c>
      <c r="C13" s="4">
        <f>MAX('Průřezová data'!$C$5:$C$404)</f>
        <v>68</v>
      </c>
      <c r="D13" t="s">
        <v>202</v>
      </c>
      <c r="E13" s="54">
        <f>C10/E11</f>
        <v>3.51536696638347</v>
      </c>
    </row>
    <row r="14" spans="2:15" x14ac:dyDescent="0.25">
      <c r="B14" s="1" t="s">
        <v>15</v>
      </c>
      <c r="C14" s="1" t="s">
        <v>26</v>
      </c>
      <c r="D14" s="1"/>
      <c r="E14" s="1">
        <f>COUNTIF('Průřezová data'!$C$5:$C$404,C14)</f>
        <v>5</v>
      </c>
      <c r="F14" s="2">
        <f>E14/$E$20</f>
        <v>0.0125</v>
      </c>
      <c r="O14" t="s">
        <v>34</v>
      </c>
    </row>
    <row r="15" spans="2:15" x14ac:dyDescent="0.25">
      <c r="B15" s="1" t="s">
        <v>16</v>
      </c>
      <c r="C15" s="1" t="s">
        <v>25</v>
      </c>
      <c r="D15" s="1" t="s">
        <v>28</v>
      </c>
      <c r="E15" s="1">
        <f>COUNTIFS('Průřezová data'!$C$5:$C$404,C15,'Průřezová data'!$C$5:$C$404,D15)</f>
        <v>97</v>
      </c>
      <c r="F15" s="2">
        <f>E15/$E$20</f>
        <v>0.2425</v>
      </c>
    </row>
    <row r="16" spans="2:15" x14ac:dyDescent="0.25">
      <c r="B16" s="1" t="s">
        <v>17</v>
      </c>
      <c r="C16" s="1" t="s">
        <v>24</v>
      </c>
      <c r="D16" s="1" t="s">
        <v>29</v>
      </c>
      <c r="E16" s="1">
        <f>COUNTIFS('Průřezová data'!$C$5:$C$404,C16,'Průřezová data'!$C$5:$C$404,D16)</f>
        <v>102</v>
      </c>
      <c r="F16" s="2">
        <f>E16/$E$20</f>
        <v>0.255</v>
      </c>
    </row>
    <row r="17" spans="2:24" x14ac:dyDescent="0.25">
      <c r="B17" s="1" t="s">
        <v>18</v>
      </c>
      <c r="C17" s="1" t="s">
        <v>22</v>
      </c>
      <c r="D17" s="1" t="s">
        <v>27</v>
      </c>
      <c r="E17" s="1">
        <f>COUNTIFS('Průřezová data'!$C$5:$C$404,C17,'Průřezová data'!$C$5:$C$404,D17)</f>
        <v>88</v>
      </c>
      <c r="F17" s="2">
        <f>E17/$E$20</f>
        <v>0.22</v>
      </c>
    </row>
    <row r="18" spans="2:24" x14ac:dyDescent="0.25">
      <c r="B18" s="1" t="s">
        <v>19</v>
      </c>
      <c r="C18" s="1" t="s">
        <v>23</v>
      </c>
      <c r="D18" s="1" t="s">
        <v>30</v>
      </c>
      <c r="E18" s="1">
        <f>COUNTIFS('Průřezová data'!$C$5:$C$404,C18,'Průřezová data'!$C$5:$C$404,D18)</f>
        <v>78</v>
      </c>
      <c r="F18" s="2">
        <f>E18/$E$20</f>
        <v>0.195</v>
      </c>
    </row>
    <row r="19" spans="2:24" x14ac:dyDescent="0.25">
      <c r="B19" s="1" t="s">
        <v>20</v>
      </c>
      <c r="C19" s="1" t="s">
        <v>21</v>
      </c>
      <c r="D19" s="1"/>
      <c r="E19" s="1">
        <f>COUNTIF('Průřezová data'!$C$5:$C$404,C19)</f>
        <v>30</v>
      </c>
      <c r="F19" s="2">
        <f>E19/$E$20</f>
        <v>0.075</v>
      </c>
    </row>
    <row r="20" spans="2:24" x14ac:dyDescent="0.25">
      <c r="B20" s="1"/>
      <c r="C20" s="1"/>
      <c r="D20" s="1"/>
      <c r="E20" s="1">
        <f>SUM(E14:E19)</f>
        <v>400</v>
      </c>
      <c r="F20" s="1"/>
    </row>
    <row r="22" spans="2:24" x14ac:dyDescent="0.25">
      <c r="B22" s="6" t="s">
        <v>4</v>
      </c>
    </row>
    <row r="23" spans="2:24" x14ac:dyDescent="0.25">
      <c r="B23" t="s">
        <v>14</v>
      </c>
      <c r="C23" s="4">
        <f>AVERAGE('Průřezová data'!$D$5:$D$404)</f>
        <v>650.292279386723</v>
      </c>
    </row>
    <row r="24" spans="2:24" x14ac:dyDescent="0.25">
      <c r="B24" t="s">
        <v>31</v>
      </c>
      <c r="C24" s="4">
        <f>MEDIAN('Průřezová data'!$D$5:$D$404)</f>
        <v>532.349610339846</v>
      </c>
    </row>
    <row r="25" spans="2:24" x14ac:dyDescent="0.25">
      <c r="B25" t="s">
        <v>32</v>
      </c>
      <c r="C25" s="4">
        <f>MIN('Průřezová data'!$D$5:$D$404)</f>
        <v>10.3781464444037</v>
      </c>
    </row>
    <row r="26" spans="2:24" x14ac:dyDescent="0.25">
      <c r="B26" t="s">
        <v>33</v>
      </c>
      <c r="C26" s="4">
        <f>MAX('Průřezová data'!$D$5:$D$404)</f>
        <v>4600.74981814483</v>
      </c>
    </row>
    <row r="28" spans="2:24" x14ac:dyDescent="0.25">
      <c r="B28" t="s">
        <v>35</v>
      </c>
      <c r="C28" t="s">
        <v>42</v>
      </c>
      <c r="E28" s="1">
        <f>COUNTIF('Průřezová data'!$D$5:$D$404,C28)</f>
        <v>188</v>
      </c>
      <c r="F28" s="2">
        <f>E28/$E$20</f>
        <v>0.47</v>
      </c>
      <c r="O28" t="s">
        <v>34</v>
      </c>
      <c r="X28" t="s">
        <v>54</v>
      </c>
    </row>
    <row r="29" spans="2:24" x14ac:dyDescent="0.25">
      <c r="B29" t="s">
        <v>36</v>
      </c>
      <c r="C29" t="s">
        <v>48</v>
      </c>
      <c r="D29" t="s">
        <v>43</v>
      </c>
      <c r="E29" s="1">
        <f>COUNTIFS('Průřezová data'!$D$5:$D$404,C29,'Průřezová data'!$D$5:$D$404,D29)</f>
        <v>177</v>
      </c>
      <c r="F29" s="2">
        <f>E29/$E$20</f>
        <v>0.4425</v>
      </c>
    </row>
    <row r="30" spans="2:24" x14ac:dyDescent="0.25">
      <c r="B30" t="s">
        <v>37</v>
      </c>
      <c r="C30" t="s">
        <v>49</v>
      </c>
      <c r="D30" t="s">
        <v>44</v>
      </c>
      <c r="E30" s="1">
        <f>COUNTIFS('Průřezová data'!$D$5:$D$404,C30,'Průřezová data'!$D$5:$D$404,D30)</f>
        <v>9</v>
      </c>
      <c r="F30" s="2">
        <f>E30/$E$20</f>
        <v>0.0225</v>
      </c>
    </row>
    <row r="31" spans="2:24" x14ac:dyDescent="0.25">
      <c r="B31" t="s">
        <v>38</v>
      </c>
      <c r="C31" t="s">
        <v>50</v>
      </c>
      <c r="D31" t="s">
        <v>45</v>
      </c>
      <c r="E31" s="1">
        <f>COUNTIFS('Průřezová data'!$D$5:$D$404,C31,'Průřezová data'!$D$5:$D$404,D31)</f>
        <v>6</v>
      </c>
      <c r="F31" s="2">
        <f>E31/$E$20</f>
        <v>0.015</v>
      </c>
    </row>
    <row r="32" spans="2:24" x14ac:dyDescent="0.25">
      <c r="B32" t="s">
        <v>39</v>
      </c>
      <c r="C32" t="s">
        <v>51</v>
      </c>
      <c r="D32" t="s">
        <v>46</v>
      </c>
      <c r="E32" s="1">
        <f>COUNTIFS('Průřezová data'!$D$5:$D$404,C32,'Průřezová data'!$D$5:$D$404,D32)</f>
        <v>6</v>
      </c>
      <c r="F32" s="2">
        <f>E32/$E$20</f>
        <v>0.015</v>
      </c>
    </row>
    <row r="33" spans="2:15" x14ac:dyDescent="0.25">
      <c r="B33" t="s">
        <v>40</v>
      </c>
      <c r="C33" t="s">
        <v>52</v>
      </c>
      <c r="D33" t="s">
        <v>47</v>
      </c>
      <c r="E33" s="1">
        <f>COUNTIFS('Průřezová data'!$D$5:$D$404,C33,'Průřezová data'!$D$5:$D$404,D33)</f>
        <v>5</v>
      </c>
      <c r="F33" s="2">
        <f>E33/$E$20</f>
        <v>0.0125</v>
      </c>
    </row>
    <row r="34" spans="2:15" x14ac:dyDescent="0.25">
      <c r="B34" t="s">
        <v>41</v>
      </c>
      <c r="C34" t="s">
        <v>53</v>
      </c>
      <c r="E34" s="1">
        <f>COUNTIF('Průřezová data'!$D$5:$D$404,C34)</f>
        <v>9</v>
      </c>
      <c r="F34" s="2">
        <f>E34/$E$20</f>
        <v>0.0225</v>
      </c>
    </row>
    <row r="35" spans="2:15" x14ac:dyDescent="0.25">
      <c r="E35" s="1">
        <f>SUM(E28:E34)</f>
        <v>400</v>
      </c>
      <c r="F35" s="1"/>
    </row>
    <row r="38" spans="2:15" x14ac:dyDescent="0.25">
      <c r="B38" s="3" t="s">
        <v>55</v>
      </c>
    </row>
    <row r="40" spans="2:15" x14ac:dyDescent="0.25">
      <c r="B40" s="8" t="s">
        <v>58</v>
      </c>
      <c r="C40" s="1" t="s">
        <v>8</v>
      </c>
      <c r="D40" s="1">
        <f>COUNTIF('Průřezová data'!$E$5:$E$404,'Popisná statistika'!C40)</f>
        <v>146</v>
      </c>
    </row>
    <row r="41" spans="2:15" x14ac:dyDescent="0.25">
      <c r="B41" s="9" t="s">
        <v>95</v>
      </c>
      <c r="C41" s="1" t="s">
        <v>6</v>
      </c>
      <c r="D41" s="1">
        <f>COUNTIF('Průřezová data'!$E$5:$E$404,'Popisná statistika'!C41)</f>
        <v>87</v>
      </c>
    </row>
    <row r="42" spans="2:15" x14ac:dyDescent="0.25">
      <c r="B42" s="9" t="s">
        <v>57</v>
      </c>
      <c r="C42" s="1" t="s">
        <v>5</v>
      </c>
      <c r="D42" s="1">
        <f>COUNTIF('Průřezová data'!$E$5:$E$404,'Popisná statistika'!C42)</f>
        <v>119</v>
      </c>
      <c r="O42" t="s">
        <v>59</v>
      </c>
    </row>
    <row r="43" spans="2:15" x14ac:dyDescent="0.25">
      <c r="B43" s="8" t="s">
        <v>56</v>
      </c>
      <c r="C43" s="1" t="s">
        <v>7</v>
      </c>
      <c r="D43" s="1">
        <f>COUNTIF('Průřezová data'!$E$5:$E$404,'Popisná statistika'!C43)</f>
        <v>48</v>
      </c>
    </row>
    <row r="44" spans="2:15" x14ac:dyDescent="0.25">
      <c r="D44" s="0">
        <f>SUM(D40:D43)</f>
        <v>400</v>
      </c>
    </row>
    <row r="48" spans="2:15" x14ac:dyDescent="0.25">
      <c r="B48" s="3" t="s">
        <v>66</v>
      </c>
    </row>
    <row r="49" spans="2:27" x14ac:dyDescent="0.25">
      <c r="B49" t="s">
        <v>60</v>
      </c>
      <c r="C49" s="0">
        <f>COUNTIF('Průřezová data'!$F$5:$G$404,'Popisná statistika'!B49)</f>
        <v>131</v>
      </c>
    </row>
    <row r="50" spans="2:27" x14ac:dyDescent="0.25">
      <c r="B50" t="s">
        <v>169</v>
      </c>
      <c r="C50" s="0">
        <f>COUNTIF('Průřezová data'!$F$5:$G$404,'Popisná statistika'!B50)</f>
        <v>92</v>
      </c>
    </row>
    <row r="51" spans="2:27" x14ac:dyDescent="0.25">
      <c r="B51" t="s">
        <v>61</v>
      </c>
      <c r="C51" s="0">
        <f>COUNTIF('Průřezová data'!$F$5:$G$404,'Popisná statistika'!B51)</f>
        <v>43</v>
      </c>
      <c r="Q51" t="s">
        <v>54</v>
      </c>
      <c r="AA51" t="s">
        <v>71</v>
      </c>
    </row>
    <row r="52" spans="2:27" x14ac:dyDescent="0.25">
      <c r="B52" t="s">
        <v>62</v>
      </c>
      <c r="C52" s="0">
        <f>COUNTIF('Průřezová data'!$F$5:$G$404,'Popisná statistika'!B52)</f>
        <v>35</v>
      </c>
    </row>
    <row r="53" spans="2:27" x14ac:dyDescent="0.25">
      <c r="B53" t="s">
        <v>63</v>
      </c>
      <c r="C53" s="0">
        <f>COUNTIF('Průřezová data'!$F$5:$G$404,'Popisná statistika'!B53)</f>
        <v>75</v>
      </c>
    </row>
    <row r="54" spans="2:27" x14ac:dyDescent="0.25">
      <c r="B54" t="s">
        <v>64</v>
      </c>
      <c r="C54" s="0">
        <f>COUNTIF('Průřezová data'!$F$5:$G$404,'Popisná statistika'!B54)</f>
        <v>167</v>
      </c>
    </row>
    <row r="55" spans="2:27" x14ac:dyDescent="0.25">
      <c r="B55" t="s">
        <v>65</v>
      </c>
      <c r="C55" s="0">
        <f>COUNTIF('Průřezová data'!$F$5:$G$404,'Popisná statistika'!B55)</f>
        <v>75</v>
      </c>
    </row>
    <row r="56" spans="2:27" x14ac:dyDescent="0.25">
      <c r="C56" s="0">
        <f>SUM(C49:C55)</f>
        <v>618</v>
      </c>
    </row>
    <row r="58" spans="2:27" x14ac:dyDescent="0.25">
      <c r="B58" t="s">
        <v>63</v>
      </c>
      <c r="C58" t="s">
        <v>64</v>
      </c>
      <c r="D58" s="0">
        <f>COUNTIFS('Průřezová data'!$F$5:$F$404,'Popisná statistika'!B58,'Průřezová data'!$G$5:$G$404,'Popisná statistika'!C58)</f>
        <v>47</v>
      </c>
    </row>
    <row r="59" spans="2:27" x14ac:dyDescent="0.25">
      <c r="B59" t="s">
        <v>60</v>
      </c>
      <c r="C59" t="s">
        <v>64</v>
      </c>
      <c r="D59" s="0">
        <f>COUNTIFS('Průřezová data'!$F$5:$F$404,'Popisná statistika'!B59,'Průřezová data'!$G$5:$G$404,'Popisná statistika'!C59)</f>
        <v>73</v>
      </c>
    </row>
    <row r="60" spans="2:27" x14ac:dyDescent="0.25">
      <c r="B60" t="s">
        <v>62</v>
      </c>
      <c r="C60" t="s">
        <v>169</v>
      </c>
      <c r="D60" s="0">
        <f>COUNTIFS('Průřezová data'!$F$5:$F$404,'Popisná statistika'!B60,'Průřezová data'!$G$5:$G$404,'Popisná statistika'!C60)</f>
        <v>29</v>
      </c>
    </row>
    <row r="61" spans="2:27" x14ac:dyDescent="0.25">
      <c r="B61" t="s">
        <v>61</v>
      </c>
      <c r="C61" t="s">
        <v>169</v>
      </c>
      <c r="D61" s="0">
        <f>COUNTIFS('Průřezová data'!$F$5:$F$404,'Popisná statistika'!B61,'Průřezová data'!$G$5:$G$404,'Popisná statistika'!C61)</f>
        <v>23</v>
      </c>
    </row>
    <row r="62" spans="2:27" x14ac:dyDescent="0.25">
      <c r="B62" t="s">
        <v>60</v>
      </c>
      <c r="C62" t="s">
        <v>63</v>
      </c>
      <c r="D62" s="0">
        <f>COUNTIFS('Průřezová data'!$F$5:$F$404,'Popisná statistika'!B62,'Průřezová data'!$G$5:$G$404,'Popisná statistika'!C62)</f>
        <v>21</v>
      </c>
    </row>
    <row r="63" spans="2:27" x14ac:dyDescent="0.25">
      <c r="B63" t="s">
        <v>65</v>
      </c>
      <c r="C63" t="s">
        <v>64</v>
      </c>
      <c r="D63" s="0">
        <f>COUNTIFS('Průřezová data'!$F$5:$F$404,'Popisná statistika'!B63,'Průřezová data'!$G$5:$G$404,'Popisná statistika'!C63)</f>
        <v>21</v>
      </c>
      <c r="Z63" t="s">
        <v>54</v>
      </c>
    </row>
    <row r="64" spans="2:27" x14ac:dyDescent="0.25">
      <c r="B64" t="s">
        <v>60</v>
      </c>
      <c r="D64" s="0">
        <f>COUNTIFS('Průřezová data'!$F$5:$F$404,'Popisná statistika'!B64,'Průřezová data'!$G$5:$G$404,'Popisná statistika'!C64)</f>
        <v>37</v>
      </c>
    </row>
    <row r="65" spans="2:7" x14ac:dyDescent="0.25">
      <c r="B65" t="s">
        <v>169</v>
      </c>
      <c r="D65" s="0">
        <f>COUNTIFS('Průřezová data'!$F$5:$F$404,'Popisná statistika'!B65,'Průřezová data'!$G$5:$G$404,'Popisná statistika'!C65)</f>
        <v>40</v>
      </c>
    </row>
    <row r="66" spans="2:7" x14ac:dyDescent="0.25">
      <c r="B66" t="s">
        <v>61</v>
      </c>
      <c r="D66" s="0">
        <f>COUNTIFS('Průřezová data'!$F$5:$F$404,'Popisná statistika'!B66,'Průřezová data'!$G$5:$G$404,'Popisná statistika'!C66)</f>
        <v>19</v>
      </c>
    </row>
    <row r="67" spans="2:7" x14ac:dyDescent="0.25">
      <c r="B67" t="s">
        <v>62</v>
      </c>
      <c r="D67" s="0">
        <f>COUNTIFS('Průřezová data'!$F$5:$F$404,'Popisná statistika'!B67,'Průřezová data'!$G$5:$G$404,'Popisná statistika'!C67)</f>
        <v>6</v>
      </c>
    </row>
    <row r="68" spans="2:7" x14ac:dyDescent="0.25">
      <c r="B68" t="s">
        <v>63</v>
      </c>
      <c r="D68" s="0">
        <f>COUNTIFS('Průřezová data'!$F$5:$F$404,'Popisná statistika'!B68,'Průřezová data'!$G$5:$G$404,'Popisná statistika'!C68)</f>
        <v>7</v>
      </c>
    </row>
    <row r="69" spans="2:7" x14ac:dyDescent="0.25">
      <c r="B69" t="s">
        <v>64</v>
      </c>
      <c r="D69" s="0">
        <f>COUNTIFS('Průřezová data'!$F$5:$F$404,'Popisná statistika'!B69,'Průřezová data'!$G$5:$G$404,'Popisná statistika'!C69)</f>
        <v>19</v>
      </c>
    </row>
    <row r="70" spans="2:7" x14ac:dyDescent="0.25">
      <c r="B70" t="s">
        <v>65</v>
      </c>
      <c r="D70" s="0">
        <f>COUNTIFS('Průřezová data'!$F$5:$F$404,'Popisná statistika'!B70,'Průřezová data'!$G$5:$G$404,'Popisná statistika'!C70)</f>
        <v>54</v>
      </c>
    </row>
    <row r="71" spans="2:7" x14ac:dyDescent="0.25">
      <c r="D71" s="0">
        <f>SUM(D58:D70)</f>
        <v>396</v>
      </c>
    </row>
    <row r="73" spans="2:7" x14ac:dyDescent="0.25">
      <c r="B73" s="3" t="s">
        <v>67</v>
      </c>
    </row>
    <row r="74" spans="2:7" x14ac:dyDescent="0.25">
      <c r="B74" t="s">
        <v>14</v>
      </c>
      <c r="C74" s="5">
        <f>AVERAGE('Průřezová data'!$H$5:$H$404)</f>
        <v>230201.0975</v>
      </c>
    </row>
    <row r="75" spans="2:7" x14ac:dyDescent="0.25">
      <c r="B75" t="s">
        <v>31</v>
      </c>
      <c r="C75" s="5">
        <f>MEDIAN('Průřezová data'!$H$5:$H$404)</f>
        <v>232018</v>
      </c>
    </row>
    <row r="76" spans="2:7" x14ac:dyDescent="0.25">
      <c r="B76" t="s">
        <v>32</v>
      </c>
      <c r="C76" s="5">
        <f>MIN('Průřezová data'!$H$5:$H$404)</f>
        <v>1568</v>
      </c>
    </row>
    <row r="77" spans="2:7" x14ac:dyDescent="0.25">
      <c r="B77" t="s">
        <v>33</v>
      </c>
      <c r="C77" s="5">
        <f>MAX('Průřezová data'!$H$5:$H$404)</f>
        <v>472216</v>
      </c>
      <c r="E77" s="5"/>
    </row>
    <row r="79" spans="2:7" x14ac:dyDescent="0.25">
      <c r="B79" s="3" t="s">
        <v>99</v>
      </c>
      <c r="G79" t="s">
        <v>105</v>
      </c>
    </row>
    <row r="80" spans="2:7" x14ac:dyDescent="0.25">
      <c r="B80">
        <v>1</v>
      </c>
      <c r="C80" s="0">
        <f>COUNTIF('Průřezová data'!$I$5:$I$404,'Popisná statistika'!B80)</f>
        <v>93</v>
      </c>
      <c r="D80" t="s">
        <v>100</v>
      </c>
      <c r="E80">
        <v>0</v>
      </c>
      <c r="F80">
        <v>90000</v>
      </c>
      <c r="G80" s="0">
        <f>(E80+F80)/2</f>
        <v>45000</v>
      </c>
    </row>
    <row r="81" spans="2:7" x14ac:dyDescent="0.25">
      <c r="B81">
        <v>2</v>
      </c>
      <c r="C81" s="0">
        <f>COUNTIF('Průřezová data'!$I$5:$I$404,'Popisná statistika'!B81)</f>
        <v>67</v>
      </c>
      <c r="D81" t="s">
        <v>101</v>
      </c>
      <c r="E81">
        <v>900000</v>
      </c>
      <c r="F81">
        <v>180000</v>
      </c>
      <c r="G81" s="0">
        <f>(E81+F81)/2</f>
        <v>540000</v>
      </c>
    </row>
    <row r="82" spans="2:7" x14ac:dyDescent="0.25">
      <c r="B82">
        <v>3</v>
      </c>
      <c r="C82" s="0">
        <f>COUNTIF('Průřezová data'!$I$5:$I$404,'Popisná statistika'!B82)</f>
        <v>69</v>
      </c>
      <c r="D82" t="s">
        <v>102</v>
      </c>
      <c r="E82">
        <v>180000</v>
      </c>
      <c r="F82">
        <v>270000</v>
      </c>
      <c r="G82" s="0">
        <f>(E82+F82)/2</f>
        <v>225000</v>
      </c>
    </row>
    <row r="83" spans="2:7" x14ac:dyDescent="0.25">
      <c r="B83">
        <v>4</v>
      </c>
      <c r="C83" s="0">
        <f>COUNTIF('Průřezová data'!$I$5:$I$404,'Popisná statistika'!B83)</f>
        <v>71</v>
      </c>
      <c r="D83" t="s">
        <v>103</v>
      </c>
      <c r="E83">
        <v>270000</v>
      </c>
      <c r="F83">
        <v>360000</v>
      </c>
      <c r="G83" s="0">
        <f>(E83+F83)/2</f>
        <v>315000</v>
      </c>
    </row>
    <row r="84" spans="2:7" x14ac:dyDescent="0.25">
      <c r="B84">
        <v>5</v>
      </c>
      <c r="C84" s="0">
        <f>COUNTIF('Průřezová data'!$I$5:$I$404,'Popisná statistika'!B84)</f>
        <v>100</v>
      </c>
      <c r="D84" t="s">
        <v>104</v>
      </c>
      <c r="E84">
        <v>360000</v>
      </c>
      <c r="F84">
        <f>F83+90000</f>
        <v>450000</v>
      </c>
      <c r="G84" s="0">
        <f>(E84+F84)/2</f>
        <v>405000</v>
      </c>
    </row>
    <row r="85" spans="2:7" x14ac:dyDescent="0.25">
      <c r="C85" s="21">
        <f>SUM(C80:C84)</f>
        <v>400</v>
      </c>
      <c r="G85">
        <f>SUMPRODUCT(C80:C84,G80:G84)/C85</f>
        <v>296887.5</v>
      </c>
    </row>
    <row r="89" spans="2:7" x14ac:dyDescent="0.25">
      <c r="B89" s="3" t="s">
        <v>69</v>
      </c>
    </row>
    <row r="90" spans="2:7" x14ac:dyDescent="0.25">
      <c r="B90" t="s">
        <v>14</v>
      </c>
      <c r="C90" s="4">
        <f>400/SUM('Průřezová data'!K5:K404)</f>
        <v>6.41190591617614</v>
      </c>
      <c r="D90" t="s">
        <v>70</v>
      </c>
    </row>
    <row r="91" spans="2:7" x14ac:dyDescent="0.25">
      <c r="B91" t="s">
        <v>14</v>
      </c>
      <c r="C91" s="4">
        <f>HARMEAN('Průřezová data'!J5:J404)</f>
        <v>6.41190591617614</v>
      </c>
      <c r="D91" t="s">
        <v>229</v>
      </c>
    </row>
    <row r="92" spans="2:7" x14ac:dyDescent="0.25">
      <c r="B92" t="s">
        <v>32</v>
      </c>
      <c r="C92" s="4">
        <f>MIN('Průřezová data'!$J$5:$J$404)</f>
        <v>4.84</v>
      </c>
    </row>
    <row r="93" spans="2:7" x14ac:dyDescent="0.25">
      <c r="B93" t="s">
        <v>33</v>
      </c>
      <c r="C93" s="4">
        <f>MAX('Průřezová data'!$J$5:$J$404)</f>
        <v>7.89090697945652</v>
      </c>
    </row>
    <row r="94" spans="2:7" x14ac:dyDescent="0.25">
      <c r="B94" t="s">
        <v>106</v>
      </c>
      <c r="C94" s="4">
        <f>_xlfn.STDEV.S('Průřezová data'!J5:J404)</f>
        <v>0.790383853282929</v>
      </c>
    </row>
  </sheetData>
  <phoneticPr fontId="4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3D1D4-EAD8-44ED-AE9D-002E1035FC6D}">
  <sheetViews>
    <sheetView workbookViewId="0">
      <selection pane="topLeft" activeCell="H23" sqref="H23"/>
    </sheetView>
  </sheetViews>
  <sheetFormatPr baseColWidth="8" defaultRowHeight="15"/>
  <cols>
    <col min="3" max="4" width="9.5703125" bestFit="1" customWidth="1"/>
    <col min="7" max="7" width="9.85546875" customWidth="1"/>
    <col min="11" max="11" width="10.42578125" customWidth="1"/>
  </cols>
  <sheetData>
    <row ht="21" r="1" spans="1:15" x14ac:dyDescent="0.35">
      <c r="B1" s="32" t="s">
        <v>138</v>
      </c>
    </row>
    <row r="2" spans="1:15" x14ac:dyDescent="0.25">
      <c r="A2" s="29"/>
    </row>
    <row r="3" spans="1:15" x14ac:dyDescent="0.25">
      <c r="B3" t="s">
        <v>108</v>
      </c>
    </row>
    <row r="4" spans="1:15" x14ac:dyDescent="0.25">
      <c r="B4" t="s">
        <v>109</v>
      </c>
    </row>
    <row r="6" spans="1:15" x14ac:dyDescent="0.25">
      <c r="B6" t="s">
        <v>110</v>
      </c>
      <c r="C6">
        <v>6.6</v>
      </c>
    </row>
    <row r="7" spans="1:15" x14ac:dyDescent="0.25">
      <c r="B7" t="str">
        <f>'Popisná statistika'!B90</f>
        <v>Průměr</v>
      </c>
      <c r="C7" s="4">
        <f>'Popisná statistika'!C90</f>
        <v>6.41190591617614</v>
      </c>
      <c r="D7" t="s">
        <v>203</v>
      </c>
    </row>
    <row r="8" spans="1:15" x14ac:dyDescent="0.25">
      <c r="B8" t="str">
        <f>'Popisná statistika'!B94</f>
        <v>Sm. odch.</v>
      </c>
      <c r="C8" s="4">
        <f>'Popisná statistika'!C94</f>
        <v>0.790383853282929</v>
      </c>
      <c r="D8">
        <f>_xlfn.STDEV.S('Průřezová data'!J5:J404)</f>
        <v>0.790383853282929</v>
      </c>
    </row>
    <row r="10" spans="1:15" x14ac:dyDescent="0.25">
      <c r="B10" t="s">
        <v>107</v>
      </c>
      <c r="C10" s="0">
        <f>(C7-C6)/C8*SQRT(400)</f>
        <v>-4.75956291471769</v>
      </c>
    </row>
    <row r="11" spans="1:15" x14ac:dyDescent="0.25">
      <c r="B11" t="s">
        <v>123</v>
      </c>
      <c r="C11" s="18">
        <f>_xlfn.T.INV(1-0.05/2,400-1)</f>
        <v>1.96592729592089</v>
      </c>
    </row>
    <row r="13" spans="1:15" x14ac:dyDescent="0.25">
      <c r="B13" t="s">
        <v>111</v>
      </c>
      <c r="L13" t="s">
        <v>115</v>
      </c>
      <c r="M13" t="s">
        <v>4</v>
      </c>
      <c r="N13" t="s">
        <v>116</v>
      </c>
      <c r="O13" t="s">
        <v>4</v>
      </c>
    </row>
    <row r="14" spans="1:15" x14ac:dyDescent="0.25">
      <c r="B14" t="s">
        <v>112</v>
      </c>
      <c r="L14">
        <v>0</v>
      </c>
      <c r="M14">
        <v>398.148302413426</v>
      </c>
      <c r="N14">
        <v>1</v>
      </c>
      <c r="O14">
        <v>160.405654350036</v>
      </c>
    </row>
    <row r="15" spans="1:15" x14ac:dyDescent="0.25">
      <c r="L15">
        <v>0</v>
      </c>
      <c r="M15">
        <v>957.863755517862</v>
      </c>
      <c r="N15">
        <v>1</v>
      </c>
      <c r="O15">
        <v>1293.46396595002</v>
      </c>
    </row>
    <row r="16" spans="1:15" x14ac:dyDescent="0.25">
      <c r="B16" t="s">
        <v>114</v>
      </c>
      <c r="C16" s="19">
        <f>SUMIF('Průřezová data'!$B$5:$B$404,0,'Průřezová data'!$D$5:$D$404)/COUNTIF('Průřezová data'!$B$5:$B$404,0)</f>
        <v>679.789514225253</v>
      </c>
      <c r="L16">
        <v>0</v>
      </c>
      <c r="M16">
        <v>521.718243028199</v>
      </c>
      <c r="N16">
        <v>1</v>
      </c>
      <c r="O16">
        <v>821.999685360065</v>
      </c>
    </row>
    <row r="17" spans="2:15" x14ac:dyDescent="0.25">
      <c r="B17" t="s">
        <v>113</v>
      </c>
      <c r="C17" s="19">
        <f>SUMIF('Průřezová data'!$B$5:$B$404,1,'Průřezová data'!$D$5:$D$404)/COUNTIF('Průřezová data'!$B$5:$B$404,1)</f>
        <v>606.046427128926</v>
      </c>
      <c r="L17">
        <v>0</v>
      </c>
      <c r="M17">
        <v>575.324661911562</v>
      </c>
      <c r="N17">
        <v>1</v>
      </c>
      <c r="O17">
        <v>892.568797327531</v>
      </c>
    </row>
    <row ht="17.25" r="18" spans="2:15" x14ac:dyDescent="0.25">
      <c r="B18" t="s">
        <v>230</v>
      </c>
      <c r="C18" s="19">
        <f>_xlfn.VAR.S(M14:M253)</f>
        <v>538356.848236906</v>
      </c>
      <c r="L18">
        <v>0</v>
      </c>
      <c r="M18">
        <v>480.800845591025</v>
      </c>
      <c r="N18">
        <v>1</v>
      </c>
      <c r="O18">
        <v>899.884712974316</v>
      </c>
    </row>
    <row ht="17.25" r="19" spans="2:15" x14ac:dyDescent="0.25">
      <c r="B19" t="s">
        <v>231</v>
      </c>
      <c r="C19" s="19">
        <f>_xlfn.VAR.S(O14:O173)</f>
        <v>282788.010610652</v>
      </c>
      <c r="L19">
        <v>0</v>
      </c>
      <c r="M19">
        <v>883.021103065293</v>
      </c>
      <c r="N19">
        <v>1</v>
      </c>
      <c r="O19">
        <v>347.878812878572</v>
      </c>
    </row>
    <row r="20" spans="2:15" x14ac:dyDescent="0.25">
      <c r="B20" t="s">
        <v>117</v>
      </c>
      <c r="C20" s="1">
        <f>'Popisná statistika'!D5</f>
        <v>240</v>
      </c>
      <c r="L20">
        <v>0</v>
      </c>
      <c r="M20">
        <v>477.099609551269</v>
      </c>
      <c r="N20">
        <v>1</v>
      </c>
      <c r="O20">
        <v>1366.35767523595</v>
      </c>
    </row>
    <row r="21" spans="2:15" x14ac:dyDescent="0.25">
      <c r="B21" t="s">
        <v>118</v>
      </c>
      <c r="C21" s="1">
        <f>'Popisná statistika'!D6</f>
        <v>160</v>
      </c>
      <c r="L21">
        <v>0</v>
      </c>
      <c r="M21">
        <v>878.73667790049</v>
      </c>
      <c r="N21">
        <v>1</v>
      </c>
      <c r="O21">
        <v>1474.64179217323</v>
      </c>
    </row>
    <row r="22" spans="2:15" x14ac:dyDescent="0.25">
      <c r="L22">
        <v>0</v>
      </c>
      <c r="M22">
        <v>598.27684200428</v>
      </c>
      <c r="N22">
        <v>1</v>
      </c>
      <c r="O22">
        <v>689.123349415635</v>
      </c>
    </row>
    <row r="23" spans="2:15" x14ac:dyDescent="0.25">
      <c r="L23">
        <v>0</v>
      </c>
      <c r="M23">
        <v>1573.54250184514</v>
      </c>
      <c r="N23">
        <v>1</v>
      </c>
      <c r="O23">
        <v>889.045459466735</v>
      </c>
    </row>
    <row r="24" spans="2:15" x14ac:dyDescent="0.25">
      <c r="B24" t="s">
        <v>119</v>
      </c>
      <c r="C24" s="19">
        <f>C16-C17</f>
        <v>73.7430870963275</v>
      </c>
      <c r="L24">
        <v>0</v>
      </c>
      <c r="M24">
        <v>465.580628802046</v>
      </c>
      <c r="N24">
        <v>1</v>
      </c>
      <c r="O24">
        <v>101.32326774566</v>
      </c>
    </row>
    <row r="25" spans="2:15" x14ac:dyDescent="0.25">
      <c r="C25" s="4">
        <f>SQRT(C18/C20+C19/C21)</f>
        <v>63.3291291637349</v>
      </c>
      <c r="D25" s="4">
        <f>C24/C25</f>
        <v>1.16444183064112</v>
      </c>
      <c r="L25">
        <v>0</v>
      </c>
      <c r="M25">
        <v>258.868173509427</v>
      </c>
      <c r="N25">
        <v>1</v>
      </c>
      <c r="O25">
        <v>978.121678999047</v>
      </c>
    </row>
    <row r="26" spans="2:15" x14ac:dyDescent="0.25">
      <c r="L26">
        <v>0</v>
      </c>
      <c r="M26">
        <v>452.593538199551</v>
      </c>
      <c r="N26">
        <v>1</v>
      </c>
      <c r="O26">
        <v>23.9583192191482</v>
      </c>
    </row>
    <row r="27" spans="2:15" x14ac:dyDescent="0.25">
      <c r="B27" t="s">
        <v>120</v>
      </c>
      <c r="C27" s="18">
        <f>_xlfn.NORM.INV(1-0.05,0,1)</f>
        <v>1.64485362695147</v>
      </c>
      <c r="L27">
        <v>0</v>
      </c>
      <c r="M27">
        <v>100.007652756997</v>
      </c>
      <c r="N27">
        <v>1</v>
      </c>
      <c r="O27">
        <v>589.446055390524</v>
      </c>
    </row>
    <row r="28" spans="2:15" x14ac:dyDescent="0.25">
      <c r="L28">
        <v>0</v>
      </c>
      <c r="M28">
        <v>571.611963575788</v>
      </c>
      <c r="N28">
        <v>1</v>
      </c>
      <c r="O28">
        <v>525.234182238828</v>
      </c>
    </row>
    <row r="29" spans="2:15" x14ac:dyDescent="0.25">
      <c r="B29" s="4"/>
      <c r="L29">
        <v>0</v>
      </c>
      <c r="M29">
        <v>723.942683489101</v>
      </c>
      <c r="N29">
        <v>1</v>
      </c>
      <c r="O29">
        <v>333.763797611065</v>
      </c>
    </row>
    <row r="30" spans="2:15" x14ac:dyDescent="0.25">
      <c r="L30">
        <v>0</v>
      </c>
      <c r="M30">
        <v>33.2723303094443</v>
      </c>
      <c r="N30">
        <v>1</v>
      </c>
      <c r="O30">
        <v>52.2936168311189</v>
      </c>
    </row>
    <row r="31" spans="2:15" x14ac:dyDescent="0.25">
      <c r="B31" t="s">
        <v>122</v>
      </c>
      <c r="L31">
        <v>0</v>
      </c>
      <c r="M31">
        <v>4600.74981814483</v>
      </c>
      <c r="N31">
        <v>1</v>
      </c>
      <c r="O31">
        <v>89.5321984381218</v>
      </c>
    </row>
    <row r="32" spans="2:15" x14ac:dyDescent="0.25">
      <c r="B32" t="s">
        <v>124</v>
      </c>
      <c r="L32">
        <v>0</v>
      </c>
      <c r="M32">
        <v>480.139766632969</v>
      </c>
      <c r="N32">
        <v>1</v>
      </c>
      <c r="O32">
        <v>454.037277281571</v>
      </c>
    </row>
    <row r="33" spans="2:15" x14ac:dyDescent="0.25">
      <c r="B33" t="s">
        <v>121</v>
      </c>
      <c r="C33" s="0">
        <f>COUNTIF('Průřezová data'!C5:C404,B33)</f>
        <v>161</v>
      </c>
      <c r="D33" s="0">
        <f>C33/400</f>
        <v>0.4025</v>
      </c>
      <c r="L33">
        <v>0</v>
      </c>
      <c r="M33">
        <v>557.7452755845</v>
      </c>
      <c r="N33">
        <v>1</v>
      </c>
      <c r="O33">
        <v>859.850478061928</v>
      </c>
    </row>
    <row r="34" spans="2:15" x14ac:dyDescent="0.25">
      <c r="L34">
        <v>0</v>
      </c>
      <c r="M34">
        <v>779.053917235681</v>
      </c>
      <c r="N34">
        <v>1</v>
      </c>
      <c r="O34">
        <v>733.4589052526</v>
      </c>
    </row>
    <row r="35" spans="2:15" x14ac:dyDescent="0.25">
      <c r="L35">
        <v>0</v>
      </c>
      <c r="M35">
        <v>65.9088936508454</v>
      </c>
      <c r="N35">
        <v>1</v>
      </c>
      <c r="O35">
        <v>727.069593377401</v>
      </c>
    </row>
    <row r="36" spans="2:15" x14ac:dyDescent="0.25">
      <c r="B36" s="122" t="s">
        <v>119</v>
      </c>
      <c r="C36" s="20">
        <f>D33-0.12</f>
        <v>0.2825</v>
      </c>
      <c r="D36" s="122" t="s">
        <v>125</v>
      </c>
      <c r="L36">
        <v>0</v>
      </c>
      <c r="M36">
        <v>751.161133146358</v>
      </c>
      <c r="N36">
        <v>1</v>
      </c>
      <c r="O36">
        <v>709.002953957805</v>
      </c>
    </row>
    <row r="37" spans="2:15" x14ac:dyDescent="0.25">
      <c r="B37" s="122"/>
      <c r="C37" s="0">
        <f>SQRT((0.12*(1-0.12))/400)</f>
        <v>0.0162480768092719</v>
      </c>
      <c r="D37" s="122"/>
      <c r="E37" s="0">
        <f>C36/C37</f>
        <v>17.3866731008308</v>
      </c>
      <c r="L37">
        <v>0</v>
      </c>
      <c r="M37">
        <v>473.922747607201</v>
      </c>
      <c r="N37">
        <v>1</v>
      </c>
      <c r="O37">
        <v>486.679861894757</v>
      </c>
    </row>
    <row r="38" spans="2:15" x14ac:dyDescent="0.25">
      <c r="L38">
        <v>0</v>
      </c>
      <c r="M38">
        <v>769.473970218261</v>
      </c>
      <c r="N38">
        <v>1</v>
      </c>
      <c r="O38">
        <v>2760.6687777338</v>
      </c>
    </row>
    <row r="39" spans="2:15" x14ac:dyDescent="0.25">
      <c r="B39" t="s">
        <v>120</v>
      </c>
      <c r="C39" s="18">
        <f>_xlfn.NORM.INV(1-0.05,0,1)</f>
        <v>1.64485362695147</v>
      </c>
      <c r="L39">
        <v>0</v>
      </c>
      <c r="M39">
        <v>526.815443213155</v>
      </c>
      <c r="N39">
        <v>1</v>
      </c>
      <c r="O39">
        <v>585.323170552358</v>
      </c>
    </row>
    <row r="40" spans="2:15" x14ac:dyDescent="0.25">
      <c r="L40">
        <v>0</v>
      </c>
      <c r="M40">
        <v>1368.08023473211</v>
      </c>
      <c r="N40">
        <v>1</v>
      </c>
      <c r="O40">
        <v>458.615413743088</v>
      </c>
    </row>
    <row r="41" spans="2:15" x14ac:dyDescent="0.25">
      <c r="L41">
        <v>0</v>
      </c>
      <c r="M41">
        <v>244.18559713382</v>
      </c>
      <c r="N41">
        <v>1</v>
      </c>
      <c r="O41">
        <v>1250.03094644833</v>
      </c>
    </row>
    <row r="42" spans="2:15" x14ac:dyDescent="0.25">
      <c r="B42" t="s">
        <v>131</v>
      </c>
      <c r="L42">
        <v>0</v>
      </c>
      <c r="M42">
        <v>640.668512128933</v>
      </c>
      <c r="N42">
        <v>1</v>
      </c>
      <c r="O42">
        <v>908.959861418611</v>
      </c>
    </row>
    <row r="43" spans="2:15" x14ac:dyDescent="0.25">
      <c r="B43" t="s">
        <v>137</v>
      </c>
      <c r="L43">
        <v>0</v>
      </c>
      <c r="M43">
        <v>549.154533468512</v>
      </c>
      <c r="N43">
        <v>1</v>
      </c>
      <c r="O43">
        <v>456.146024657467</v>
      </c>
    </row>
    <row r="44" spans="2:15" x14ac:dyDescent="0.25">
      <c r="L44">
        <v>0</v>
      </c>
      <c r="M44">
        <v>772.856104322019</v>
      </c>
      <c r="N44">
        <v>1</v>
      </c>
      <c r="O44">
        <v>152.355270152927</v>
      </c>
    </row>
    <row r="45" spans="2:15" x14ac:dyDescent="0.25">
      <c r="B45" s="1"/>
      <c r="C45" s="23" t="s">
        <v>126</v>
      </c>
      <c r="D45" s="23" t="s">
        <v>127</v>
      </c>
      <c r="E45" s="23" t="s">
        <v>128</v>
      </c>
      <c r="F45" s="23" t="s">
        <v>129</v>
      </c>
      <c r="G45" s="26" t="s">
        <v>132</v>
      </c>
      <c r="H45" s="26" t="s">
        <v>133</v>
      </c>
      <c r="L45">
        <v>0</v>
      </c>
      <c r="M45">
        <v>130.865060214379</v>
      </c>
      <c r="N45">
        <v>1</v>
      </c>
      <c r="O45">
        <v>164.549324715462</v>
      </c>
    </row>
    <row r="46" spans="2:15" x14ac:dyDescent="0.25">
      <c r="B46" s="23" t="s">
        <v>8</v>
      </c>
      <c r="C46" s="1">
        <v>0.067</v>
      </c>
      <c r="D46" s="22">
        <f>'Popisná statistika'!D40/'Popisná statistika'!$D$44</f>
        <v>0.365</v>
      </c>
      <c r="E46" s="25">
        <f>C46*$E$50</f>
        <v>26.8</v>
      </c>
      <c r="F46" s="1">
        <f>D46*400</f>
        <v>146</v>
      </c>
      <c r="G46" s="25">
        <f>(E46-F46)^2</f>
        <v>14208.64</v>
      </c>
      <c r="H46" s="22">
        <f>G46/F46</f>
        <v>97.3194520547945</v>
      </c>
      <c r="L46">
        <v>0</v>
      </c>
      <c r="M46">
        <v>516.134871788283</v>
      </c>
      <c r="N46">
        <v>1</v>
      </c>
      <c r="O46">
        <v>855.486877496414</v>
      </c>
    </row>
    <row r="47" spans="2:15" x14ac:dyDescent="0.25">
      <c r="B47" s="23" t="s">
        <v>6</v>
      </c>
      <c r="C47" s="1">
        <v>0.445</v>
      </c>
      <c r="D47" s="22">
        <f>'Popisná statistika'!D41/'Popisná statistika'!$D$44</f>
        <v>0.2175</v>
      </c>
      <c r="E47" s="25">
        <f>C47*$E$50</f>
        <v>178</v>
      </c>
      <c r="F47" s="1">
        <f>D47*400</f>
        <v>87</v>
      </c>
      <c r="G47" s="25">
        <f>(E47-F47)^2</f>
        <v>8281</v>
      </c>
      <c r="H47" s="22">
        <f>G47/F47</f>
        <v>95.183908045977</v>
      </c>
      <c r="L47">
        <v>0</v>
      </c>
      <c r="M47">
        <v>359.135324490779</v>
      </c>
      <c r="N47">
        <v>1</v>
      </c>
      <c r="O47">
        <v>311.898301185109</v>
      </c>
    </row>
    <row r="48" spans="2:15" x14ac:dyDescent="0.25">
      <c r="B48" s="23" t="s">
        <v>5</v>
      </c>
      <c r="C48" s="1">
        <v>0.285</v>
      </c>
      <c r="D48" s="22">
        <f>'Popisná statistika'!D42/'Popisná statistika'!$D$44</f>
        <v>0.2975</v>
      </c>
      <c r="E48" s="25">
        <f>C48*$E$50</f>
        <v>114</v>
      </c>
      <c r="F48" s="1">
        <f>D48*400</f>
        <v>119</v>
      </c>
      <c r="G48" s="25">
        <f>(E48-F48)^2</f>
        <v>24.9999999999999</v>
      </c>
      <c r="H48" s="22">
        <f>G48/F48</f>
        <v>0.210084033613444</v>
      </c>
      <c r="L48">
        <v>0</v>
      </c>
      <c r="M48">
        <v>333.201462813153</v>
      </c>
      <c r="N48">
        <v>1</v>
      </c>
      <c r="O48">
        <v>715.236634959348</v>
      </c>
    </row>
    <row r="49" spans="2:15" x14ac:dyDescent="0.25">
      <c r="B49" s="23" t="s">
        <v>7</v>
      </c>
      <c r="C49" s="1">
        <v>0.203</v>
      </c>
      <c r="D49" s="22">
        <f>'Popisná statistika'!D43/'Popisná statistika'!$D$44</f>
        <v>0.12</v>
      </c>
      <c r="E49" s="25">
        <f>C49*$E$50</f>
        <v>81.2</v>
      </c>
      <c r="F49" s="1">
        <f>D49*400</f>
        <v>48</v>
      </c>
      <c r="G49" s="25">
        <f>(E49-F49)^2</f>
        <v>1102.24</v>
      </c>
      <c r="H49" s="22">
        <f>G49/F49</f>
        <v>22.9633333333333</v>
      </c>
      <c r="L49">
        <v>0</v>
      </c>
      <c r="M49">
        <v>653.587543838736</v>
      </c>
      <c r="N49">
        <v>1</v>
      </c>
      <c r="O49">
        <v>875.005347041127</v>
      </c>
    </row>
    <row r="50" spans="2:15" x14ac:dyDescent="0.25">
      <c r="B50" s="23" t="s">
        <v>130</v>
      </c>
      <c r="C50" s="24">
        <f>SUM(C46:C49)</f>
        <v>1</v>
      </c>
      <c r="D50" s="24">
        <v>1</v>
      </c>
      <c r="E50" s="23">
        <v>400</v>
      </c>
      <c r="F50" s="23">
        <f>SUM(F46:F49)</f>
        <v>400</v>
      </c>
      <c r="G50" s="1" t="s">
        <v>134</v>
      </c>
      <c r="H50" s="24">
        <f>SUM(H46:H49)</f>
        <v>215.676777467718</v>
      </c>
      <c r="L50">
        <v>0</v>
      </c>
      <c r="M50">
        <v>200.293732459625</v>
      </c>
      <c r="N50">
        <v>1</v>
      </c>
      <c r="O50">
        <v>611.810664673075</v>
      </c>
    </row>
    <row r="51" spans="2:15" x14ac:dyDescent="0.25">
      <c r="L51">
        <v>0</v>
      </c>
      <c r="M51">
        <v>353.705143433732</v>
      </c>
      <c r="N51">
        <v>1</v>
      </c>
      <c r="O51">
        <v>700.130114067081</v>
      </c>
    </row>
    <row r="52" spans="2:15" x14ac:dyDescent="0.25">
      <c r="B52" s="27" t="s">
        <v>135</v>
      </c>
      <c r="C52" s="4">
        <f>H50</f>
        <v>215.676777467718</v>
      </c>
      <c r="E52" s="5"/>
      <c r="L52">
        <v>0</v>
      </c>
      <c r="M52">
        <v>3535.52646329588</v>
      </c>
      <c r="N52">
        <v>1</v>
      </c>
      <c r="O52">
        <v>552.454956193391</v>
      </c>
    </row>
    <row r="53" spans="2:15" x14ac:dyDescent="0.25">
      <c r="B53" s="28" t="s">
        <v>136</v>
      </c>
      <c r="C53" s="4">
        <f>_xlfn.CHISQ.INV(1-0.05,4-1)</f>
        <v>7.81472790325118</v>
      </c>
      <c r="L53">
        <v>0</v>
      </c>
      <c r="M53">
        <v>48.8409230038247</v>
      </c>
      <c r="N53">
        <v>1</v>
      </c>
      <c r="O53">
        <v>97.0865882164229</v>
      </c>
    </row>
    <row r="54" spans="2:15" x14ac:dyDescent="0.25">
      <c r="L54">
        <v>0</v>
      </c>
      <c r="M54">
        <v>624.605268366815</v>
      </c>
      <c r="N54">
        <v>1</v>
      </c>
      <c r="O54">
        <v>723.873944541284</v>
      </c>
    </row>
    <row r="55" spans="2:15" x14ac:dyDescent="0.25">
      <c r="L55">
        <v>0</v>
      </c>
      <c r="M55">
        <v>789.848997881371</v>
      </c>
      <c r="N55">
        <v>1</v>
      </c>
      <c r="O55">
        <v>673.090550545951</v>
      </c>
    </row>
    <row r="56" spans="2:15" x14ac:dyDescent="0.25">
      <c r="L56">
        <v>0</v>
      </c>
      <c r="M56">
        <v>934.444751014776</v>
      </c>
      <c r="N56">
        <v>1</v>
      </c>
      <c r="O56">
        <v>973.590801247988</v>
      </c>
    </row>
    <row r="57" spans="2:15" x14ac:dyDescent="0.25">
      <c r="L57">
        <v>0</v>
      </c>
      <c r="M57">
        <v>232.842409495508</v>
      </c>
      <c r="N57">
        <v>1</v>
      </c>
      <c r="O57">
        <v>592.653661060008</v>
      </c>
    </row>
    <row r="58" spans="2:15" x14ac:dyDescent="0.25">
      <c r="L58">
        <v>0</v>
      </c>
      <c r="M58">
        <v>552.14395087935</v>
      </c>
      <c r="N58">
        <v>1</v>
      </c>
      <c r="O58">
        <v>213.644307923551</v>
      </c>
    </row>
    <row r="59" spans="2:15" x14ac:dyDescent="0.25">
      <c r="L59">
        <v>0</v>
      </c>
      <c r="M59">
        <v>103.548739879351</v>
      </c>
      <c r="N59">
        <v>1</v>
      </c>
      <c r="O59">
        <v>615.013601958651</v>
      </c>
    </row>
    <row r="60" spans="2:15" x14ac:dyDescent="0.25">
      <c r="L60">
        <v>0</v>
      </c>
      <c r="M60">
        <v>791.520708953791</v>
      </c>
      <c r="N60">
        <v>1</v>
      </c>
      <c r="O60">
        <v>262.30825033297</v>
      </c>
    </row>
    <row r="61" spans="2:15" x14ac:dyDescent="0.25">
      <c r="L61">
        <v>0</v>
      </c>
      <c r="M61">
        <v>430.166733013611</v>
      </c>
      <c r="N61">
        <v>1</v>
      </c>
      <c r="O61">
        <v>1643.50881106456</v>
      </c>
    </row>
    <row r="62" spans="2:15" x14ac:dyDescent="0.25">
      <c r="L62">
        <v>0</v>
      </c>
      <c r="M62">
        <v>990.270568063986</v>
      </c>
      <c r="N62">
        <v>1</v>
      </c>
      <c r="O62">
        <v>364.174434058918</v>
      </c>
    </row>
    <row r="63" spans="2:15" x14ac:dyDescent="0.25">
      <c r="L63">
        <v>0</v>
      </c>
      <c r="M63">
        <v>145.475558761548</v>
      </c>
      <c r="N63">
        <v>1</v>
      </c>
      <c r="O63">
        <v>163.173228236855</v>
      </c>
    </row>
    <row r="64" spans="2:15" x14ac:dyDescent="0.25">
      <c r="L64">
        <v>0</v>
      </c>
      <c r="M64">
        <v>669.930835974197</v>
      </c>
      <c r="N64">
        <v>1</v>
      </c>
      <c r="O64">
        <v>90.9974966314446</v>
      </c>
    </row>
    <row r="65" spans="12:15" x14ac:dyDescent="0.25">
      <c r="L65">
        <v>0</v>
      </c>
      <c r="M65">
        <v>495.609495811682</v>
      </c>
      <c r="N65">
        <v>1</v>
      </c>
      <c r="O65">
        <v>621.829708016614</v>
      </c>
    </row>
    <row r="66" spans="12:15" x14ac:dyDescent="0.25">
      <c r="L66">
        <v>0</v>
      </c>
      <c r="M66">
        <v>923.093294935633</v>
      </c>
      <c r="N66">
        <v>1</v>
      </c>
      <c r="O66">
        <v>559.252250124006</v>
      </c>
    </row>
    <row r="67" spans="12:15" x14ac:dyDescent="0.25">
      <c r="L67">
        <v>0</v>
      </c>
      <c r="M67">
        <v>743.613128026392</v>
      </c>
      <c r="N67">
        <v>1</v>
      </c>
      <c r="O67">
        <v>402.832007220594</v>
      </c>
    </row>
    <row r="68" spans="12:15" x14ac:dyDescent="0.25">
      <c r="L68">
        <v>0</v>
      </c>
      <c r="M68">
        <v>450.832366317951</v>
      </c>
      <c r="N68">
        <v>1</v>
      </c>
      <c r="O68">
        <v>508.485354065445</v>
      </c>
    </row>
    <row r="69" spans="12:15" x14ac:dyDescent="0.25">
      <c r="L69">
        <v>0</v>
      </c>
      <c r="M69">
        <v>704.344666817257</v>
      </c>
      <c r="N69">
        <v>1</v>
      </c>
      <c r="O69">
        <v>294.080947132606</v>
      </c>
    </row>
    <row r="70" spans="12:15" x14ac:dyDescent="0.25">
      <c r="L70">
        <v>0</v>
      </c>
      <c r="M70">
        <v>587.767858768277</v>
      </c>
      <c r="N70">
        <v>1</v>
      </c>
      <c r="O70">
        <v>762.116667373451</v>
      </c>
    </row>
    <row r="71" spans="12:15" x14ac:dyDescent="0.25">
      <c r="L71">
        <v>0</v>
      </c>
      <c r="M71">
        <v>454.788440399922</v>
      </c>
      <c r="N71">
        <v>1</v>
      </c>
      <c r="O71">
        <v>305.198902685176</v>
      </c>
    </row>
    <row r="72" spans="12:15" x14ac:dyDescent="0.25">
      <c r="L72">
        <v>0</v>
      </c>
      <c r="M72">
        <v>214.176071930113</v>
      </c>
      <c r="N72">
        <v>1</v>
      </c>
      <c r="O72">
        <v>563.656946184923</v>
      </c>
    </row>
    <row r="73" spans="12:15" x14ac:dyDescent="0.25">
      <c r="L73">
        <v>0</v>
      </c>
      <c r="M73">
        <v>233.61872413391</v>
      </c>
      <c r="N73">
        <v>1</v>
      </c>
      <c r="O73">
        <v>820.580624833574</v>
      </c>
    </row>
    <row r="74" spans="12:15" x14ac:dyDescent="0.25">
      <c r="L74">
        <v>0</v>
      </c>
      <c r="M74">
        <v>674.872928761361</v>
      </c>
      <c r="N74">
        <v>1</v>
      </c>
      <c r="O74">
        <v>790.758276154163</v>
      </c>
    </row>
    <row r="75" spans="12:15" x14ac:dyDescent="0.25">
      <c r="L75">
        <v>0</v>
      </c>
      <c r="M75">
        <v>532.393246588178</v>
      </c>
      <c r="N75">
        <v>1</v>
      </c>
      <c r="O75">
        <v>243.511372626004</v>
      </c>
    </row>
    <row r="76" spans="12:15" x14ac:dyDescent="0.25">
      <c r="L76">
        <v>0</v>
      </c>
      <c r="M76">
        <v>941.85305117534</v>
      </c>
      <c r="N76">
        <v>1</v>
      </c>
      <c r="O76">
        <v>841.59484761333</v>
      </c>
    </row>
    <row r="77" spans="12:15" x14ac:dyDescent="0.25">
      <c r="L77">
        <v>0</v>
      </c>
      <c r="M77">
        <v>808.003201209566</v>
      </c>
      <c r="N77">
        <v>1</v>
      </c>
      <c r="O77">
        <v>922.881629914737</v>
      </c>
    </row>
    <row r="78" spans="12:15" x14ac:dyDescent="0.25">
      <c r="L78">
        <v>0</v>
      </c>
      <c r="M78">
        <v>56.3494490443952</v>
      </c>
      <c r="N78">
        <v>1</v>
      </c>
      <c r="O78">
        <v>485.857905024011</v>
      </c>
    </row>
    <row r="79" spans="12:15" x14ac:dyDescent="0.25">
      <c r="L79">
        <v>0</v>
      </c>
      <c r="M79">
        <v>921.790826059603</v>
      </c>
      <c r="N79">
        <v>1</v>
      </c>
      <c r="O79">
        <v>581.288224624069</v>
      </c>
    </row>
    <row r="80" spans="12:15" x14ac:dyDescent="0.25">
      <c r="L80">
        <v>0</v>
      </c>
      <c r="M80">
        <v>264.130495770289</v>
      </c>
      <c r="N80">
        <v>1</v>
      </c>
      <c r="O80">
        <v>3167.92576073423</v>
      </c>
    </row>
    <row r="81" spans="12:15" x14ac:dyDescent="0.25">
      <c r="L81">
        <v>0</v>
      </c>
      <c r="M81">
        <v>940.866770345359</v>
      </c>
      <c r="N81">
        <v>1</v>
      </c>
      <c r="O81">
        <v>445.044630208952</v>
      </c>
    </row>
    <row r="82" spans="12:15" x14ac:dyDescent="0.25">
      <c r="L82">
        <v>0</v>
      </c>
      <c r="M82">
        <v>185.191823385721</v>
      </c>
      <c r="N82">
        <v>1</v>
      </c>
      <c r="O82">
        <v>811.291654466986</v>
      </c>
    </row>
    <row r="83" spans="12:15" x14ac:dyDescent="0.25">
      <c r="L83">
        <v>0</v>
      </c>
      <c r="M83">
        <v>769.051755971673</v>
      </c>
      <c r="N83">
        <v>1</v>
      </c>
      <c r="O83">
        <v>178.161043034587</v>
      </c>
    </row>
    <row r="84" spans="12:15" x14ac:dyDescent="0.25">
      <c r="L84">
        <v>0</v>
      </c>
      <c r="M84">
        <v>334.889202297327</v>
      </c>
      <c r="N84">
        <v>1</v>
      </c>
      <c r="O84">
        <v>688.779929175926</v>
      </c>
    </row>
    <row r="85" spans="12:15" x14ac:dyDescent="0.25">
      <c r="L85">
        <v>0</v>
      </c>
      <c r="M85">
        <v>203.566774550286</v>
      </c>
      <c r="N85">
        <v>1</v>
      </c>
      <c r="O85">
        <v>488.963569512953</v>
      </c>
    </row>
    <row r="86" spans="12:15" x14ac:dyDescent="0.25">
      <c r="L86">
        <v>0</v>
      </c>
      <c r="M86">
        <v>485.973904164062</v>
      </c>
      <c r="N86">
        <v>1</v>
      </c>
      <c r="O86">
        <v>59.6239422594322</v>
      </c>
    </row>
    <row r="87" spans="12:15" x14ac:dyDescent="0.25">
      <c r="L87">
        <v>0</v>
      </c>
      <c r="M87">
        <v>2250.5375947883</v>
      </c>
      <c r="N87">
        <v>1</v>
      </c>
      <c r="O87">
        <v>519.804001069545</v>
      </c>
    </row>
    <row r="88" spans="12:15" x14ac:dyDescent="0.25">
      <c r="L88">
        <v>0</v>
      </c>
      <c r="M88">
        <v>446.753422901022</v>
      </c>
      <c r="N88">
        <v>1</v>
      </c>
      <c r="O88">
        <v>381.674675259674</v>
      </c>
    </row>
    <row r="89" spans="12:15" x14ac:dyDescent="0.25">
      <c r="L89">
        <v>0</v>
      </c>
      <c r="M89">
        <v>166.751944687622</v>
      </c>
      <c r="N89">
        <v>1</v>
      </c>
      <c r="O89">
        <v>867.939948726988</v>
      </c>
    </row>
    <row r="90" spans="12:15" x14ac:dyDescent="0.25">
      <c r="L90">
        <v>0</v>
      </c>
      <c r="M90">
        <v>325.918030117578</v>
      </c>
      <c r="N90">
        <v>1</v>
      </c>
      <c r="O90">
        <v>449.057006748624</v>
      </c>
    </row>
    <row r="91" spans="12:15" x14ac:dyDescent="0.25">
      <c r="L91">
        <v>0</v>
      </c>
      <c r="M91">
        <v>1534.35448121222</v>
      </c>
      <c r="N91">
        <v>1</v>
      </c>
      <c r="O91">
        <v>825.113944067275</v>
      </c>
    </row>
    <row r="92" spans="12:15" x14ac:dyDescent="0.25">
      <c r="L92">
        <v>0</v>
      </c>
      <c r="M92">
        <v>378.68281259128</v>
      </c>
      <c r="N92">
        <v>1</v>
      </c>
      <c r="O92">
        <v>290.038681960334</v>
      </c>
    </row>
    <row r="93" spans="12:15" x14ac:dyDescent="0.25">
      <c r="L93">
        <v>0</v>
      </c>
      <c r="M93">
        <v>12.2122889985709</v>
      </c>
      <c r="N93">
        <v>1</v>
      </c>
      <c r="O93">
        <v>2382.12299432229</v>
      </c>
    </row>
    <row r="94" spans="12:15" x14ac:dyDescent="0.25">
      <c r="L94">
        <v>0</v>
      </c>
      <c r="M94">
        <v>274.581940670096</v>
      </c>
      <c r="N94">
        <v>1</v>
      </c>
      <c r="O94">
        <v>791.813635328857</v>
      </c>
    </row>
    <row r="95" spans="12:15" x14ac:dyDescent="0.25">
      <c r="L95">
        <v>0</v>
      </c>
      <c r="M95">
        <v>30.1313023204073</v>
      </c>
      <c r="N95">
        <v>1</v>
      </c>
      <c r="O95">
        <v>224.663243224869</v>
      </c>
    </row>
    <row r="96" spans="12:15" x14ac:dyDescent="0.25">
      <c r="L96">
        <v>0</v>
      </c>
      <c r="M96">
        <v>551.638991734404</v>
      </c>
      <c r="N96">
        <v>1</v>
      </c>
      <c r="O96">
        <v>575.266091385516</v>
      </c>
    </row>
    <row r="97" spans="12:15" x14ac:dyDescent="0.25">
      <c r="L97">
        <v>0</v>
      </c>
      <c r="M97">
        <v>225.335986414562</v>
      </c>
      <c r="N97">
        <v>1</v>
      </c>
      <c r="O97">
        <v>14.3636784378684</v>
      </c>
    </row>
    <row r="98" spans="12:15" x14ac:dyDescent="0.25">
      <c r="L98">
        <v>0</v>
      </c>
      <c r="M98">
        <v>577.936939283707</v>
      </c>
      <c r="N98">
        <v>1</v>
      </c>
      <c r="O98">
        <v>900.390135007599</v>
      </c>
    </row>
    <row r="99" spans="12:15" x14ac:dyDescent="0.25">
      <c r="L99">
        <v>0</v>
      </c>
      <c r="M99">
        <v>903.110505635074</v>
      </c>
      <c r="N99">
        <v>1</v>
      </c>
      <c r="O99">
        <v>536.885436897254</v>
      </c>
    </row>
    <row r="100" spans="12:15" x14ac:dyDescent="0.25">
      <c r="L100">
        <v>0</v>
      </c>
      <c r="M100">
        <v>917.097185820463</v>
      </c>
      <c r="N100">
        <v>1</v>
      </c>
      <c r="O100">
        <v>196.018828227766</v>
      </c>
    </row>
    <row r="101" spans="12:15" x14ac:dyDescent="0.25">
      <c r="L101">
        <v>0</v>
      </c>
      <c r="M101">
        <v>313.075970289011</v>
      </c>
      <c r="N101">
        <v>1</v>
      </c>
      <c r="O101">
        <v>430.808151606104</v>
      </c>
    </row>
    <row r="102" spans="12:15" x14ac:dyDescent="0.25">
      <c r="L102">
        <v>0</v>
      </c>
      <c r="M102">
        <v>999.272398896654</v>
      </c>
      <c r="N102">
        <v>1</v>
      </c>
      <c r="O102">
        <v>435.599223833234</v>
      </c>
    </row>
    <row r="103" spans="12:15" x14ac:dyDescent="0.25">
      <c r="L103">
        <v>0</v>
      </c>
      <c r="M103">
        <v>908.45216824148</v>
      </c>
      <c r="N103">
        <v>1</v>
      </c>
      <c r="O103">
        <v>363.721932136976</v>
      </c>
    </row>
    <row r="104" spans="12:15" x14ac:dyDescent="0.25">
      <c r="L104">
        <v>0</v>
      </c>
      <c r="M104">
        <v>285.881206172702</v>
      </c>
      <c r="N104">
        <v>1</v>
      </c>
      <c r="O104">
        <v>683.65734844555</v>
      </c>
    </row>
    <row r="105" spans="12:15" x14ac:dyDescent="0.25">
      <c r="L105">
        <v>0</v>
      </c>
      <c r="M105">
        <v>720.906795428974</v>
      </c>
      <c r="N105">
        <v>1</v>
      </c>
      <c r="O105">
        <v>624.513680413958</v>
      </c>
    </row>
    <row r="106" spans="12:15" x14ac:dyDescent="0.25">
      <c r="L106">
        <v>0</v>
      </c>
      <c r="M106">
        <v>697.809595021759</v>
      </c>
      <c r="N106">
        <v>1</v>
      </c>
      <c r="O106">
        <v>143.036957295494</v>
      </c>
    </row>
    <row r="107" spans="12:15" x14ac:dyDescent="0.25">
      <c r="L107">
        <v>0</v>
      </c>
      <c r="M107">
        <v>575.721104610242</v>
      </c>
      <c r="N107">
        <v>1</v>
      </c>
      <c r="O107">
        <v>257.587238182803</v>
      </c>
    </row>
    <row r="108" spans="12:15" x14ac:dyDescent="0.25">
      <c r="L108">
        <v>0</v>
      </c>
      <c r="M108">
        <v>319.957938779598</v>
      </c>
      <c r="N108">
        <v>1</v>
      </c>
      <c r="O108">
        <v>607.425915314551</v>
      </c>
    </row>
    <row r="109" spans="12:15" x14ac:dyDescent="0.25">
      <c r="L109">
        <v>0</v>
      </c>
      <c r="M109">
        <v>533.385747092187</v>
      </c>
      <c r="N109">
        <v>1</v>
      </c>
      <c r="O109">
        <v>576.217806976341</v>
      </c>
    </row>
    <row r="110" spans="12:15" x14ac:dyDescent="0.25">
      <c r="L110">
        <v>0</v>
      </c>
      <c r="M110">
        <v>289.284733991278</v>
      </c>
      <c r="N110">
        <v>1</v>
      </c>
      <c r="O110">
        <v>1495.46650248836</v>
      </c>
    </row>
    <row r="111" spans="12:15" x14ac:dyDescent="0.25">
      <c r="L111">
        <v>0</v>
      </c>
      <c r="M111">
        <v>53.0144577315117</v>
      </c>
      <c r="N111">
        <v>1</v>
      </c>
      <c r="O111">
        <v>401.118092041542</v>
      </c>
    </row>
    <row r="112" spans="12:15" x14ac:dyDescent="0.25">
      <c r="L112">
        <v>0</v>
      </c>
      <c r="M112">
        <v>251.257709643053</v>
      </c>
      <c r="N112">
        <v>1</v>
      </c>
      <c r="O112">
        <v>206.115243949839</v>
      </c>
    </row>
    <row r="113" spans="12:15" x14ac:dyDescent="0.25">
      <c r="L113">
        <v>0</v>
      </c>
      <c r="M113">
        <v>680.846955073814</v>
      </c>
      <c r="N113">
        <v>1</v>
      </c>
      <c r="O113">
        <v>555.661416082821</v>
      </c>
    </row>
    <row r="114" spans="12:15" x14ac:dyDescent="0.25">
      <c r="L114">
        <v>0</v>
      </c>
      <c r="M114">
        <v>3427.05328794885</v>
      </c>
      <c r="N114">
        <v>1</v>
      </c>
      <c r="O114">
        <v>341.588101176119</v>
      </c>
    </row>
    <row r="115" spans="12:15" x14ac:dyDescent="0.25">
      <c r="L115">
        <v>0</v>
      </c>
      <c r="M115">
        <v>374.677669525544</v>
      </c>
      <c r="N115">
        <v>1</v>
      </c>
      <c r="O115">
        <v>2624.41560060828</v>
      </c>
    </row>
    <row r="116" spans="12:15" x14ac:dyDescent="0.25">
      <c r="L116">
        <v>0</v>
      </c>
      <c r="M116">
        <v>79.5855145846745</v>
      </c>
      <c r="N116">
        <v>1</v>
      </c>
      <c r="O116">
        <v>532.305974091513</v>
      </c>
    </row>
    <row r="117" spans="12:15" x14ac:dyDescent="0.25">
      <c r="L117">
        <v>0</v>
      </c>
      <c r="M117">
        <v>390.299606979861</v>
      </c>
      <c r="N117">
        <v>1</v>
      </c>
      <c r="O117">
        <v>460.438559012359</v>
      </c>
    </row>
    <row r="118" spans="12:15" x14ac:dyDescent="0.25">
      <c r="L118">
        <v>0</v>
      </c>
      <c r="M118">
        <v>312.891965946367</v>
      </c>
      <c r="N118">
        <v>1</v>
      </c>
      <c r="O118">
        <v>579.715785786591</v>
      </c>
    </row>
    <row r="119" spans="12:15" x14ac:dyDescent="0.25">
      <c r="L119">
        <v>0</v>
      </c>
      <c r="M119">
        <v>853.279371640188</v>
      </c>
      <c r="N119">
        <v>1</v>
      </c>
      <c r="O119">
        <v>637.833279762012</v>
      </c>
    </row>
    <row r="120" spans="12:15" x14ac:dyDescent="0.25">
      <c r="L120">
        <v>0</v>
      </c>
      <c r="M120">
        <v>336.335768032419</v>
      </c>
      <c r="N120">
        <v>1</v>
      </c>
      <c r="O120">
        <v>533.826183859459</v>
      </c>
    </row>
    <row r="121" spans="12:15" x14ac:dyDescent="0.25">
      <c r="L121">
        <v>0</v>
      </c>
      <c r="M121">
        <v>103.567758922816</v>
      </c>
      <c r="N121">
        <v>1</v>
      </c>
      <c r="O121">
        <v>329.604885839525</v>
      </c>
    </row>
    <row r="122" spans="12:15" x14ac:dyDescent="0.25">
      <c r="L122">
        <v>0</v>
      </c>
      <c r="M122">
        <v>66.7431735072029</v>
      </c>
      <c r="N122">
        <v>1</v>
      </c>
      <c r="O122">
        <v>889.442385151722</v>
      </c>
    </row>
    <row r="123" spans="12:15" x14ac:dyDescent="0.25">
      <c r="L123">
        <v>0</v>
      </c>
      <c r="M123">
        <v>143.008619713475</v>
      </c>
      <c r="N123">
        <v>1</v>
      </c>
      <c r="O123">
        <v>19.4026491354195</v>
      </c>
    </row>
    <row r="124" spans="12:15" x14ac:dyDescent="0.25">
      <c r="L124">
        <v>0</v>
      </c>
      <c r="M124">
        <v>431.215116832703</v>
      </c>
      <c r="N124">
        <v>1</v>
      </c>
      <c r="O124">
        <v>2170.5993097131</v>
      </c>
    </row>
    <row r="125" spans="12:15" x14ac:dyDescent="0.25">
      <c r="L125">
        <v>0</v>
      </c>
      <c r="M125">
        <v>868.460094047615</v>
      </c>
      <c r="N125">
        <v>1</v>
      </c>
      <c r="O125">
        <v>679.692087362017</v>
      </c>
    </row>
    <row r="126" spans="12:15" x14ac:dyDescent="0.25">
      <c r="L126">
        <v>0</v>
      </c>
      <c r="M126">
        <v>2110.35699864971</v>
      </c>
      <c r="N126">
        <v>1</v>
      </c>
      <c r="O126">
        <v>89.617786481144</v>
      </c>
    </row>
    <row r="127" spans="12:15" x14ac:dyDescent="0.25">
      <c r="L127">
        <v>0</v>
      </c>
      <c r="M127">
        <v>104.617654015627</v>
      </c>
      <c r="N127">
        <v>1</v>
      </c>
      <c r="O127">
        <v>344.31828053036</v>
      </c>
    </row>
    <row r="128" spans="12:15" x14ac:dyDescent="0.25">
      <c r="L128">
        <v>0</v>
      </c>
      <c r="M128">
        <v>456.55908369844</v>
      </c>
      <c r="N128">
        <v>1</v>
      </c>
      <c r="O128">
        <v>68.3845282752025</v>
      </c>
    </row>
    <row r="129" spans="12:15" x14ac:dyDescent="0.25">
      <c r="L129">
        <v>0</v>
      </c>
      <c r="M129">
        <v>173.797017929657</v>
      </c>
      <c r="N129">
        <v>1</v>
      </c>
      <c r="O129">
        <v>15.2962360309774</v>
      </c>
    </row>
    <row r="130" spans="12:15" x14ac:dyDescent="0.25">
      <c r="L130">
        <v>0</v>
      </c>
      <c r="M130">
        <v>364.371654514786</v>
      </c>
      <c r="N130">
        <v>1</v>
      </c>
      <c r="O130">
        <v>722.125126296805</v>
      </c>
    </row>
    <row r="131" spans="12:15" x14ac:dyDescent="0.25">
      <c r="L131">
        <v>0</v>
      </c>
      <c r="M131">
        <v>90.0186128887328</v>
      </c>
      <c r="N131">
        <v>1</v>
      </c>
      <c r="O131">
        <v>923.493317302524</v>
      </c>
    </row>
    <row r="132" spans="12:15" x14ac:dyDescent="0.25">
      <c r="L132">
        <v>0</v>
      </c>
      <c r="M132">
        <v>484.869254680228</v>
      </c>
      <c r="N132">
        <v>1</v>
      </c>
      <c r="O132">
        <v>201.231800355435</v>
      </c>
    </row>
    <row r="133" spans="12:15" x14ac:dyDescent="0.25">
      <c r="L133">
        <v>0</v>
      </c>
      <c r="M133">
        <v>913.624694989584</v>
      </c>
      <c r="N133">
        <v>1</v>
      </c>
      <c r="O133">
        <v>10.3781464444037</v>
      </c>
    </row>
    <row r="134" spans="12:15" x14ac:dyDescent="0.25">
      <c r="L134">
        <v>0</v>
      </c>
      <c r="M134">
        <v>78.6744441130045</v>
      </c>
      <c r="N134">
        <v>1</v>
      </c>
      <c r="O134">
        <v>716.28413999604</v>
      </c>
    </row>
    <row r="135" spans="12:15" x14ac:dyDescent="0.25">
      <c r="L135">
        <v>0</v>
      </c>
      <c r="M135">
        <v>2429.4551300066</v>
      </c>
      <c r="N135">
        <v>1</v>
      </c>
      <c r="O135">
        <v>495.419195345518</v>
      </c>
    </row>
    <row r="136" spans="12:15" x14ac:dyDescent="0.25">
      <c r="L136">
        <v>0</v>
      </c>
      <c r="M136">
        <v>733.505868211036</v>
      </c>
      <c r="N136">
        <v>1</v>
      </c>
      <c r="O136">
        <v>113.473980285567</v>
      </c>
    </row>
    <row r="137" spans="12:15" x14ac:dyDescent="0.25">
      <c r="L137">
        <v>0</v>
      </c>
      <c r="M137">
        <v>724.243820030194</v>
      </c>
      <c r="N137">
        <v>1</v>
      </c>
      <c r="O137">
        <v>281.817600422336</v>
      </c>
    </row>
    <row r="138" spans="12:15" x14ac:dyDescent="0.25">
      <c r="L138">
        <v>0</v>
      </c>
      <c r="M138">
        <v>705.704837479444</v>
      </c>
      <c r="N138">
        <v>1</v>
      </c>
      <c r="O138">
        <v>292.95622192625</v>
      </c>
    </row>
    <row r="139" spans="12:15" x14ac:dyDescent="0.25">
      <c r="L139">
        <v>0</v>
      </c>
      <c r="M139">
        <v>728.604733927556</v>
      </c>
      <c r="N139">
        <v>1</v>
      </c>
      <c r="O139">
        <v>96.9751276834012</v>
      </c>
    </row>
    <row r="140" spans="12:15" x14ac:dyDescent="0.25">
      <c r="L140">
        <v>0</v>
      </c>
      <c r="M140">
        <v>534.533799418141</v>
      </c>
      <c r="N140">
        <v>1</v>
      </c>
      <c r="O140">
        <v>526.580692901907</v>
      </c>
    </row>
    <row r="141" spans="12:15" x14ac:dyDescent="0.25">
      <c r="L141">
        <v>0</v>
      </c>
      <c r="M141">
        <v>1703.59328461236</v>
      </c>
      <c r="N141">
        <v>1</v>
      </c>
      <c r="O141">
        <v>379.946498868192</v>
      </c>
    </row>
    <row r="142" spans="12:15" x14ac:dyDescent="0.25">
      <c r="L142">
        <v>0</v>
      </c>
      <c r="M142">
        <v>54.1253921752644</v>
      </c>
      <c r="N142">
        <v>1</v>
      </c>
      <c r="O142">
        <v>468.604607226048</v>
      </c>
    </row>
    <row r="143" spans="12:15" x14ac:dyDescent="0.25">
      <c r="L143">
        <v>0</v>
      </c>
      <c r="M143">
        <v>958.660312912505</v>
      </c>
      <c r="N143">
        <v>1</v>
      </c>
      <c r="O143">
        <v>439.823130377543</v>
      </c>
    </row>
    <row r="144" spans="12:15" x14ac:dyDescent="0.25">
      <c r="L144">
        <v>0</v>
      </c>
      <c r="M144">
        <v>197.723436404923</v>
      </c>
      <c r="N144">
        <v>1</v>
      </c>
      <c r="O144">
        <v>870.543942993015</v>
      </c>
    </row>
    <row r="145" spans="12:15" x14ac:dyDescent="0.25">
      <c r="L145">
        <v>0</v>
      </c>
      <c r="M145">
        <v>1447.73972444339</v>
      </c>
      <c r="N145">
        <v>1</v>
      </c>
      <c r="O145">
        <v>149.393508909655</v>
      </c>
    </row>
    <row r="146" spans="12:15" x14ac:dyDescent="0.25">
      <c r="L146">
        <v>0</v>
      </c>
      <c r="M146">
        <v>136.240587937099</v>
      </c>
      <c r="N146">
        <v>1</v>
      </c>
      <c r="O146">
        <v>259.846542291979</v>
      </c>
    </row>
    <row r="147" spans="12:15" x14ac:dyDescent="0.25">
      <c r="L147">
        <v>0</v>
      </c>
      <c r="M147">
        <v>743.45763524893</v>
      </c>
      <c r="N147">
        <v>1</v>
      </c>
      <c r="O147">
        <v>708.769330887959</v>
      </c>
    </row>
    <row r="148" spans="12:15" x14ac:dyDescent="0.25">
      <c r="L148">
        <v>0</v>
      </c>
      <c r="M148">
        <v>363.568311261022</v>
      </c>
      <c r="N148">
        <v>1</v>
      </c>
      <c r="O148">
        <v>610.280906796907</v>
      </c>
    </row>
    <row r="149" spans="12:15" x14ac:dyDescent="0.25">
      <c r="L149">
        <v>0</v>
      </c>
      <c r="M149">
        <v>413.125994635052</v>
      </c>
      <c r="N149">
        <v>1</v>
      </c>
      <c r="O149">
        <v>1483.77427357285</v>
      </c>
    </row>
    <row r="150" spans="12:15" x14ac:dyDescent="0.25">
      <c r="L150">
        <v>0</v>
      </c>
      <c r="M150">
        <v>946.610187490349</v>
      </c>
      <c r="N150">
        <v>1</v>
      </c>
      <c r="O150">
        <v>451.269378911112</v>
      </c>
    </row>
    <row r="151" spans="12:15" x14ac:dyDescent="0.25">
      <c r="L151">
        <v>0</v>
      </c>
      <c r="M151">
        <v>715.681315227094</v>
      </c>
      <c r="N151">
        <v>1</v>
      </c>
      <c r="O151">
        <v>142.646204335975</v>
      </c>
    </row>
    <row r="152" spans="12:15" x14ac:dyDescent="0.25">
      <c r="L152">
        <v>0</v>
      </c>
      <c r="M152">
        <v>937.299186086248</v>
      </c>
      <c r="N152">
        <v>1</v>
      </c>
      <c r="O152">
        <v>558.814358942501</v>
      </c>
    </row>
    <row r="153" spans="12:15" x14ac:dyDescent="0.25">
      <c r="L153">
        <v>0</v>
      </c>
      <c r="M153">
        <v>490.47052074985</v>
      </c>
      <c r="N153">
        <v>1</v>
      </c>
      <c r="O153">
        <v>189.231908600856</v>
      </c>
    </row>
    <row r="154" spans="12:15" x14ac:dyDescent="0.25">
      <c r="L154">
        <v>0</v>
      </c>
      <c r="M154">
        <v>759.238719797261</v>
      </c>
      <c r="N154">
        <v>1</v>
      </c>
      <c r="O154">
        <v>89.7578800755392</v>
      </c>
    </row>
    <row r="155" spans="12:15" x14ac:dyDescent="0.25">
      <c r="L155">
        <v>0</v>
      </c>
      <c r="M155">
        <v>3774.0941603619</v>
      </c>
      <c r="N155">
        <v>1</v>
      </c>
      <c r="O155">
        <v>704.505368929831</v>
      </c>
    </row>
    <row r="156" spans="12:15" x14ac:dyDescent="0.25">
      <c r="L156">
        <v>0</v>
      </c>
      <c r="M156">
        <v>52.4983104314658</v>
      </c>
      <c r="N156">
        <v>1</v>
      </c>
      <c r="O156">
        <v>100.165388967774</v>
      </c>
    </row>
    <row r="157" spans="12:15" x14ac:dyDescent="0.25">
      <c r="L157">
        <v>0</v>
      </c>
      <c r="M157">
        <v>850.207015384632</v>
      </c>
      <c r="N157">
        <v>1</v>
      </c>
      <c r="O157">
        <v>133.696632188415</v>
      </c>
    </row>
    <row r="158" spans="12:15" x14ac:dyDescent="0.25">
      <c r="L158">
        <v>0</v>
      </c>
      <c r="M158">
        <v>453.339494017475</v>
      </c>
      <c r="N158">
        <v>1</v>
      </c>
      <c r="O158">
        <v>199.799958293733</v>
      </c>
    </row>
    <row r="159" spans="12:15" x14ac:dyDescent="0.25">
      <c r="L159">
        <v>0</v>
      </c>
      <c r="M159">
        <v>974.408891374407</v>
      </c>
      <c r="N159">
        <v>1</v>
      </c>
      <c r="O159">
        <v>635.089416715256</v>
      </c>
    </row>
    <row r="160" spans="12:15" x14ac:dyDescent="0.25">
      <c r="L160">
        <v>0</v>
      </c>
      <c r="M160">
        <v>863.736383785746</v>
      </c>
      <c r="N160">
        <v>1</v>
      </c>
      <c r="O160">
        <v>935.135061723758</v>
      </c>
    </row>
    <row r="161" spans="12:15" x14ac:dyDescent="0.25">
      <c r="L161">
        <v>0</v>
      </c>
      <c r="M161">
        <v>30.4516224154575</v>
      </c>
      <c r="N161">
        <v>1</v>
      </c>
      <c r="O161">
        <v>521.217377054554</v>
      </c>
    </row>
    <row r="162" spans="12:15" x14ac:dyDescent="0.25">
      <c r="L162">
        <v>0</v>
      </c>
      <c r="M162">
        <v>123.878507762894</v>
      </c>
      <c r="N162">
        <v>1</v>
      </c>
      <c r="O162">
        <v>217.10568944881</v>
      </c>
    </row>
    <row r="163" spans="12:15" x14ac:dyDescent="0.25">
      <c r="L163">
        <v>0</v>
      </c>
      <c r="M163">
        <v>246.022142117693</v>
      </c>
      <c r="N163">
        <v>1</v>
      </c>
      <c r="O163">
        <v>182.785983421019</v>
      </c>
    </row>
    <row r="164" spans="12:15" x14ac:dyDescent="0.25">
      <c r="L164">
        <v>0</v>
      </c>
      <c r="M164">
        <v>874.381774463219</v>
      </c>
      <c r="N164">
        <v>1</v>
      </c>
      <c r="O164">
        <v>178.262014832499</v>
      </c>
    </row>
    <row r="165" spans="12:15" x14ac:dyDescent="0.25">
      <c r="L165">
        <v>0</v>
      </c>
      <c r="M165">
        <v>177.710489678674</v>
      </c>
      <c r="N165">
        <v>1</v>
      </c>
      <c r="O165">
        <v>67.4031603849683</v>
      </c>
    </row>
    <row r="166" spans="12:15" x14ac:dyDescent="0.25">
      <c r="L166">
        <v>0</v>
      </c>
      <c r="M166">
        <v>47.7140735991009</v>
      </c>
      <c r="N166">
        <v>1</v>
      </c>
      <c r="O166">
        <v>601.593675769003</v>
      </c>
    </row>
    <row r="167" spans="12:15" x14ac:dyDescent="0.25">
      <c r="L167">
        <v>0</v>
      </c>
      <c r="M167">
        <v>3759.5742646033</v>
      </c>
      <c r="N167">
        <v>1</v>
      </c>
      <c r="O167">
        <v>544.490733075952</v>
      </c>
    </row>
    <row r="168" spans="12:15" x14ac:dyDescent="0.25">
      <c r="L168">
        <v>0</v>
      </c>
      <c r="M168">
        <v>160.634104131882</v>
      </c>
      <c r="N168">
        <v>1</v>
      </c>
      <c r="O168">
        <v>547.015944248762</v>
      </c>
    </row>
    <row r="169" spans="12:15" x14ac:dyDescent="0.25">
      <c r="L169">
        <v>0</v>
      </c>
      <c r="M169">
        <v>602.272362126448</v>
      </c>
      <c r="N169">
        <v>1</v>
      </c>
      <c r="O169">
        <v>110.901013326239</v>
      </c>
    </row>
    <row r="170" spans="12:15" x14ac:dyDescent="0.25">
      <c r="L170">
        <v>0</v>
      </c>
      <c r="M170">
        <v>258.311959660337</v>
      </c>
      <c r="N170">
        <v>1</v>
      </c>
      <c r="O170">
        <v>2152.24976234286</v>
      </c>
    </row>
    <row r="171" spans="12:15" x14ac:dyDescent="0.25">
      <c r="L171">
        <v>0</v>
      </c>
      <c r="M171">
        <v>824.83223482634</v>
      </c>
      <c r="N171">
        <v>1</v>
      </c>
      <c r="O171">
        <v>776.543053679109</v>
      </c>
    </row>
    <row r="172" spans="12:15" x14ac:dyDescent="0.25">
      <c r="L172">
        <v>0</v>
      </c>
      <c r="M172">
        <v>1381.90563318626</v>
      </c>
      <c r="N172">
        <v>1</v>
      </c>
      <c r="O172">
        <v>765.198903886632</v>
      </c>
    </row>
    <row r="173" spans="12:15" x14ac:dyDescent="0.25">
      <c r="L173">
        <v>0</v>
      </c>
      <c r="M173">
        <v>176.50224055994</v>
      </c>
      <c r="N173">
        <v>1</v>
      </c>
      <c r="O173">
        <v>2543.62229306719</v>
      </c>
    </row>
    <row r="174" spans="12:15" x14ac:dyDescent="0.25">
      <c r="L174">
        <v>0</v>
      </c>
      <c r="M174">
        <v>799.729920497316</v>
      </c>
    </row>
    <row r="175" spans="12:15" x14ac:dyDescent="0.25">
      <c r="L175">
        <v>0</v>
      </c>
      <c r="M175">
        <v>214.420539803669</v>
      </c>
    </row>
    <row r="176" spans="12:15" x14ac:dyDescent="0.25">
      <c r="L176">
        <v>0</v>
      </c>
      <c r="M176">
        <v>804.506624615878</v>
      </c>
    </row>
    <row r="177" spans="12:13" x14ac:dyDescent="0.25">
      <c r="L177">
        <v>0</v>
      </c>
      <c r="M177">
        <v>761.09959754683</v>
      </c>
    </row>
    <row r="178" spans="12:13" x14ac:dyDescent="0.25">
      <c r="L178">
        <v>0</v>
      </c>
      <c r="M178">
        <v>885.372492869209</v>
      </c>
    </row>
    <row r="179" spans="12:13" x14ac:dyDescent="0.25">
      <c r="L179">
        <v>0</v>
      </c>
      <c r="M179">
        <v>108.883592786644</v>
      </c>
    </row>
    <row r="180" spans="12:13" x14ac:dyDescent="0.25">
      <c r="L180">
        <v>0</v>
      </c>
      <c r="M180">
        <v>972.233453924733</v>
      </c>
    </row>
    <row r="181" spans="12:13" x14ac:dyDescent="0.25">
      <c r="L181">
        <v>0</v>
      </c>
      <c r="M181">
        <v>505.553096119128</v>
      </c>
    </row>
    <row r="182" spans="12:13" x14ac:dyDescent="0.25">
      <c r="L182">
        <v>0</v>
      </c>
      <c r="M182">
        <v>625.829479752952</v>
      </c>
    </row>
    <row r="183" spans="12:13" x14ac:dyDescent="0.25">
      <c r="L183">
        <v>0</v>
      </c>
      <c r="M183">
        <v>203.717092019678</v>
      </c>
    </row>
    <row r="184" spans="12:13" x14ac:dyDescent="0.25">
      <c r="L184">
        <v>0</v>
      </c>
      <c r="M184">
        <v>541.373627726144</v>
      </c>
    </row>
    <row r="185" spans="12:13" x14ac:dyDescent="0.25">
      <c r="L185">
        <v>0</v>
      </c>
      <c r="M185">
        <v>232.823374841109</v>
      </c>
    </row>
    <row r="186" spans="12:13" x14ac:dyDescent="0.25">
      <c r="L186">
        <v>0</v>
      </c>
      <c r="M186">
        <v>720.473385762154</v>
      </c>
    </row>
    <row r="187" spans="12:13" x14ac:dyDescent="0.25">
      <c r="L187">
        <v>0</v>
      </c>
      <c r="M187">
        <v>387.042837412771</v>
      </c>
    </row>
    <row r="188" spans="12:13" x14ac:dyDescent="0.25">
      <c r="L188">
        <v>0</v>
      </c>
      <c r="M188">
        <v>598.425547932631</v>
      </c>
    </row>
    <row r="189" spans="12:13" x14ac:dyDescent="0.25">
      <c r="L189">
        <v>0</v>
      </c>
      <c r="M189">
        <v>567.155443055532</v>
      </c>
    </row>
    <row r="190" spans="12:13" x14ac:dyDescent="0.25">
      <c r="L190">
        <v>0</v>
      </c>
      <c r="M190">
        <v>435.001082510071</v>
      </c>
    </row>
    <row r="191" spans="12:13" x14ac:dyDescent="0.25">
      <c r="L191">
        <v>0</v>
      </c>
      <c r="M191">
        <v>539.673881950048</v>
      </c>
    </row>
    <row r="192" spans="12:13" x14ac:dyDescent="0.25">
      <c r="L192">
        <v>0</v>
      </c>
      <c r="M192">
        <v>687.25996343277</v>
      </c>
    </row>
    <row r="193" spans="12:13" x14ac:dyDescent="0.25">
      <c r="L193">
        <v>0</v>
      </c>
      <c r="M193">
        <v>898.353594714352</v>
      </c>
    </row>
    <row r="194" spans="12:13" x14ac:dyDescent="0.25">
      <c r="L194">
        <v>0</v>
      </c>
      <c r="M194">
        <v>618.274042914084</v>
      </c>
    </row>
    <row r="195" spans="12:13" x14ac:dyDescent="0.25">
      <c r="L195">
        <v>0</v>
      </c>
      <c r="M195">
        <v>772.807626675316</v>
      </c>
    </row>
    <row r="196" spans="12:13" x14ac:dyDescent="0.25">
      <c r="L196">
        <v>0</v>
      </c>
      <c r="M196">
        <v>274.895723963484</v>
      </c>
    </row>
    <row r="197" spans="12:13" x14ac:dyDescent="0.25">
      <c r="L197">
        <v>0</v>
      </c>
      <c r="M197">
        <v>658.565256667193</v>
      </c>
    </row>
    <row r="198" spans="12:13" x14ac:dyDescent="0.25">
      <c r="L198">
        <v>0</v>
      </c>
      <c r="M198">
        <v>749.400264655478</v>
      </c>
    </row>
    <row r="199" spans="12:13" x14ac:dyDescent="0.25">
      <c r="L199">
        <v>0</v>
      </c>
      <c r="M199">
        <v>774.496565774514</v>
      </c>
    </row>
    <row r="200" spans="12:13" x14ac:dyDescent="0.25">
      <c r="L200">
        <v>0</v>
      </c>
      <c r="M200">
        <v>619.140155565235</v>
      </c>
    </row>
    <row r="201" spans="12:13" x14ac:dyDescent="0.25">
      <c r="L201">
        <v>0</v>
      </c>
      <c r="M201">
        <v>298.307429146757</v>
      </c>
    </row>
    <row r="202" spans="12:13" x14ac:dyDescent="0.25">
      <c r="L202">
        <v>0</v>
      </c>
      <c r="M202">
        <v>132.132849284622</v>
      </c>
    </row>
    <row r="203" spans="12:13" x14ac:dyDescent="0.25">
      <c r="L203">
        <v>0</v>
      </c>
      <c r="M203">
        <v>325.960641830613</v>
      </c>
    </row>
    <row r="204" spans="12:13" x14ac:dyDescent="0.25">
      <c r="L204">
        <v>0</v>
      </c>
      <c r="M204">
        <v>239.061837959521</v>
      </c>
    </row>
    <row r="205" spans="12:13" x14ac:dyDescent="0.25">
      <c r="L205">
        <v>0</v>
      </c>
      <c r="M205">
        <v>1971.6612432347</v>
      </c>
    </row>
    <row r="206" spans="12:13" x14ac:dyDescent="0.25">
      <c r="L206">
        <v>0</v>
      </c>
      <c r="M206">
        <v>951.5000637249</v>
      </c>
    </row>
    <row r="207" spans="12:13" x14ac:dyDescent="0.25">
      <c r="L207">
        <v>0</v>
      </c>
      <c r="M207">
        <v>51.3396509159066</v>
      </c>
    </row>
    <row r="208" spans="12:13" x14ac:dyDescent="0.25">
      <c r="L208">
        <v>0</v>
      </c>
      <c r="M208">
        <v>998.128500356132</v>
      </c>
    </row>
    <row r="209" spans="12:13" x14ac:dyDescent="0.25">
      <c r="L209">
        <v>0</v>
      </c>
      <c r="M209">
        <v>113.437676967505</v>
      </c>
    </row>
    <row r="210" spans="12:13" x14ac:dyDescent="0.25">
      <c r="L210">
        <v>0</v>
      </c>
      <c r="M210">
        <v>673.462101973928</v>
      </c>
    </row>
    <row r="211" spans="12:13" x14ac:dyDescent="0.25">
      <c r="L211">
        <v>0</v>
      </c>
      <c r="M211">
        <v>187.997344720147</v>
      </c>
    </row>
    <row r="212" spans="12:13" x14ac:dyDescent="0.25">
      <c r="L212">
        <v>0</v>
      </c>
      <c r="M212">
        <v>300.370913147638</v>
      </c>
    </row>
    <row r="213" spans="12:13" x14ac:dyDescent="0.25">
      <c r="L213">
        <v>0</v>
      </c>
      <c r="M213">
        <v>4227.42208190337</v>
      </c>
    </row>
    <row r="214" spans="12:13" x14ac:dyDescent="0.25">
      <c r="L214">
        <v>0</v>
      </c>
      <c r="M214">
        <v>518.237970346272</v>
      </c>
    </row>
    <row r="215" spans="12:13" x14ac:dyDescent="0.25">
      <c r="L215">
        <v>0</v>
      </c>
      <c r="M215">
        <v>915.456132579068</v>
      </c>
    </row>
    <row r="216" spans="12:13" x14ac:dyDescent="0.25">
      <c r="L216">
        <v>0</v>
      </c>
      <c r="M216">
        <v>3434.38247858234</v>
      </c>
    </row>
    <row r="217" spans="12:13" x14ac:dyDescent="0.25">
      <c r="L217">
        <v>0</v>
      </c>
      <c r="M217">
        <v>415.006039330685</v>
      </c>
    </row>
    <row r="218" spans="12:13" x14ac:dyDescent="0.25">
      <c r="L218">
        <v>0</v>
      </c>
      <c r="M218">
        <v>2874.02803005633</v>
      </c>
    </row>
    <row r="219" spans="12:13" x14ac:dyDescent="0.25">
      <c r="L219">
        <v>0</v>
      </c>
      <c r="M219">
        <v>738.391735299102</v>
      </c>
    </row>
    <row r="220" spans="12:13" x14ac:dyDescent="0.25">
      <c r="L220">
        <v>0</v>
      </c>
      <c r="M220">
        <v>951.734656582273</v>
      </c>
    </row>
    <row r="221" spans="12:13" x14ac:dyDescent="0.25">
      <c r="L221">
        <v>0</v>
      </c>
      <c r="M221">
        <v>931.096826300948</v>
      </c>
    </row>
    <row r="222" spans="12:13" x14ac:dyDescent="0.25">
      <c r="L222">
        <v>0</v>
      </c>
      <c r="M222">
        <v>747.187907059948</v>
      </c>
    </row>
    <row r="223" spans="12:13" x14ac:dyDescent="0.25">
      <c r="L223">
        <v>0</v>
      </c>
      <c r="M223">
        <v>254.968919769871</v>
      </c>
    </row>
    <row r="224" spans="12:13" x14ac:dyDescent="0.25">
      <c r="L224">
        <v>0</v>
      </c>
      <c r="M224">
        <v>550.321121279789</v>
      </c>
    </row>
    <row r="225" spans="12:13" x14ac:dyDescent="0.25">
      <c r="L225">
        <v>0</v>
      </c>
      <c r="M225">
        <v>241.152063175444</v>
      </c>
    </row>
    <row r="226" spans="12:13" x14ac:dyDescent="0.25">
      <c r="L226">
        <v>0</v>
      </c>
      <c r="M226">
        <v>145.723938396856</v>
      </c>
    </row>
    <row r="227" spans="12:13" x14ac:dyDescent="0.25">
      <c r="L227">
        <v>0</v>
      </c>
      <c r="M227">
        <v>292.757589524591</v>
      </c>
    </row>
    <row r="228" spans="12:13" x14ac:dyDescent="0.25">
      <c r="L228">
        <v>0</v>
      </c>
      <c r="M228">
        <v>81.7628160938111</v>
      </c>
    </row>
    <row r="229" spans="12:13" x14ac:dyDescent="0.25">
      <c r="L229">
        <v>0</v>
      </c>
      <c r="M229">
        <v>747.311355215128</v>
      </c>
    </row>
    <row r="230" spans="12:13" x14ac:dyDescent="0.25">
      <c r="L230">
        <v>0</v>
      </c>
      <c r="M230">
        <v>726.580250851395</v>
      </c>
    </row>
    <row r="231" spans="12:13" x14ac:dyDescent="0.25">
      <c r="L231">
        <v>0</v>
      </c>
      <c r="M231">
        <v>1848.67548689745</v>
      </c>
    </row>
    <row r="232" spans="12:13" x14ac:dyDescent="0.25">
      <c r="L232">
        <v>0</v>
      </c>
      <c r="M232">
        <v>474.453816621532</v>
      </c>
    </row>
    <row r="233" spans="12:13" x14ac:dyDescent="0.25">
      <c r="L233">
        <v>0</v>
      </c>
      <c r="M233">
        <v>329.632070443501</v>
      </c>
    </row>
    <row r="234" spans="12:13" x14ac:dyDescent="0.25">
      <c r="L234">
        <v>0</v>
      </c>
      <c r="M234">
        <v>2617.91557740698</v>
      </c>
    </row>
    <row r="235" spans="12:13" x14ac:dyDescent="0.25">
      <c r="L235">
        <v>0</v>
      </c>
      <c r="M235">
        <v>316.343494637956</v>
      </c>
    </row>
    <row r="236" spans="12:13" x14ac:dyDescent="0.25">
      <c r="L236">
        <v>0</v>
      </c>
      <c r="M236">
        <v>70.2991426732491</v>
      </c>
    </row>
    <row r="237" spans="12:13" x14ac:dyDescent="0.25">
      <c r="L237">
        <v>0</v>
      </c>
      <c r="M237">
        <v>187.386862950997</v>
      </c>
    </row>
    <row r="238" spans="12:13" x14ac:dyDescent="0.25">
      <c r="L238">
        <v>0</v>
      </c>
      <c r="M238">
        <v>477.159738511194</v>
      </c>
    </row>
    <row r="239" spans="12:13" x14ac:dyDescent="0.25">
      <c r="L239">
        <v>0</v>
      </c>
      <c r="M239">
        <v>730.315051885613</v>
      </c>
    </row>
    <row r="240" spans="12:13" x14ac:dyDescent="0.25">
      <c r="L240">
        <v>0</v>
      </c>
      <c r="M240">
        <v>283.730314274462</v>
      </c>
    </row>
    <row r="241" spans="12:13" x14ac:dyDescent="0.25">
      <c r="L241">
        <v>0</v>
      </c>
      <c r="M241">
        <v>814.811800525908</v>
      </c>
    </row>
    <row r="242" spans="12:13" x14ac:dyDescent="0.25">
      <c r="L242">
        <v>0</v>
      </c>
      <c r="M242">
        <v>420.847415803742</v>
      </c>
    </row>
    <row r="243" spans="12:13" x14ac:dyDescent="0.25">
      <c r="L243">
        <v>0</v>
      </c>
      <c r="M243">
        <v>465.981812876007</v>
      </c>
    </row>
    <row r="244" spans="12:13" x14ac:dyDescent="0.25">
      <c r="L244">
        <v>0</v>
      </c>
      <c r="M244">
        <v>563.189875227882</v>
      </c>
    </row>
    <row r="245" spans="12:13" x14ac:dyDescent="0.25">
      <c r="L245">
        <v>0</v>
      </c>
      <c r="M245">
        <v>100.243654609995</v>
      </c>
    </row>
    <row r="246" spans="12:13" x14ac:dyDescent="0.25">
      <c r="L246">
        <v>0</v>
      </c>
      <c r="M246">
        <v>686.480531218738</v>
      </c>
    </row>
    <row r="247" spans="12:13" x14ac:dyDescent="0.25">
      <c r="L247">
        <v>0</v>
      </c>
      <c r="M247">
        <v>3794.64643833859</v>
      </c>
    </row>
    <row r="248" spans="12:13" x14ac:dyDescent="0.25">
      <c r="L248">
        <v>0</v>
      </c>
      <c r="M248">
        <v>29.8084513812887</v>
      </c>
    </row>
    <row r="249" spans="12:13" x14ac:dyDescent="0.25">
      <c r="L249">
        <v>0</v>
      </c>
      <c r="M249">
        <v>260.049198370622</v>
      </c>
    </row>
    <row r="250" spans="12:13" x14ac:dyDescent="0.25">
      <c r="L250">
        <v>0</v>
      </c>
      <c r="M250">
        <v>514.94465967897</v>
      </c>
    </row>
    <row r="251" spans="12:13" x14ac:dyDescent="0.25">
      <c r="L251">
        <v>0</v>
      </c>
      <c r="M251">
        <v>471.275628003537</v>
      </c>
    </row>
    <row r="252" spans="12:13" x14ac:dyDescent="0.25">
      <c r="L252">
        <v>0</v>
      </c>
      <c r="M252">
        <v>957.154917844139</v>
      </c>
    </row>
    <row r="253" spans="12:13" x14ac:dyDescent="0.25">
      <c r="L253">
        <v>0</v>
      </c>
      <c r="M253">
        <v>143.57902415228</v>
      </c>
    </row>
  </sheetData>
  <sortState xmlns:xlrd2="http://schemas.microsoft.com/office/spreadsheetml/2017/richdata2" ref="L14:M413">
    <sortCondition ref="L13"/>
  </sortState>
  <mergeCells count="2">
    <mergeCell ref="D36:D37"/>
    <mergeCell ref="B36:B37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3DDA-CF55-4000-A2CA-13B7AA9E62AD}">
  <sheetViews>
    <sheetView workbookViewId="0">
      <selection pane="topLeft" activeCell="F21" sqref="F21"/>
    </sheetView>
  </sheetViews>
  <sheetFormatPr baseColWidth="8" defaultRowHeight="15"/>
  <cols>
    <col min="2" max="2" width="17.5703125" customWidth="1"/>
    <col min="3" max="3" width="11.85546875" bestFit="1" customWidth="1"/>
    <col min="9" max="9" width="11.85546875" bestFit="1" customWidth="1"/>
    <col min="10" max="10" width="16.7109375" bestFit="1" customWidth="1"/>
  </cols>
  <sheetData>
    <row ht="21" r="1" spans="2:10" x14ac:dyDescent="0.35">
      <c r="B1" s="31" t="s">
        <v>141</v>
      </c>
    </row>
    <row r="3" spans="2:10" x14ac:dyDescent="0.25">
      <c r="B3" t="s">
        <v>156</v>
      </c>
    </row>
    <row r="4" spans="2:10" x14ac:dyDescent="0.25">
      <c r="B4" t="s">
        <v>160</v>
      </c>
    </row>
    <row ht="15.75" r="6" spans="2:10" thickBot="1" x14ac:dyDescent="0.3">
      <c r="B6" t="s">
        <v>155</v>
      </c>
      <c r="J6" s="36" t="s">
        <v>159</v>
      </c>
    </row>
    <row ht="15.75" r="7" spans="2:10" thickBot="1" x14ac:dyDescent="0.3">
      <c r="B7" s="68"/>
      <c r="C7" s="69" t="s">
        <v>60</v>
      </c>
      <c r="D7" s="70" t="s">
        <v>169</v>
      </c>
      <c r="E7" s="70" t="s">
        <v>61</v>
      </c>
      <c r="F7" s="70" t="s">
        <v>62</v>
      </c>
      <c r="G7" s="70" t="s">
        <v>63</v>
      </c>
      <c r="H7" s="70" t="s">
        <v>65</v>
      </c>
      <c r="I7" s="71" t="s">
        <v>64</v>
      </c>
      <c r="J7" s="55" t="s">
        <v>157</v>
      </c>
    </row>
    <row r="8" spans="2:10" x14ac:dyDescent="0.25">
      <c r="B8" s="65" t="s">
        <v>8</v>
      </c>
      <c r="C8" s="66">
        <f>COUNTIFS('Průřezová data'!$E$5:$E$404,'Kontingenční tab.'!$B8,'Průřezová data'!$F$5:$F$404,'Kontingenční tab.'!C$7)</f>
        <v>47</v>
      </c>
      <c r="D8" s="61">
        <f>COUNTIFS('Průřezová data'!$E$5:$E$404,'Kontingenční tab.'!$B8,'Průřezová data'!$F$5:$F$404,'Kontingenční tab.'!D$7)</f>
        <v>9</v>
      </c>
      <c r="E8" s="61">
        <f>COUNTIFS('Průřezová data'!$E$5:$E$404,'Kontingenční tab.'!$B8,'Průřezová data'!$F$5:$F$404,'Kontingenční tab.'!E$7)</f>
        <v>18</v>
      </c>
      <c r="F8" s="61">
        <f>COUNTIFS('Průřezová data'!$E$5:$E$404,'Kontingenční tab.'!$B8,'Průřezová data'!$F$5:$F$404,'Kontingenční tab.'!F$7)</f>
        <v>17</v>
      </c>
      <c r="G8" s="61">
        <f>COUNTIFS('Průřezová data'!$E$5:$E$404,'Kontingenční tab.'!$B8,'Průřezová data'!$F$5:$F$404,'Kontingenční tab.'!G$7)</f>
        <v>23</v>
      </c>
      <c r="H8" s="61">
        <f>COUNTIFS('Průřezová data'!$E$5:$E$404,'Kontingenční tab.'!$B8,'Průřezová data'!$F$5:$F$404,'Kontingenční tab.'!H$7)</f>
        <v>24</v>
      </c>
      <c r="I8" s="67">
        <f>COUNTIFS('Průřezová data'!$E$5:$E$404,'Kontingenční tab.'!$B8,'Průřezová data'!$F$5:$F$404,'Kontingenční tab.'!I$7)</f>
        <v>8</v>
      </c>
      <c r="J8" s="56">
        <f>SUM(C8:I8)</f>
        <v>146</v>
      </c>
    </row>
    <row r="9" spans="2:10" x14ac:dyDescent="0.25">
      <c r="B9" s="63" t="s">
        <v>6</v>
      </c>
      <c r="C9" s="56">
        <f>COUNTIFS('Průřezová data'!$E$5:$E$404,'Kontingenční tab.'!$B9,'Průřezová data'!$F$5:$F$404,'Kontingenční tab.'!C$7)</f>
        <v>27</v>
      </c>
      <c r="D9" s="1">
        <f>COUNTIFS('Průřezová data'!$E$5:$E$404,'Kontingenční tab.'!$B9,'Průřezová data'!$F$5:$F$404,'Kontingenční tab.'!D$7)</f>
        <v>8</v>
      </c>
      <c r="E9" s="1">
        <f>COUNTIFS('Průřezová data'!$E$5:$E$404,'Kontingenční tab.'!$B9,'Průřezová data'!$F$5:$F$404,'Kontingenční tab.'!E$7)</f>
        <v>10</v>
      </c>
      <c r="F9" s="1">
        <f>COUNTIFS('Průřezová data'!$E$5:$E$404,'Kontingenční tab.'!$B9,'Průřezová data'!$F$5:$F$404,'Kontingenční tab.'!F$7)</f>
        <v>8</v>
      </c>
      <c r="G9" s="1">
        <f>COUNTIFS('Průřezová data'!$E$5:$E$404,'Kontingenční tab.'!$B9,'Průřezová data'!$F$5:$F$404,'Kontingenční tab.'!G$7)</f>
        <v>11</v>
      </c>
      <c r="H9" s="1">
        <f>COUNTIFS('Průřezová data'!$E$5:$E$404,'Kontingenční tab.'!$B9,'Průřezová data'!$F$5:$F$404,'Kontingenční tab.'!H$7)</f>
        <v>18</v>
      </c>
      <c r="I9" s="58">
        <f>COUNTIFS('Průřezová data'!$E$5:$E$404,'Kontingenční tab.'!$B9,'Průřezová data'!$F$5:$F$404,'Kontingenční tab.'!I$7)</f>
        <v>5</v>
      </c>
      <c r="J9" s="56">
        <f>SUM(C9:I9)</f>
        <v>87</v>
      </c>
    </row>
    <row r="10" spans="2:10" x14ac:dyDescent="0.25">
      <c r="B10" s="63" t="s">
        <v>5</v>
      </c>
      <c r="C10" s="56">
        <f>COUNTIFS('Průřezová data'!$E$5:$E$404,'Kontingenční tab.'!$B10,'Průřezová data'!$F$5:$F$404,'Kontingenční tab.'!C$7)</f>
        <v>43</v>
      </c>
      <c r="D10" s="1">
        <f>COUNTIFS('Průřezová data'!$E$5:$E$404,'Kontingenční tab.'!$B10,'Průřezová data'!$F$5:$F$404,'Kontingenční tab.'!D$7)</f>
        <v>17</v>
      </c>
      <c r="E10" s="1">
        <f>COUNTIFS('Průřezová data'!$E$5:$E$404,'Kontingenční tab.'!$B10,'Průřezová data'!$F$5:$F$404,'Kontingenční tab.'!E$7)</f>
        <v>9</v>
      </c>
      <c r="F10" s="1">
        <f>COUNTIFS('Průřezová data'!$E$5:$E$404,'Kontingenční tab.'!$B10,'Průřezová data'!$F$5:$F$404,'Kontingenční tab.'!F$7)</f>
        <v>5</v>
      </c>
      <c r="G10" s="1">
        <f>COUNTIFS('Průřezová data'!$E$5:$E$404,'Kontingenční tab.'!$B10,'Průřezová data'!$F$5:$F$404,'Kontingenční tab.'!G$7)</f>
        <v>13</v>
      </c>
      <c r="H10" s="1">
        <f>COUNTIFS('Průřezová data'!$E$5:$E$404,'Kontingenční tab.'!$B10,'Průřezová data'!$F$5:$F$404,'Kontingenční tab.'!H$7)</f>
        <v>28</v>
      </c>
      <c r="I10" s="58">
        <f>COUNTIFS('Průřezová data'!$E$5:$E$404,'Kontingenční tab.'!$B10,'Průřezová data'!$F$5:$F$404,'Kontingenční tab.'!I$7)</f>
        <v>4</v>
      </c>
      <c r="J10" s="56">
        <f>SUM(C10:I10)</f>
        <v>119</v>
      </c>
    </row>
    <row ht="15.75" r="11" spans="2:10" thickBot="1" x14ac:dyDescent="0.3">
      <c r="B11" s="64" t="s">
        <v>7</v>
      </c>
      <c r="C11" s="62">
        <f>COUNTIFS('Průřezová data'!$E$5:$E$404,'Kontingenční tab.'!$B11,'Průřezová data'!$F$5:$F$404,'Kontingenční tab.'!C$7)</f>
        <v>14</v>
      </c>
      <c r="D11" s="59">
        <f>COUNTIFS('Průřezová data'!$E$5:$E$404,'Kontingenční tab.'!$B11,'Průřezová data'!$F$5:$F$404,'Kontingenční tab.'!D$7)</f>
        <v>6</v>
      </c>
      <c r="E11" s="59">
        <f>COUNTIFS('Průřezová data'!$E$5:$E$404,'Kontingenční tab.'!$B11,'Průřezová data'!$F$5:$F$404,'Kontingenční tab.'!E$7)</f>
        <v>6</v>
      </c>
      <c r="F11" s="59">
        <f>COUNTIFS('Průřezová data'!$E$5:$E$404,'Kontingenční tab.'!$B11,'Průřezová data'!$F$5:$F$404,'Kontingenční tab.'!F$7)</f>
        <v>5</v>
      </c>
      <c r="G11" s="59">
        <f>COUNTIFS('Průřezová data'!$E$5:$E$404,'Kontingenční tab.'!$B11,'Průřezová data'!$F$5:$F$404,'Kontingenční tab.'!G$7)</f>
        <v>7</v>
      </c>
      <c r="H11" s="59">
        <f>COUNTIFS('Průřezová data'!$E$5:$E$404,'Kontingenční tab.'!$B11,'Průřezová data'!$F$5:$F$404,'Kontingenční tab.'!H$7)</f>
        <v>5</v>
      </c>
      <c r="I11" s="60">
        <f>COUNTIFS('Průřezová data'!$E$5:$E$404,'Kontingenční tab.'!$B11,'Průřezová data'!$F$5:$F$404,'Kontingenční tab.'!I$7)</f>
        <v>5</v>
      </c>
      <c r="J11" s="56">
        <f>SUM(C11:I11)</f>
        <v>48</v>
      </c>
    </row>
    <row r="12" spans="2:10" x14ac:dyDescent="0.25">
      <c r="B12" s="57" t="s">
        <v>158</v>
      </c>
      <c r="C12" s="61">
        <f>SUM(C8:C11)</f>
        <v>131</v>
      </c>
      <c r="D12" s="61">
        <f>SUM(D8:D11)</f>
        <v>40</v>
      </c>
      <c r="E12" s="61">
        <f>SUM(E8:E11)</f>
        <v>43</v>
      </c>
      <c r="F12" s="61">
        <f>SUM(F8:F11)</f>
        <v>35</v>
      </c>
      <c r="G12" s="61">
        <f>SUM(G8:G11)</f>
        <v>54</v>
      </c>
      <c r="H12" s="61">
        <f>SUM(H8:H11)</f>
        <v>75</v>
      </c>
      <c r="I12" s="61">
        <f>SUM(I8:I11)</f>
        <v>22</v>
      </c>
      <c r="J12" s="1">
        <f>SUM(C12:I12)</f>
        <v>400</v>
      </c>
    </row>
    <row r="13" spans="2:10" x14ac:dyDescent="0.25">
      <c r="B13" s="36" t="s">
        <v>159</v>
      </c>
    </row>
    <row r="15" spans="2:10" x14ac:dyDescent="0.25">
      <c r="J15" s="34"/>
    </row>
    <row r="16" spans="2:10" x14ac:dyDescent="0.25">
      <c r="B16" t="s">
        <v>161</v>
      </c>
      <c r="J16" s="37"/>
    </row>
    <row r="17" spans="2:10" x14ac:dyDescent="0.25">
      <c r="B17" s="1"/>
      <c r="C17" s="1" t="s">
        <v>60</v>
      </c>
      <c r="D17" s="1" t="s">
        <v>169</v>
      </c>
      <c r="E17" s="1" t="s">
        <v>61</v>
      </c>
      <c r="F17" s="1" t="s">
        <v>62</v>
      </c>
      <c r="G17" s="1" t="s">
        <v>63</v>
      </c>
      <c r="H17" s="1" t="s">
        <v>65</v>
      </c>
      <c r="I17" s="1" t="s">
        <v>64</v>
      </c>
      <c r="J17" s="37"/>
    </row>
    <row r="18" spans="2:10" x14ac:dyDescent="0.25">
      <c r="B18" s="1" t="s">
        <v>8</v>
      </c>
      <c r="C18" s="22">
        <f>(C$12*$J8)/$J$12</f>
        <v>47.815</v>
      </c>
      <c r="D18" s="22">
        <f>(D$12*$J8)/$J$12</f>
        <v>14.6</v>
      </c>
      <c r="E18" s="22">
        <f>(E$12*$J8)/$J$12</f>
        <v>15.695</v>
      </c>
      <c r="F18" s="22">
        <f>(F$12*$J8)/$J$12</f>
        <v>12.775</v>
      </c>
      <c r="G18" s="22">
        <f>(G$12*$J8)/$J$12</f>
        <v>19.71</v>
      </c>
      <c r="H18" s="22">
        <f>(H$12*$J8)/$J$12</f>
        <v>27.375</v>
      </c>
      <c r="I18" s="22">
        <f>(I$12*$J8)/$J$12</f>
        <v>8.03</v>
      </c>
      <c r="J18" s="34"/>
    </row>
    <row r="19" spans="2:10" x14ac:dyDescent="0.25">
      <c r="B19" s="1" t="s">
        <v>6</v>
      </c>
      <c r="C19" s="22">
        <f>(C$12*$J9)/$J$12</f>
        <v>28.4925</v>
      </c>
      <c r="D19" s="22">
        <f>(D$12*$J9)/$J$12</f>
        <v>8.7</v>
      </c>
      <c r="E19" s="22">
        <f>(E$12*$J9)/$J$12</f>
        <v>9.3525</v>
      </c>
      <c r="F19" s="22">
        <f>(F$12*$J9)/$J$12</f>
        <v>7.6125</v>
      </c>
      <c r="G19" s="22">
        <f>(G$12*$J9)/$J$12</f>
        <v>11.745</v>
      </c>
      <c r="H19" s="22">
        <f>(H$12*$J9)/$J$12</f>
        <v>16.3125</v>
      </c>
      <c r="I19" s="22">
        <f>(I$12*$J9)/$J$12</f>
        <v>4.785</v>
      </c>
      <c r="J19" s="34"/>
    </row>
    <row r="20" spans="2:10" x14ac:dyDescent="0.25">
      <c r="B20" s="1" t="s">
        <v>5</v>
      </c>
      <c r="C20" s="22">
        <f>(C$12*$J10)/$J$12</f>
        <v>38.9725</v>
      </c>
      <c r="D20" s="22">
        <f>(D$12*$J10)/$J$12</f>
        <v>11.9</v>
      </c>
      <c r="E20" s="22">
        <f>(E$12*$J10)/$J$12</f>
        <v>12.7925</v>
      </c>
      <c r="F20" s="22">
        <f>(F$12*$J10)/$J$12</f>
        <v>10.4125</v>
      </c>
      <c r="G20" s="22">
        <f>(G$12*$J10)/$J$12</f>
        <v>16.065</v>
      </c>
      <c r="H20" s="22">
        <f>(H$12*$J10)/$J$12</f>
        <v>22.3125</v>
      </c>
      <c r="I20" s="22">
        <f>(I$12*$J10)/$J$12</f>
        <v>6.545</v>
      </c>
      <c r="J20" s="34"/>
    </row>
    <row r="21" spans="2:10" x14ac:dyDescent="0.25">
      <c r="B21" s="1" t="s">
        <v>7</v>
      </c>
      <c r="C21" s="22">
        <f>(C$12*$J11)/$J$12</f>
        <v>15.72</v>
      </c>
      <c r="D21" s="22">
        <f>(D$12*$J11)/$J$12</f>
        <v>4.8</v>
      </c>
      <c r="E21" s="22">
        <f>(E$12*$J11)/$J$12</f>
        <v>5.16</v>
      </c>
      <c r="F21" s="22">
        <f>(F$12*$J11)/$J$12</f>
        <v>4.2</v>
      </c>
      <c r="G21" s="22">
        <f>(G$12*$J11)/$J$12</f>
        <v>6.48</v>
      </c>
      <c r="H21" s="22">
        <f>(H$12*$J11)/$J$12</f>
        <v>9</v>
      </c>
      <c r="I21" s="22">
        <f>(I$12*$J11)/$J$12</f>
        <v>2.64</v>
      </c>
      <c r="J21" s="34"/>
    </row>
    <row r="22" spans="2:10" x14ac:dyDescent="0.25">
      <c r="B22" s="37"/>
      <c r="C22" s="34"/>
      <c r="D22" s="34"/>
      <c r="E22" s="34"/>
      <c r="F22" s="34"/>
      <c r="G22" s="34"/>
      <c r="H22" s="34"/>
      <c r="I22" s="34"/>
      <c r="J22" s="34"/>
    </row>
    <row r="23" spans="2:10" x14ac:dyDescent="0.25">
      <c r="B23" s="37"/>
      <c r="C23" s="34"/>
      <c r="D23" s="34"/>
      <c r="E23" s="34"/>
      <c r="F23" s="34"/>
      <c r="G23" s="34"/>
      <c r="H23" s="34"/>
      <c r="I23" s="34"/>
      <c r="J23" s="34"/>
    </row>
    <row r="24" spans="2:10" x14ac:dyDescent="0.25">
      <c r="B24" s="37" t="s">
        <v>162</v>
      </c>
      <c r="C24" s="34"/>
      <c r="D24" s="34"/>
      <c r="E24" s="34"/>
      <c r="F24" s="34"/>
      <c r="G24" s="34"/>
      <c r="H24" s="34"/>
      <c r="I24" s="34"/>
      <c r="J24" s="34"/>
    </row>
    <row r="25" spans="2:10" x14ac:dyDescent="0.25">
      <c r="B25" s="1"/>
      <c r="C25" s="1" t="s">
        <v>60</v>
      </c>
      <c r="D25" s="1" t="s">
        <v>169</v>
      </c>
      <c r="E25" s="1" t="s">
        <v>61</v>
      </c>
      <c r="F25" s="1" t="s">
        <v>62</v>
      </c>
      <c r="G25" s="1" t="s">
        <v>63</v>
      </c>
      <c r="H25" s="1" t="s">
        <v>65</v>
      </c>
      <c r="I25" s="1" t="s">
        <v>64</v>
      </c>
      <c r="J25" s="34"/>
    </row>
    <row r="26" spans="2:10" x14ac:dyDescent="0.25">
      <c r="B26" s="1" t="s">
        <v>8</v>
      </c>
      <c r="C26" s="38">
        <f>(C8-C18)^2/C18</f>
        <v>0.0138915612255568</v>
      </c>
      <c r="D26" s="38">
        <f>(D8-D18)^2/D18</f>
        <v>2.14794520547945</v>
      </c>
      <c r="E26" s="38">
        <f>(E8-E18)^2/E18</f>
        <v>0.338517043644473</v>
      </c>
      <c r="F26" s="38">
        <f>(F8-F18)^2/F18</f>
        <v>1.39730919765166</v>
      </c>
      <c r="G26" s="38">
        <f>(G8-G18)^2/G18</f>
        <v>0.549167935058346</v>
      </c>
      <c r="H26" s="38">
        <f>(H8-H18)^2/H18</f>
        <v>0.416095890410959</v>
      </c>
      <c r="I26" s="38">
        <f>(I8-I18)^2/I18</f>
        <v>0.000112079701120792</v>
      </c>
      <c r="J26" s="34"/>
    </row>
    <row r="27" spans="2:10" x14ac:dyDescent="0.25">
      <c r="B27" s="1" t="s">
        <v>6</v>
      </c>
      <c r="C27" s="38">
        <f>(C9-C19)^2/C19</f>
        <v>0.0781804422216373</v>
      </c>
      <c r="D27" s="38">
        <f>(D9-D19)^2/D19</f>
        <v>0.0563218390804597</v>
      </c>
      <c r="E27" s="38">
        <f>(E9-E19)^2/E19</f>
        <v>0.0448282544774126</v>
      </c>
      <c r="F27" s="38">
        <f>(F9-F19)^2/F19</f>
        <v>0.0197249589490969</v>
      </c>
      <c r="G27" s="38">
        <f>(G9-G19)^2/G19</f>
        <v>0.0472562792677734</v>
      </c>
      <c r="H27" s="38">
        <f>(H9-H19)^2/H19</f>
        <v>0.174568965517241</v>
      </c>
      <c r="I27" s="38">
        <f>(I9-I19)^2/I19</f>
        <v>0.00966039707419017</v>
      </c>
      <c r="J27" s="34"/>
    </row>
    <row r="28" spans="2:10" x14ac:dyDescent="0.25">
      <c r="B28" s="1" t="s">
        <v>5</v>
      </c>
      <c r="C28" s="38">
        <f>(C10-C20)^2/C20</f>
        <v>0.416210308550902</v>
      </c>
      <c r="D28" s="38">
        <f>(D10-D20)^2/D20</f>
        <v>2.18571428571429</v>
      </c>
      <c r="E28" s="38">
        <f>(E10-E20)^2/E20</f>
        <v>1.12433505960524</v>
      </c>
      <c r="F28" s="38">
        <f>(F10-F20)^2/F20</f>
        <v>2.81346038415366</v>
      </c>
      <c r="G28" s="38">
        <f>(G10-G20)^2/G20</f>
        <v>0.584763460939932</v>
      </c>
      <c r="H28" s="38">
        <f>(H10-H20)^2/H20</f>
        <v>1.44975490196078</v>
      </c>
      <c r="I28" s="38">
        <f>(I10-I20)^2/I20</f>
        <v>0.989614209320092</v>
      </c>
    </row>
    <row r="29" spans="2:10" x14ac:dyDescent="0.25">
      <c r="B29" s="1" t="s">
        <v>7</v>
      </c>
      <c r="C29" s="38">
        <f>(C11-C21)^2/C21</f>
        <v>0.188193384223919</v>
      </c>
      <c r="D29" s="38">
        <f>(D11-D21)^2/D21</f>
        <v>0.3</v>
      </c>
      <c r="E29" s="38">
        <f>(E11-E21)^2/E21</f>
        <v>0.136744186046512</v>
      </c>
      <c r="F29" s="38">
        <f>(F11-F21)^2/F21</f>
        <v>0.152380952380952</v>
      </c>
      <c r="G29" s="38">
        <f>(G11-G21)^2/G21</f>
        <v>0.0417283950617283</v>
      </c>
      <c r="H29" s="38">
        <f>(H11-H21)^2/H21</f>
        <v>1.77777777777778</v>
      </c>
      <c r="I29" s="38">
        <f>(I11-I21)^2/I21</f>
        <v>2.10969696969697</v>
      </c>
    </row>
    <row r="31" spans="2:10" x14ac:dyDescent="0.25">
      <c r="I31" t="s">
        <v>135</v>
      </c>
      <c r="J31" s="7">
        <f>SUM(C26:I29)</f>
        <v>19.5639543251921</v>
      </c>
    </row>
    <row r="32" spans="2:10" x14ac:dyDescent="0.25">
      <c r="I32" t="s">
        <v>163</v>
      </c>
    </row>
    <row r="33" spans="9:10" x14ac:dyDescent="0.25">
      <c r="I33" t="s">
        <v>164</v>
      </c>
      <c r="J33" s="4">
        <f>_xlfn.CHISQ.INV(1-0.05,18)</f>
        <v>28.8692994303926</v>
      </c>
    </row>
    <row r="35" spans="9:10" x14ac:dyDescent="0.25">
      <c r="I35" t="s">
        <v>165</v>
      </c>
    </row>
    <row r="37" spans="9:10" x14ac:dyDescent="0.25">
      <c r="I37" t="s">
        <v>166</v>
      </c>
      <c r="J37" s="18">
        <f>_xlfn.CHISQ.TEST(C8:I11,C18:I21)</f>
        <v>0.357895686726079</v>
      </c>
    </row>
    <row r="38" spans="9:10" x14ac:dyDescent="0.25">
      <c r="I38" t="s">
        <v>167</v>
      </c>
      <c r="J38">
        <v>0.05</v>
      </c>
    </row>
    <row r="40" spans="9:10" x14ac:dyDescent="0.25">
      <c r="I40" t="s">
        <v>168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4EA3-EA55-4DD6-8CC1-185DE6ED8081}">
  <sheetViews>
    <sheetView workbookViewId="0">
      <selection pane="topLeft" activeCell="L21" sqref="L21"/>
    </sheetView>
  </sheetViews>
  <sheetFormatPr baseColWidth="8" defaultRowHeight="15"/>
  <cols>
    <col min="4" max="4" width="10.140625" customWidth="1"/>
    <col min="5" max="5" width="14.5703125" customWidth="1"/>
    <col min="15" max="15" width="25" style="75" customWidth="1"/>
    <col min="16" max="18" width="14.28515625" customWidth="1"/>
    <col min="19" max="19" width="12" bestFit="1" customWidth="1"/>
    <col min="20" max="20" width="13" customWidth="1"/>
    <col min="21" max="21" width="15.85546875" customWidth="1"/>
  </cols>
  <sheetData>
    <row ht="18.75" r="1" spans="2:21" x14ac:dyDescent="0.3">
      <c r="B1" s="117" t="s">
        <v>80</v>
      </c>
      <c r="O1" t="s">
        <v>147</v>
      </c>
    </row>
    <row r="2" spans="2:21" x14ac:dyDescent="0.25">
      <c r="O2"/>
    </row>
    <row ht="15.75" r="3" spans="2:21" thickBot="1" x14ac:dyDescent="0.3">
      <c r="B3" t="s">
        <v>142</v>
      </c>
      <c r="O3" t="s">
        <v>148</v>
      </c>
    </row>
    <row r="4" spans="2:21" x14ac:dyDescent="0.25">
      <c r="B4" t="s">
        <v>143</v>
      </c>
      <c r="O4" s="16" t="s">
        <v>149</v>
      </c>
      <c r="P4" s="16" t="s">
        <v>150</v>
      </c>
      <c r="Q4" s="16" t="s">
        <v>151</v>
      </c>
      <c r="R4" s="16" t="s">
        <v>14</v>
      </c>
      <c r="S4" s="16" t="s">
        <v>152</v>
      </c>
    </row>
    <row r="5" spans="2:21" x14ac:dyDescent="0.25">
      <c r="B5" s="1"/>
      <c r="C5" s="23" t="s">
        <v>144</v>
      </c>
      <c r="D5" s="23" t="s">
        <v>145</v>
      </c>
      <c r="E5" s="23" t="s">
        <v>146</v>
      </c>
      <c r="O5" s="14" t="s">
        <v>3</v>
      </c>
      <c r="P5" s="14">
        <v>146</v>
      </c>
      <c r="Q5" s="14">
        <v>146</v>
      </c>
      <c r="R5" s="14">
        <v>1</v>
      </c>
      <c r="S5" s="14">
        <v>0</v>
      </c>
    </row>
    <row r="6" spans="2:21" x14ac:dyDescent="0.25">
      <c r="B6" s="23" t="s">
        <v>8</v>
      </c>
      <c r="C6" s="1">
        <f>'Popisná statistika'!D40</f>
        <v>146</v>
      </c>
      <c r="D6" s="1">
        <f>SUMIF('Průřezová data'!$E$5:$E$404,ANOVA!B6,'Průřezová data'!$H$5:$H$404)</f>
        <v>36094937</v>
      </c>
      <c r="E6" s="25">
        <f>D6/C6</f>
        <v>247225.595890411</v>
      </c>
      <c r="O6" s="14" t="s">
        <v>67</v>
      </c>
      <c r="P6" s="14">
        <v>146</v>
      </c>
      <c r="Q6" s="14">
        <v>36094937</v>
      </c>
      <c r="R6" s="14">
        <v>247225.595890411</v>
      </c>
      <c r="S6" s="14">
        <v>20318243341.5666</v>
      </c>
    </row>
    <row r="7" spans="2:21" x14ac:dyDescent="0.25">
      <c r="B7" s="23" t="s">
        <v>6</v>
      </c>
      <c r="C7" s="1">
        <f>'Popisná statistika'!D41</f>
        <v>87</v>
      </c>
      <c r="D7" s="1">
        <f>SUMIF('Průřezová data'!$E$5:$E$404,ANOVA!B7,'Průřezová data'!$H$5:$H$404)</f>
        <v>18808244</v>
      </c>
      <c r="E7" s="25">
        <f>D7/C7</f>
        <v>216186.712643678</v>
      </c>
      <c r="O7" s="14" t="s">
        <v>3</v>
      </c>
      <c r="P7" s="14">
        <v>87</v>
      </c>
      <c r="Q7" s="14">
        <v>174</v>
      </c>
      <c r="R7" s="14">
        <v>2</v>
      </c>
      <c r="S7" s="14">
        <v>0</v>
      </c>
    </row>
    <row r="8" spans="2:21" x14ac:dyDescent="0.25">
      <c r="B8" s="23" t="s">
        <v>5</v>
      </c>
      <c r="C8" s="1">
        <f>'Popisná statistika'!D42</f>
        <v>119</v>
      </c>
      <c r="D8" s="1">
        <f>SUMIF('Průřezová data'!$E$5:$E$404,ANOVA!B8,'Průřezová data'!$H$5:$H$404)</f>
        <v>27047292</v>
      </c>
      <c r="E8" s="25">
        <f>D8/C8</f>
        <v>227288.168067227</v>
      </c>
      <c r="O8" s="14" t="s">
        <v>67</v>
      </c>
      <c r="P8" s="14">
        <v>87</v>
      </c>
      <c r="Q8" s="14">
        <v>18808244</v>
      </c>
      <c r="R8" s="14">
        <v>216186.712643678</v>
      </c>
      <c r="S8" s="14">
        <v>20578116804.0676</v>
      </c>
    </row>
    <row r="9" spans="2:21" x14ac:dyDescent="0.25">
      <c r="B9" s="23" t="s">
        <v>7</v>
      </c>
      <c r="C9" s="1">
        <f>'Popisná statistika'!D43</f>
        <v>48</v>
      </c>
      <c r="D9" s="1">
        <f>SUMIF('Průřezová data'!$E$5:$E$404,ANOVA!B9,'Průřezová data'!$H$5:$H$404)</f>
        <v>10129966</v>
      </c>
      <c r="E9" s="25">
        <f>D9/C9</f>
        <v>211040.958333333</v>
      </c>
      <c r="O9" s="14" t="s">
        <v>3</v>
      </c>
      <c r="P9" s="14">
        <v>119</v>
      </c>
      <c r="Q9" s="14">
        <v>357</v>
      </c>
      <c r="R9" s="14">
        <v>3</v>
      </c>
      <c r="S9" s="14">
        <v>0</v>
      </c>
    </row>
    <row r="10" spans="2:21" x14ac:dyDescent="0.25">
      <c r="B10" s="1"/>
      <c r="C10" s="1">
        <f>SUM(C6:C9)</f>
        <v>400</v>
      </c>
      <c r="D10" s="1">
        <f>SUM(D6:D9)</f>
        <v>92080439</v>
      </c>
      <c r="E10" s="1"/>
      <c r="O10" s="14" t="s">
        <v>67</v>
      </c>
      <c r="P10" s="14">
        <v>119</v>
      </c>
      <c r="Q10" s="14">
        <v>27047292</v>
      </c>
      <c r="R10" s="14">
        <v>227288.168067227</v>
      </c>
      <c r="S10" s="14">
        <v>18045949400.1749</v>
      </c>
    </row>
    <row r="11" spans="2:21" x14ac:dyDescent="0.25">
      <c r="O11" s="14" t="s">
        <v>3</v>
      </c>
      <c r="P11" s="14">
        <v>48</v>
      </c>
      <c r="Q11" s="14">
        <v>192</v>
      </c>
      <c r="R11" s="14">
        <v>4</v>
      </c>
      <c r="S11" s="14">
        <v>0</v>
      </c>
    </row>
    <row ht="15.75" r="12" spans="2:21" thickBot="1" x14ac:dyDescent="0.3">
      <c r="B12" s="27" t="s">
        <v>211</v>
      </c>
      <c r="O12" s="15" t="s">
        <v>67</v>
      </c>
      <c r="P12" s="15">
        <v>48</v>
      </c>
      <c r="Q12" s="15">
        <v>10129966</v>
      </c>
      <c r="R12" s="15">
        <v>211040.958333333</v>
      </c>
      <c r="S12" s="15">
        <v>19565371452.7216</v>
      </c>
    </row>
    <row r="13" spans="2:21" x14ac:dyDescent="0.25">
      <c r="B13" s="1">
        <v>1</v>
      </c>
      <c r="C13" s="1" t="s">
        <v>8</v>
      </c>
      <c r="O13"/>
    </row>
    <row r="14" spans="2:21" x14ac:dyDescent="0.25">
      <c r="B14" s="1">
        <v>2</v>
      </c>
      <c r="C14" s="1" t="s">
        <v>6</v>
      </c>
      <c r="O14"/>
    </row>
    <row ht="15.75" r="15" spans="2:21" thickBot="1" x14ac:dyDescent="0.3">
      <c r="B15" s="1">
        <v>3</v>
      </c>
      <c r="C15" s="1" t="s">
        <v>5</v>
      </c>
      <c r="J15" t="s">
        <v>204</v>
      </c>
      <c r="O15" t="s">
        <v>80</v>
      </c>
    </row>
    <row ht="28.5" customHeight="1" r="16" spans="2:21" x14ac:dyDescent="0.25">
      <c r="B16" s="1">
        <v>4</v>
      </c>
      <c r="C16" s="1" t="s">
        <v>7</v>
      </c>
      <c r="O16" s="72" t="s">
        <v>153</v>
      </c>
      <c r="P16" s="72" t="s">
        <v>210</v>
      </c>
      <c r="Q16" s="72" t="s">
        <v>212</v>
      </c>
      <c r="R16" s="72" t="s">
        <v>214</v>
      </c>
      <c r="S16" s="72" t="s">
        <v>87</v>
      </c>
      <c r="T16" s="72" t="s">
        <v>209</v>
      </c>
      <c r="U16" s="72" t="s">
        <v>213</v>
      </c>
    </row>
    <row ht="30" r="17" spans="2:23" x14ac:dyDescent="0.25">
      <c r="O17" s="39" t="s">
        <v>206</v>
      </c>
      <c r="P17" s="79">
        <v>10676342830389.8</v>
      </c>
      <c r="Q17" s="14">
        <v>7</v>
      </c>
      <c r="R17" s="14">
        <v>1525191832912.82</v>
      </c>
      <c r="S17" s="33">
        <v>155.566522930403</v>
      </c>
      <c r="T17" s="33">
        <v>4.23028440961779e-144</v>
      </c>
      <c r="U17" s="33">
        <v>2.02112328520172</v>
      </c>
    </row>
    <row ht="30" r="18" spans="2:23" x14ac:dyDescent="0.25">
      <c r="B18" s="12" t="s">
        <v>3</v>
      </c>
      <c r="C18" s="12" t="s">
        <v>67</v>
      </c>
      <c r="D18" s="12" t="s">
        <v>3</v>
      </c>
      <c r="E18" s="12" t="s">
        <v>67</v>
      </c>
      <c r="F18" s="12" t="s">
        <v>3</v>
      </c>
      <c r="G18" s="12" t="s">
        <v>67</v>
      </c>
      <c r="H18" s="12" t="s">
        <v>3</v>
      </c>
      <c r="I18" s="12" t="s">
        <v>67</v>
      </c>
      <c r="K18" s="78"/>
      <c r="O18" s="39" t="s">
        <v>207</v>
      </c>
      <c r="P18" s="79">
        <v>7764857817175.53</v>
      </c>
      <c r="Q18" s="14">
        <v>792</v>
      </c>
      <c r="R18" s="14">
        <v>9804113405.52466</v>
      </c>
      <c r="S18" s="14"/>
      <c r="T18" s="14"/>
      <c r="U18" s="14"/>
      <c r="W18" s="34"/>
    </row>
    <row r="19" spans="2:23" x14ac:dyDescent="0.25">
      <c r="B19">
        <v>1</v>
      </c>
      <c r="C19">
        <v>8442</v>
      </c>
      <c r="D19">
        <v>2</v>
      </c>
      <c r="E19">
        <v>78049</v>
      </c>
      <c r="F19">
        <v>3</v>
      </c>
      <c r="G19">
        <v>268829</v>
      </c>
      <c r="H19">
        <v>4</v>
      </c>
      <c r="I19">
        <v>373088</v>
      </c>
      <c r="O19" s="39"/>
      <c r="P19" s="79"/>
      <c r="Q19" s="14"/>
      <c r="R19" s="14"/>
      <c r="S19" s="14"/>
      <c r="T19" s="14"/>
      <c r="U19" s="14"/>
      <c r="V19" s="34"/>
      <c r="W19" s="34"/>
    </row>
    <row ht="30.75" r="20" spans="2:23" thickBot="1" x14ac:dyDescent="0.3">
      <c r="B20">
        <v>1</v>
      </c>
      <c r="C20">
        <v>419371</v>
      </c>
      <c r="D20">
        <v>2</v>
      </c>
      <c r="E20">
        <v>412739</v>
      </c>
      <c r="F20">
        <v>3</v>
      </c>
      <c r="G20">
        <v>396135</v>
      </c>
      <c r="H20">
        <v>4</v>
      </c>
      <c r="I20">
        <v>222045</v>
      </c>
      <c r="O20" s="76" t="s">
        <v>208</v>
      </c>
      <c r="P20" s="80">
        <v>18441200647565.3</v>
      </c>
      <c r="Q20" s="15">
        <v>799</v>
      </c>
      <c r="R20" s="15"/>
      <c r="S20" s="15"/>
      <c r="T20" s="15"/>
      <c r="U20" s="15"/>
      <c r="V20" s="34"/>
      <c r="W20" s="34"/>
    </row>
    <row r="21" spans="2:23" x14ac:dyDescent="0.25">
      <c r="B21">
        <v>1</v>
      </c>
      <c r="C21">
        <v>95423</v>
      </c>
      <c r="D21">
        <v>2</v>
      </c>
      <c r="E21">
        <v>412832</v>
      </c>
      <c r="F21">
        <v>3</v>
      </c>
      <c r="G21">
        <v>439120</v>
      </c>
      <c r="H21">
        <v>4</v>
      </c>
      <c r="I21">
        <v>178125</v>
      </c>
      <c r="V21" s="34"/>
      <c r="W21" s="34"/>
    </row>
    <row r="22" spans="2:23" x14ac:dyDescent="0.25">
      <c r="B22">
        <v>1</v>
      </c>
      <c r="C22">
        <v>98583</v>
      </c>
      <c r="D22">
        <v>2</v>
      </c>
      <c r="E22">
        <v>273910</v>
      </c>
      <c r="F22">
        <v>3</v>
      </c>
      <c r="G22">
        <v>191986</v>
      </c>
      <c r="H22">
        <v>4</v>
      </c>
      <c r="I22">
        <v>177632</v>
      </c>
      <c r="O22" t="s">
        <v>215</v>
      </c>
      <c r="V22" s="34"/>
      <c r="W22" s="34"/>
    </row>
    <row r="23" spans="2:23" x14ac:dyDescent="0.25">
      <c r="B23">
        <v>1</v>
      </c>
      <c r="C23">
        <v>224259</v>
      </c>
      <c r="D23">
        <v>2</v>
      </c>
      <c r="E23">
        <v>51081</v>
      </c>
      <c r="F23">
        <v>3</v>
      </c>
      <c r="G23">
        <v>46029</v>
      </c>
      <c r="H23">
        <v>4</v>
      </c>
      <c r="I23">
        <v>144156</v>
      </c>
      <c r="O23" t="s">
        <v>154</v>
      </c>
      <c r="V23" s="34"/>
      <c r="W23" s="34"/>
    </row>
    <row r="24" spans="2:23" x14ac:dyDescent="0.25">
      <c r="B24">
        <v>1</v>
      </c>
      <c r="C24">
        <v>74447</v>
      </c>
      <c r="D24">
        <v>2</v>
      </c>
      <c r="E24">
        <v>353845</v>
      </c>
      <c r="F24">
        <v>3</v>
      </c>
      <c r="G24">
        <v>145960</v>
      </c>
      <c r="H24">
        <v>4</v>
      </c>
      <c r="I24">
        <v>417637</v>
      </c>
      <c r="V24" s="34"/>
      <c r="W24" s="34"/>
    </row>
    <row r="25" spans="2:23" x14ac:dyDescent="0.25">
      <c r="B25">
        <v>1</v>
      </c>
      <c r="C25">
        <v>320361</v>
      </c>
      <c r="D25">
        <v>2</v>
      </c>
      <c r="E25">
        <v>398372</v>
      </c>
      <c r="F25">
        <v>3</v>
      </c>
      <c r="G25">
        <v>293263</v>
      </c>
      <c r="H25">
        <v>4</v>
      </c>
      <c r="I25">
        <v>26351</v>
      </c>
      <c r="V25" s="34"/>
      <c r="W25" s="34"/>
    </row>
    <row r="26" spans="2:23" x14ac:dyDescent="0.25">
      <c r="B26">
        <v>1</v>
      </c>
      <c r="C26">
        <v>172863</v>
      </c>
      <c r="D26">
        <v>2</v>
      </c>
      <c r="E26">
        <v>96522</v>
      </c>
      <c r="F26">
        <v>3</v>
      </c>
      <c r="G26">
        <v>376065</v>
      </c>
      <c r="H26">
        <v>4</v>
      </c>
      <c r="I26">
        <v>359625</v>
      </c>
      <c r="V26" s="34"/>
      <c r="W26" s="34"/>
    </row>
    <row r="27" spans="2:23" x14ac:dyDescent="0.25">
      <c r="B27">
        <v>1</v>
      </c>
      <c r="C27">
        <v>160470</v>
      </c>
      <c r="D27">
        <v>2</v>
      </c>
      <c r="E27">
        <v>361492</v>
      </c>
      <c r="F27">
        <v>3</v>
      </c>
      <c r="G27">
        <v>19430</v>
      </c>
      <c r="H27">
        <v>4</v>
      </c>
      <c r="I27">
        <v>59713</v>
      </c>
      <c r="V27" s="34"/>
      <c r="W27" s="34"/>
    </row>
    <row r="28" spans="2:23" x14ac:dyDescent="0.25">
      <c r="B28">
        <v>1</v>
      </c>
      <c r="C28">
        <v>298402</v>
      </c>
      <c r="D28">
        <v>2</v>
      </c>
      <c r="E28">
        <v>148480</v>
      </c>
      <c r="F28">
        <v>3</v>
      </c>
      <c r="G28">
        <v>336353</v>
      </c>
      <c r="H28">
        <v>4</v>
      </c>
      <c r="I28">
        <v>211381</v>
      </c>
      <c r="V28" s="34"/>
      <c r="W28" s="34"/>
    </row>
    <row r="29" spans="2:23" x14ac:dyDescent="0.25">
      <c r="B29">
        <v>1</v>
      </c>
      <c r="C29">
        <v>161095</v>
      </c>
      <c r="D29">
        <v>2</v>
      </c>
      <c r="E29">
        <v>237816</v>
      </c>
      <c r="F29">
        <v>3</v>
      </c>
      <c r="G29">
        <v>25147</v>
      </c>
      <c r="H29">
        <v>4</v>
      </c>
      <c r="I29">
        <v>134867</v>
      </c>
      <c r="V29" s="34"/>
      <c r="W29" s="34"/>
    </row>
    <row r="30" spans="2:23" x14ac:dyDescent="0.25">
      <c r="B30">
        <v>1</v>
      </c>
      <c r="C30">
        <v>6218</v>
      </c>
      <c r="D30">
        <v>2</v>
      </c>
      <c r="E30">
        <v>38791</v>
      </c>
      <c r="F30">
        <v>3</v>
      </c>
      <c r="G30">
        <v>56076</v>
      </c>
      <c r="H30">
        <v>4</v>
      </c>
      <c r="I30">
        <v>45210</v>
      </c>
      <c r="V30" s="34"/>
      <c r="W30" s="34"/>
    </row>
    <row r="31" spans="2:23" x14ac:dyDescent="0.25">
      <c r="B31">
        <v>1</v>
      </c>
      <c r="C31">
        <v>54418</v>
      </c>
      <c r="D31">
        <v>2</v>
      </c>
      <c r="E31">
        <v>236153</v>
      </c>
      <c r="F31">
        <v>3</v>
      </c>
      <c r="G31">
        <v>160675</v>
      </c>
      <c r="H31">
        <v>4</v>
      </c>
      <c r="I31">
        <v>129396</v>
      </c>
      <c r="V31" s="34"/>
      <c r="W31" s="34"/>
    </row>
    <row r="32" spans="2:23" x14ac:dyDescent="0.25">
      <c r="B32">
        <v>1</v>
      </c>
      <c r="C32">
        <v>18765</v>
      </c>
      <c r="D32">
        <v>2</v>
      </c>
      <c r="E32">
        <v>283150</v>
      </c>
      <c r="F32">
        <v>3</v>
      </c>
      <c r="G32">
        <v>245598</v>
      </c>
      <c r="H32">
        <v>4</v>
      </c>
      <c r="I32">
        <v>162791</v>
      </c>
      <c r="V32" s="34"/>
      <c r="W32" s="34"/>
    </row>
    <row r="33" spans="2:23" x14ac:dyDescent="0.25">
      <c r="B33">
        <v>1</v>
      </c>
      <c r="C33">
        <v>409821</v>
      </c>
      <c r="D33">
        <v>2</v>
      </c>
      <c r="E33">
        <v>94096</v>
      </c>
      <c r="F33">
        <v>3</v>
      </c>
      <c r="G33">
        <v>57259</v>
      </c>
      <c r="H33">
        <v>4</v>
      </c>
      <c r="I33">
        <v>99339</v>
      </c>
      <c r="V33" s="34"/>
      <c r="W33" s="34"/>
    </row>
    <row r="34" spans="2:23" x14ac:dyDescent="0.25">
      <c r="B34">
        <v>1</v>
      </c>
      <c r="C34">
        <v>22690</v>
      </c>
      <c r="D34">
        <v>2</v>
      </c>
      <c r="E34">
        <v>362671</v>
      </c>
      <c r="F34">
        <v>3</v>
      </c>
      <c r="G34">
        <v>218001</v>
      </c>
      <c r="H34">
        <v>4</v>
      </c>
      <c r="I34">
        <v>86294</v>
      </c>
      <c r="V34" s="34"/>
      <c r="W34" s="34"/>
    </row>
    <row r="35" spans="2:23" x14ac:dyDescent="0.25">
      <c r="B35">
        <v>1</v>
      </c>
      <c r="C35">
        <v>418062</v>
      </c>
      <c r="D35">
        <v>2</v>
      </c>
      <c r="E35">
        <v>21874</v>
      </c>
      <c r="F35">
        <v>3</v>
      </c>
      <c r="G35">
        <v>286406</v>
      </c>
      <c r="H35">
        <v>4</v>
      </c>
      <c r="I35">
        <v>46017</v>
      </c>
      <c r="V35" s="34"/>
      <c r="W35" s="34"/>
    </row>
    <row r="36" spans="2:23" x14ac:dyDescent="0.25">
      <c r="B36">
        <v>1</v>
      </c>
      <c r="C36">
        <v>398938</v>
      </c>
      <c r="D36">
        <v>2</v>
      </c>
      <c r="E36">
        <v>181058</v>
      </c>
      <c r="F36">
        <v>3</v>
      </c>
      <c r="G36">
        <v>210304</v>
      </c>
      <c r="H36">
        <v>4</v>
      </c>
      <c r="I36">
        <v>251373</v>
      </c>
      <c r="V36" s="34"/>
      <c r="W36" s="34"/>
    </row>
    <row r="37" spans="2:23" x14ac:dyDescent="0.25">
      <c r="B37">
        <v>1</v>
      </c>
      <c r="C37">
        <v>275441</v>
      </c>
      <c r="D37">
        <v>2</v>
      </c>
      <c r="E37">
        <v>128089</v>
      </c>
      <c r="F37">
        <v>3</v>
      </c>
      <c r="G37">
        <v>357920</v>
      </c>
      <c r="H37">
        <v>4</v>
      </c>
      <c r="I37">
        <v>307926</v>
      </c>
      <c r="V37" s="34"/>
      <c r="W37" s="34"/>
    </row>
    <row r="38" spans="2:23" x14ac:dyDescent="0.25">
      <c r="B38">
        <v>1</v>
      </c>
      <c r="C38">
        <v>340987</v>
      </c>
      <c r="D38">
        <v>2</v>
      </c>
      <c r="E38">
        <v>39551</v>
      </c>
      <c r="F38">
        <v>3</v>
      </c>
      <c r="G38">
        <v>239090</v>
      </c>
      <c r="H38">
        <v>4</v>
      </c>
      <c r="I38">
        <v>378052</v>
      </c>
      <c r="V38" s="34"/>
      <c r="W38" s="34"/>
    </row>
    <row r="39" spans="2:23" x14ac:dyDescent="0.25">
      <c r="B39">
        <v>1</v>
      </c>
      <c r="C39">
        <v>427516</v>
      </c>
      <c r="D39">
        <v>2</v>
      </c>
      <c r="E39">
        <v>155526</v>
      </c>
      <c r="F39">
        <v>3</v>
      </c>
      <c r="G39">
        <v>324658</v>
      </c>
      <c r="H39">
        <v>4</v>
      </c>
      <c r="I39">
        <v>22363</v>
      </c>
      <c r="V39" s="34"/>
      <c r="W39" s="34"/>
    </row>
    <row r="40" spans="2:23" x14ac:dyDescent="0.25">
      <c r="B40">
        <v>1</v>
      </c>
      <c r="C40">
        <v>281071</v>
      </c>
      <c r="D40">
        <v>2</v>
      </c>
      <c r="E40">
        <v>240103</v>
      </c>
      <c r="F40">
        <v>3</v>
      </c>
      <c r="G40">
        <v>282745</v>
      </c>
      <c r="H40">
        <v>4</v>
      </c>
      <c r="I40">
        <v>461732</v>
      </c>
      <c r="O40" s="39"/>
      <c r="P40" s="14"/>
      <c r="Q40" s="14"/>
      <c r="R40" s="14"/>
      <c r="S40" s="14"/>
      <c r="T40" s="34"/>
      <c r="U40" s="34"/>
      <c r="V40" s="34"/>
      <c r="W40" s="34"/>
    </row>
    <row r="41" spans="2:23" x14ac:dyDescent="0.25">
      <c r="B41">
        <v>1</v>
      </c>
      <c r="C41">
        <v>384030</v>
      </c>
      <c r="D41">
        <v>2</v>
      </c>
      <c r="E41">
        <v>433511</v>
      </c>
      <c r="F41">
        <v>3</v>
      </c>
      <c r="G41">
        <v>236568</v>
      </c>
      <c r="H41">
        <v>4</v>
      </c>
      <c r="I41">
        <v>311349</v>
      </c>
      <c r="O41" s="39"/>
      <c r="P41" s="14"/>
      <c r="Q41" s="14"/>
      <c r="R41" s="14"/>
      <c r="S41" s="14"/>
      <c r="T41" s="34"/>
      <c r="U41" s="34"/>
      <c r="V41" s="34"/>
      <c r="W41" s="34"/>
    </row>
    <row r="42" spans="2:23" x14ac:dyDescent="0.25">
      <c r="B42">
        <v>1</v>
      </c>
      <c r="C42">
        <v>364847</v>
      </c>
      <c r="D42">
        <v>2</v>
      </c>
      <c r="E42">
        <v>8433</v>
      </c>
      <c r="F42">
        <v>3</v>
      </c>
      <c r="G42">
        <v>194016</v>
      </c>
      <c r="H42">
        <v>4</v>
      </c>
      <c r="I42">
        <v>168594</v>
      </c>
      <c r="O42" s="39"/>
      <c r="P42" s="14"/>
      <c r="Q42" s="14"/>
      <c r="R42" s="14"/>
      <c r="S42" s="14"/>
      <c r="T42" s="34"/>
      <c r="U42" s="34"/>
      <c r="V42" s="34"/>
      <c r="W42" s="34"/>
    </row>
    <row r="43" spans="2:23" x14ac:dyDescent="0.25">
      <c r="B43">
        <v>1</v>
      </c>
      <c r="C43">
        <v>446667</v>
      </c>
      <c r="D43">
        <v>2</v>
      </c>
      <c r="E43">
        <v>339892</v>
      </c>
      <c r="F43">
        <v>3</v>
      </c>
      <c r="G43">
        <v>345186</v>
      </c>
      <c r="H43">
        <v>4</v>
      </c>
      <c r="I43">
        <v>311061</v>
      </c>
      <c r="O43" s="39"/>
      <c r="P43" s="14"/>
      <c r="Q43" s="14"/>
      <c r="R43" s="14"/>
      <c r="S43" s="14"/>
      <c r="T43" s="34"/>
      <c r="U43" s="34"/>
      <c r="V43" s="34"/>
      <c r="W43" s="34"/>
    </row>
    <row r="44" spans="2:23" x14ac:dyDescent="0.25">
      <c r="B44">
        <v>1</v>
      </c>
      <c r="C44">
        <v>408368</v>
      </c>
      <c r="D44">
        <v>2</v>
      </c>
      <c r="E44">
        <v>129500</v>
      </c>
      <c r="F44">
        <v>3</v>
      </c>
      <c r="G44">
        <v>420675</v>
      </c>
      <c r="H44">
        <v>4</v>
      </c>
      <c r="I44">
        <v>368757</v>
      </c>
      <c r="O44" s="39"/>
      <c r="P44" s="14"/>
      <c r="Q44" s="14"/>
      <c r="R44" s="14"/>
      <c r="S44" s="14"/>
      <c r="T44" s="34"/>
      <c r="U44" s="34"/>
      <c r="V44" s="34"/>
      <c r="W44" s="34"/>
    </row>
    <row r="45" spans="2:23" x14ac:dyDescent="0.25">
      <c r="B45">
        <v>1</v>
      </c>
      <c r="C45">
        <v>333132</v>
      </c>
      <c r="D45">
        <v>2</v>
      </c>
      <c r="E45">
        <v>379430</v>
      </c>
      <c r="F45">
        <v>3</v>
      </c>
      <c r="G45">
        <v>1568</v>
      </c>
      <c r="H45">
        <v>4</v>
      </c>
      <c r="I45">
        <v>51015</v>
      </c>
      <c r="O45" s="39"/>
      <c r="P45" s="14"/>
      <c r="Q45" s="14"/>
      <c r="R45" s="14"/>
      <c r="S45" s="14"/>
      <c r="T45" s="34"/>
      <c r="U45" s="34"/>
      <c r="V45" s="34"/>
      <c r="W45" s="34"/>
    </row>
    <row r="46" spans="2:23" x14ac:dyDescent="0.25">
      <c r="B46">
        <v>1</v>
      </c>
      <c r="C46">
        <v>5296</v>
      </c>
      <c r="D46">
        <v>2</v>
      </c>
      <c r="E46">
        <v>203028</v>
      </c>
      <c r="F46">
        <v>3</v>
      </c>
      <c r="G46">
        <v>105052</v>
      </c>
      <c r="H46">
        <v>4</v>
      </c>
      <c r="I46">
        <v>245096</v>
      </c>
      <c r="O46" s="39"/>
      <c r="P46" s="14"/>
      <c r="Q46" s="14"/>
      <c r="R46" s="14"/>
      <c r="S46" s="14"/>
      <c r="T46" s="34"/>
      <c r="U46" s="34"/>
      <c r="V46" s="34"/>
      <c r="W46" s="34"/>
    </row>
    <row r="47" spans="2:23" x14ac:dyDescent="0.25">
      <c r="B47">
        <v>1</v>
      </c>
      <c r="C47">
        <v>251204</v>
      </c>
      <c r="D47">
        <v>2</v>
      </c>
      <c r="E47">
        <v>100239</v>
      </c>
      <c r="F47">
        <v>3</v>
      </c>
      <c r="G47">
        <v>243662</v>
      </c>
      <c r="H47">
        <v>4</v>
      </c>
      <c r="I47">
        <v>266442</v>
      </c>
      <c r="O47" s="39"/>
      <c r="P47" s="14"/>
      <c r="Q47" s="14"/>
      <c r="R47" s="14"/>
      <c r="S47" s="14"/>
      <c r="T47" s="34"/>
      <c r="U47" s="34"/>
      <c r="V47" s="34"/>
      <c r="W47" s="34"/>
    </row>
    <row r="48" spans="2:23" x14ac:dyDescent="0.25">
      <c r="B48">
        <v>1</v>
      </c>
      <c r="C48">
        <v>77076</v>
      </c>
      <c r="D48">
        <v>2</v>
      </c>
      <c r="E48">
        <v>332416</v>
      </c>
      <c r="F48">
        <v>3</v>
      </c>
      <c r="G48">
        <v>25405</v>
      </c>
      <c r="H48">
        <v>4</v>
      </c>
      <c r="I48">
        <v>75616</v>
      </c>
      <c r="O48" s="39"/>
      <c r="P48" s="14"/>
      <c r="Q48" s="14"/>
      <c r="R48" s="14"/>
      <c r="S48" s="14"/>
      <c r="T48" s="34"/>
      <c r="U48" s="34"/>
      <c r="V48" s="34"/>
      <c r="W48" s="34"/>
    </row>
    <row r="49" spans="2:23" x14ac:dyDescent="0.25">
      <c r="B49">
        <v>1</v>
      </c>
      <c r="C49">
        <v>165921</v>
      </c>
      <c r="D49">
        <v>2</v>
      </c>
      <c r="E49">
        <v>68319</v>
      </c>
      <c r="F49">
        <v>3</v>
      </c>
      <c r="G49">
        <v>397104</v>
      </c>
      <c r="H49">
        <v>4</v>
      </c>
      <c r="I49">
        <v>357656</v>
      </c>
      <c r="O49" s="39"/>
      <c r="P49" s="14"/>
      <c r="Q49" s="14"/>
      <c r="R49" s="14"/>
      <c r="S49" s="14"/>
      <c r="T49" s="34"/>
      <c r="U49" s="34"/>
      <c r="V49" s="34"/>
      <c r="W49" s="34"/>
    </row>
    <row r="50" spans="2:23" x14ac:dyDescent="0.25">
      <c r="B50">
        <v>1</v>
      </c>
      <c r="C50">
        <v>224560</v>
      </c>
      <c r="D50">
        <v>2</v>
      </c>
      <c r="E50">
        <v>299061</v>
      </c>
      <c r="F50">
        <v>3</v>
      </c>
      <c r="G50">
        <v>436430</v>
      </c>
      <c r="H50">
        <v>4</v>
      </c>
      <c r="I50">
        <v>322284</v>
      </c>
      <c r="O50" s="39"/>
      <c r="P50" s="14"/>
      <c r="Q50" s="14"/>
      <c r="R50" s="14"/>
      <c r="S50" s="14"/>
      <c r="T50" s="34"/>
      <c r="U50" s="34"/>
      <c r="V50" s="34"/>
      <c r="W50" s="34"/>
    </row>
    <row r="51" spans="2:23" x14ac:dyDescent="0.25">
      <c r="B51">
        <v>1</v>
      </c>
      <c r="C51">
        <v>24523</v>
      </c>
      <c r="D51">
        <v>2</v>
      </c>
      <c r="E51">
        <v>31342</v>
      </c>
      <c r="F51">
        <v>3</v>
      </c>
      <c r="G51">
        <v>268367</v>
      </c>
      <c r="H51">
        <v>4</v>
      </c>
      <c r="I51">
        <v>406174</v>
      </c>
      <c r="O51" s="39"/>
      <c r="P51" s="14"/>
      <c r="Q51" s="14"/>
      <c r="R51" s="14"/>
      <c r="S51" s="14"/>
      <c r="T51" s="34"/>
      <c r="U51" s="34"/>
      <c r="V51" s="34"/>
      <c r="W51" s="34"/>
    </row>
    <row r="52" spans="2:23" x14ac:dyDescent="0.25">
      <c r="B52">
        <v>1</v>
      </c>
      <c r="C52">
        <v>361827</v>
      </c>
      <c r="D52">
        <v>2</v>
      </c>
      <c r="E52">
        <v>262940</v>
      </c>
      <c r="F52">
        <v>3</v>
      </c>
      <c r="G52">
        <v>12915</v>
      </c>
      <c r="H52">
        <v>4</v>
      </c>
      <c r="I52">
        <v>93788</v>
      </c>
      <c r="O52" s="39"/>
      <c r="P52" s="14"/>
      <c r="Q52" s="14"/>
      <c r="R52" s="14"/>
      <c r="S52" s="14"/>
      <c r="T52" s="34"/>
      <c r="U52" s="34"/>
      <c r="V52" s="34"/>
      <c r="W52" s="34"/>
    </row>
    <row r="53" spans="2:23" x14ac:dyDescent="0.25">
      <c r="B53">
        <v>1</v>
      </c>
      <c r="C53">
        <v>139352</v>
      </c>
      <c r="D53">
        <v>2</v>
      </c>
      <c r="E53">
        <v>218042</v>
      </c>
      <c r="F53">
        <v>3</v>
      </c>
      <c r="G53">
        <v>288997</v>
      </c>
      <c r="H53">
        <v>4</v>
      </c>
      <c r="I53">
        <v>385602</v>
      </c>
      <c r="O53" s="39"/>
      <c r="P53" s="14"/>
      <c r="Q53" s="14"/>
      <c r="R53" s="14"/>
      <c r="S53" s="14"/>
      <c r="T53" s="34"/>
      <c r="U53" s="34"/>
      <c r="V53" s="34"/>
      <c r="W53" s="34"/>
    </row>
    <row r="54" spans="2:23" x14ac:dyDescent="0.25">
      <c r="B54">
        <v>1</v>
      </c>
      <c r="C54">
        <v>415163</v>
      </c>
      <c r="D54">
        <v>2</v>
      </c>
      <c r="E54">
        <v>438247</v>
      </c>
      <c r="F54">
        <v>3</v>
      </c>
      <c r="G54">
        <v>53404</v>
      </c>
      <c r="H54">
        <v>4</v>
      </c>
      <c r="I54">
        <v>399623</v>
      </c>
      <c r="O54" s="39"/>
      <c r="P54" s="14"/>
      <c r="Q54" s="14"/>
      <c r="R54" s="14"/>
      <c r="S54" s="14"/>
      <c r="T54" s="34"/>
      <c r="U54" s="34"/>
      <c r="V54" s="34"/>
      <c r="W54" s="34"/>
    </row>
    <row r="55" spans="2:23" x14ac:dyDescent="0.25">
      <c r="B55">
        <v>1</v>
      </c>
      <c r="C55">
        <v>412959</v>
      </c>
      <c r="D55">
        <v>2</v>
      </c>
      <c r="E55">
        <v>215941</v>
      </c>
      <c r="F55">
        <v>3</v>
      </c>
      <c r="G55">
        <v>219795</v>
      </c>
      <c r="H55">
        <v>4</v>
      </c>
      <c r="I55">
        <v>27347</v>
      </c>
      <c r="O55" s="39"/>
      <c r="P55" s="14"/>
      <c r="Q55" s="14"/>
      <c r="R55" s="14"/>
      <c r="S55" s="14"/>
      <c r="T55" s="34"/>
      <c r="U55" s="34"/>
      <c r="V55" s="34"/>
      <c r="W55" s="34"/>
    </row>
    <row r="56" spans="2:23" x14ac:dyDescent="0.25">
      <c r="B56">
        <v>1</v>
      </c>
      <c r="C56">
        <v>280735</v>
      </c>
      <c r="D56">
        <v>2</v>
      </c>
      <c r="E56">
        <v>69857</v>
      </c>
      <c r="F56">
        <v>3</v>
      </c>
      <c r="G56">
        <v>290950</v>
      </c>
      <c r="H56">
        <v>4</v>
      </c>
      <c r="I56">
        <v>69408</v>
      </c>
      <c r="O56" s="39"/>
      <c r="P56" s="14"/>
      <c r="Q56" s="14"/>
      <c r="R56" s="14"/>
      <c r="S56" s="14"/>
      <c r="T56" s="34"/>
      <c r="U56" s="34"/>
      <c r="V56" s="34"/>
      <c r="W56" s="34"/>
    </row>
    <row r="57" spans="2:23" x14ac:dyDescent="0.25">
      <c r="B57">
        <v>1</v>
      </c>
      <c r="C57">
        <v>101965</v>
      </c>
      <c r="D57">
        <v>2</v>
      </c>
      <c r="E57">
        <v>201445</v>
      </c>
      <c r="F57">
        <v>3</v>
      </c>
      <c r="G57">
        <v>173717</v>
      </c>
      <c r="H57">
        <v>4</v>
      </c>
      <c r="I57">
        <v>99697</v>
      </c>
      <c r="O57" s="39"/>
      <c r="P57" s="14"/>
      <c r="Q57" s="14"/>
      <c r="R57" s="14"/>
      <c r="S57" s="14"/>
      <c r="T57" s="34"/>
      <c r="U57" s="34"/>
      <c r="V57" s="34"/>
      <c r="W57" s="34"/>
    </row>
    <row r="58" spans="2:23" x14ac:dyDescent="0.25">
      <c r="B58">
        <v>1</v>
      </c>
      <c r="C58">
        <v>207625</v>
      </c>
      <c r="D58">
        <v>2</v>
      </c>
      <c r="E58">
        <v>310950</v>
      </c>
      <c r="F58">
        <v>3</v>
      </c>
      <c r="G58">
        <v>216401</v>
      </c>
      <c r="H58">
        <v>4</v>
      </c>
      <c r="I58">
        <v>370783</v>
      </c>
      <c r="O58" s="39"/>
      <c r="P58" s="14"/>
      <c r="Q58" s="14"/>
      <c r="R58" s="14"/>
      <c r="S58" s="14"/>
      <c r="T58" s="34"/>
      <c r="U58" s="34"/>
      <c r="V58" s="34"/>
      <c r="W58" s="34"/>
    </row>
    <row r="59" spans="2:23" x14ac:dyDescent="0.25">
      <c r="B59">
        <v>1</v>
      </c>
      <c r="C59">
        <v>438946</v>
      </c>
      <c r="D59">
        <v>2</v>
      </c>
      <c r="E59">
        <v>349685</v>
      </c>
      <c r="F59">
        <v>3</v>
      </c>
      <c r="G59">
        <v>78310</v>
      </c>
      <c r="H59">
        <v>4</v>
      </c>
      <c r="I59">
        <v>29957</v>
      </c>
      <c r="O59" s="39"/>
      <c r="P59" s="14"/>
      <c r="Q59" s="14"/>
      <c r="R59" s="14"/>
      <c r="S59" s="14"/>
      <c r="T59" s="34"/>
      <c r="U59" s="34"/>
      <c r="V59" s="34"/>
      <c r="W59" s="34"/>
    </row>
    <row r="60" spans="2:23" x14ac:dyDescent="0.25">
      <c r="B60">
        <v>1</v>
      </c>
      <c r="C60">
        <v>66351</v>
      </c>
      <c r="D60">
        <v>2</v>
      </c>
      <c r="E60">
        <v>447547</v>
      </c>
      <c r="F60">
        <v>3</v>
      </c>
      <c r="G60">
        <v>337821</v>
      </c>
      <c r="H60">
        <v>4</v>
      </c>
      <c r="I60">
        <v>309190</v>
      </c>
      <c r="O60" s="39"/>
      <c r="P60" s="14"/>
      <c r="Q60" s="14"/>
      <c r="R60" s="14"/>
      <c r="S60" s="14"/>
      <c r="T60" s="34"/>
      <c r="U60" s="34"/>
      <c r="V60" s="34"/>
      <c r="W60" s="34"/>
    </row>
    <row r="61" spans="2:23" x14ac:dyDescent="0.25">
      <c r="B61">
        <v>1</v>
      </c>
      <c r="C61">
        <v>64920</v>
      </c>
      <c r="D61">
        <v>2</v>
      </c>
      <c r="E61">
        <v>41886</v>
      </c>
      <c r="F61">
        <v>3</v>
      </c>
      <c r="G61">
        <v>282046</v>
      </c>
      <c r="H61">
        <v>4</v>
      </c>
      <c r="I61">
        <v>27360</v>
      </c>
      <c r="O61" s="39"/>
      <c r="P61" s="14"/>
      <c r="Q61" s="14"/>
      <c r="R61" s="14"/>
      <c r="S61" s="14"/>
      <c r="T61" s="34"/>
      <c r="U61" s="34"/>
      <c r="V61" s="34"/>
      <c r="W61" s="34"/>
    </row>
    <row r="62" spans="2:23" x14ac:dyDescent="0.25">
      <c r="B62">
        <v>1</v>
      </c>
      <c r="C62">
        <v>390810</v>
      </c>
      <c r="D62">
        <v>2</v>
      </c>
      <c r="E62">
        <v>116453</v>
      </c>
      <c r="F62">
        <v>3</v>
      </c>
      <c r="G62">
        <v>198400</v>
      </c>
      <c r="H62">
        <v>4</v>
      </c>
      <c r="I62">
        <v>384707</v>
      </c>
      <c r="O62" s="39"/>
      <c r="P62" s="14"/>
      <c r="Q62" s="14"/>
      <c r="R62" s="14"/>
      <c r="S62" s="14"/>
      <c r="T62" s="34"/>
      <c r="U62" s="34"/>
      <c r="V62" s="34"/>
      <c r="W62" s="34"/>
    </row>
    <row r="63" spans="2:23" x14ac:dyDescent="0.25">
      <c r="B63">
        <v>1</v>
      </c>
      <c r="C63">
        <v>446794</v>
      </c>
      <c r="D63">
        <v>2</v>
      </c>
      <c r="E63">
        <v>25457</v>
      </c>
      <c r="F63">
        <v>3</v>
      </c>
      <c r="G63">
        <v>51919</v>
      </c>
      <c r="H63">
        <v>4</v>
      </c>
      <c r="I63">
        <v>296133</v>
      </c>
      <c r="O63" s="39"/>
      <c r="P63" s="14"/>
      <c r="Q63" s="14"/>
      <c r="R63" s="14"/>
      <c r="S63" s="14"/>
      <c r="T63" s="34"/>
      <c r="U63" s="34"/>
      <c r="V63" s="34"/>
      <c r="W63" s="34"/>
    </row>
    <row r="64" spans="2:23" x14ac:dyDescent="0.25">
      <c r="B64">
        <v>1</v>
      </c>
      <c r="C64">
        <v>395182</v>
      </c>
      <c r="D64">
        <v>2</v>
      </c>
      <c r="E64">
        <v>50102</v>
      </c>
      <c r="F64">
        <v>3</v>
      </c>
      <c r="G64">
        <v>313627</v>
      </c>
      <c r="H64">
        <v>4</v>
      </c>
      <c r="I64">
        <v>10956</v>
      </c>
      <c r="O64" s="39"/>
      <c r="P64" s="14"/>
      <c r="Q64" s="14"/>
      <c r="R64" s="14"/>
      <c r="S64" s="14"/>
      <c r="T64" s="34"/>
      <c r="U64" s="34"/>
      <c r="V64" s="34"/>
      <c r="W64" s="34"/>
    </row>
    <row r="65" spans="2:23" x14ac:dyDescent="0.25">
      <c r="B65">
        <v>1</v>
      </c>
      <c r="C65">
        <v>119804</v>
      </c>
      <c r="D65">
        <v>2</v>
      </c>
      <c r="E65">
        <v>217638</v>
      </c>
      <c r="F65">
        <v>3</v>
      </c>
      <c r="G65">
        <v>179558</v>
      </c>
      <c r="H65">
        <v>4</v>
      </c>
      <c r="I65">
        <v>86069</v>
      </c>
      <c r="O65" s="39"/>
      <c r="P65" s="14"/>
      <c r="Q65" s="14"/>
      <c r="R65" s="14"/>
      <c r="S65" s="14"/>
      <c r="T65" s="34"/>
      <c r="U65" s="34"/>
      <c r="V65" s="34"/>
      <c r="W65" s="34"/>
    </row>
    <row r="66" spans="2:23" x14ac:dyDescent="0.25">
      <c r="B66">
        <v>1</v>
      </c>
      <c r="C66">
        <v>332547</v>
      </c>
      <c r="D66">
        <v>2</v>
      </c>
      <c r="E66">
        <v>163599</v>
      </c>
      <c r="F66">
        <v>3</v>
      </c>
      <c r="G66">
        <v>402762</v>
      </c>
      <c r="H66">
        <v>4</v>
      </c>
      <c r="I66">
        <v>360189</v>
      </c>
      <c r="O66" s="39"/>
      <c r="P66" s="14"/>
      <c r="Q66" s="14"/>
      <c r="R66" s="14"/>
      <c r="S66" s="14"/>
      <c r="T66" s="34"/>
      <c r="U66" s="34"/>
      <c r="V66" s="34"/>
      <c r="W66" s="34"/>
    </row>
    <row r="67" spans="2:23" x14ac:dyDescent="0.25">
      <c r="B67">
        <v>1</v>
      </c>
      <c r="C67">
        <v>216604</v>
      </c>
      <c r="D67">
        <v>2</v>
      </c>
      <c r="E67">
        <v>30540</v>
      </c>
      <c r="F67">
        <v>3</v>
      </c>
      <c r="G67">
        <v>410904</v>
      </c>
      <c r="O67" s="39"/>
      <c r="P67" s="14"/>
      <c r="Q67" s="14"/>
      <c r="R67" s="14"/>
      <c r="S67" s="14"/>
      <c r="T67" s="34"/>
      <c r="U67" s="34"/>
      <c r="V67" s="34"/>
      <c r="W67" s="34"/>
    </row>
    <row r="68" spans="2:23" x14ac:dyDescent="0.25">
      <c r="B68">
        <v>1</v>
      </c>
      <c r="C68">
        <v>259065</v>
      </c>
      <c r="D68">
        <v>2</v>
      </c>
      <c r="E68">
        <v>35529</v>
      </c>
      <c r="F68">
        <v>3</v>
      </c>
      <c r="G68">
        <v>300319</v>
      </c>
      <c r="O68" s="39"/>
      <c r="P68" s="14"/>
      <c r="Q68" s="14"/>
      <c r="R68" s="14"/>
      <c r="S68" s="14"/>
      <c r="T68" s="34"/>
      <c r="U68" s="34"/>
      <c r="V68" s="34"/>
      <c r="W68" s="34"/>
    </row>
    <row r="69" spans="2:23" x14ac:dyDescent="0.25">
      <c r="B69">
        <v>1</v>
      </c>
      <c r="C69">
        <v>254516</v>
      </c>
      <c r="D69">
        <v>2</v>
      </c>
      <c r="E69">
        <v>111203</v>
      </c>
      <c r="F69">
        <v>3</v>
      </c>
      <c r="G69">
        <v>328288</v>
      </c>
      <c r="O69" s="39"/>
      <c r="P69" s="14"/>
      <c r="Q69" s="14"/>
      <c r="R69" s="14"/>
      <c r="S69" s="14"/>
      <c r="T69" s="34"/>
      <c r="U69" s="34"/>
      <c r="V69" s="34"/>
      <c r="W69" s="34"/>
    </row>
    <row r="70" spans="2:23" x14ac:dyDescent="0.25">
      <c r="B70">
        <v>1</v>
      </c>
      <c r="C70">
        <v>372621</v>
      </c>
      <c r="D70">
        <v>2</v>
      </c>
      <c r="E70">
        <v>396305</v>
      </c>
      <c r="F70">
        <v>3</v>
      </c>
      <c r="G70">
        <v>240413</v>
      </c>
      <c r="O70" s="39"/>
      <c r="P70" s="14"/>
      <c r="Q70" s="14"/>
      <c r="R70" s="14"/>
      <c r="S70" s="14"/>
      <c r="T70" s="34"/>
      <c r="U70" s="34"/>
      <c r="V70" s="34"/>
      <c r="W70" s="34"/>
    </row>
    <row r="71" spans="2:23" x14ac:dyDescent="0.25">
      <c r="B71">
        <v>1</v>
      </c>
      <c r="C71">
        <v>157577</v>
      </c>
      <c r="D71">
        <v>2</v>
      </c>
      <c r="E71">
        <v>243269</v>
      </c>
      <c r="F71">
        <v>3</v>
      </c>
      <c r="G71">
        <v>472216</v>
      </c>
      <c r="O71" s="39"/>
      <c r="P71" s="14"/>
      <c r="Q71" s="14"/>
      <c r="R71" s="14"/>
      <c r="S71" s="14"/>
      <c r="T71" s="34"/>
      <c r="U71" s="34"/>
      <c r="V71" s="34"/>
      <c r="W71" s="34"/>
    </row>
    <row r="72" spans="2:23" x14ac:dyDescent="0.25">
      <c r="B72">
        <v>1</v>
      </c>
      <c r="C72">
        <v>16211</v>
      </c>
      <c r="D72">
        <v>2</v>
      </c>
      <c r="E72">
        <v>197023</v>
      </c>
      <c r="F72">
        <v>3</v>
      </c>
      <c r="G72">
        <v>12168</v>
      </c>
      <c r="O72" s="39"/>
      <c r="P72" s="14"/>
      <c r="Q72" s="14"/>
      <c r="R72" s="14"/>
      <c r="S72" s="14"/>
      <c r="T72" s="34"/>
      <c r="U72" s="34"/>
      <c r="V72" s="34"/>
      <c r="W72" s="34"/>
    </row>
    <row r="73" spans="2:23" x14ac:dyDescent="0.25">
      <c r="B73">
        <v>1</v>
      </c>
      <c r="C73">
        <v>452154</v>
      </c>
      <c r="D73">
        <v>2</v>
      </c>
      <c r="E73">
        <v>140239</v>
      </c>
      <c r="F73">
        <v>3</v>
      </c>
      <c r="G73">
        <v>142346</v>
      </c>
      <c r="O73" s="39"/>
      <c r="P73" s="14"/>
      <c r="Q73" s="14"/>
      <c r="R73" s="14"/>
      <c r="S73" s="14"/>
      <c r="T73" s="34"/>
      <c r="U73" s="34"/>
      <c r="V73" s="34"/>
      <c r="W73" s="34"/>
    </row>
    <row r="74" spans="2:23" x14ac:dyDescent="0.25">
      <c r="B74">
        <v>1</v>
      </c>
      <c r="C74">
        <v>406778</v>
      </c>
      <c r="D74">
        <v>2</v>
      </c>
      <c r="E74">
        <v>422471</v>
      </c>
      <c r="F74">
        <v>3</v>
      </c>
      <c r="G74">
        <v>349463</v>
      </c>
      <c r="O74" s="39"/>
      <c r="P74" s="14"/>
      <c r="Q74" s="14"/>
      <c r="R74" s="14"/>
      <c r="S74" s="14"/>
      <c r="T74" s="34"/>
      <c r="U74" s="34"/>
      <c r="V74" s="34"/>
      <c r="W74" s="34"/>
    </row>
    <row r="75" spans="2:23" x14ac:dyDescent="0.25">
      <c r="B75">
        <v>1</v>
      </c>
      <c r="C75">
        <v>249987</v>
      </c>
      <c r="D75">
        <v>2</v>
      </c>
      <c r="E75">
        <v>198022</v>
      </c>
      <c r="F75">
        <v>3</v>
      </c>
      <c r="G75">
        <v>306064</v>
      </c>
      <c r="O75" s="39"/>
      <c r="P75" s="14"/>
      <c r="Q75" s="14"/>
      <c r="R75" s="14"/>
      <c r="S75" s="14"/>
      <c r="T75" s="34"/>
      <c r="U75" s="34"/>
      <c r="V75" s="34"/>
      <c r="W75" s="34"/>
    </row>
    <row r="76" spans="2:23" x14ac:dyDescent="0.25">
      <c r="B76">
        <v>1</v>
      </c>
      <c r="C76">
        <v>338576</v>
      </c>
      <c r="D76">
        <v>2</v>
      </c>
      <c r="E76">
        <v>139652</v>
      </c>
      <c r="F76">
        <v>3</v>
      </c>
      <c r="G76">
        <v>188964</v>
      </c>
      <c r="O76" s="39"/>
      <c r="P76" s="14"/>
      <c r="Q76" s="14"/>
      <c r="R76" s="14"/>
      <c r="S76" s="14"/>
      <c r="T76" s="34"/>
      <c r="U76" s="34"/>
      <c r="V76" s="34"/>
      <c r="W76" s="34"/>
    </row>
    <row r="77" spans="2:23" x14ac:dyDescent="0.25">
      <c r="B77">
        <v>1</v>
      </c>
      <c r="C77">
        <v>106047</v>
      </c>
      <c r="D77">
        <v>2</v>
      </c>
      <c r="E77">
        <v>63095</v>
      </c>
      <c r="F77">
        <v>3</v>
      </c>
      <c r="G77">
        <v>25500</v>
      </c>
      <c r="O77" s="39"/>
      <c r="P77" s="14"/>
      <c r="Q77" s="14"/>
      <c r="R77" s="14"/>
      <c r="S77" s="14"/>
      <c r="T77" s="34"/>
      <c r="U77" s="34"/>
      <c r="V77" s="34"/>
      <c r="W77" s="34"/>
    </row>
    <row r="78" spans="2:23" x14ac:dyDescent="0.25">
      <c r="B78">
        <v>1</v>
      </c>
      <c r="C78">
        <v>419097</v>
      </c>
      <c r="D78">
        <v>2</v>
      </c>
      <c r="E78">
        <v>65484</v>
      </c>
      <c r="F78">
        <v>3</v>
      </c>
      <c r="G78">
        <v>32070</v>
      </c>
      <c r="O78" s="39"/>
      <c r="P78" s="14"/>
      <c r="Q78" s="14"/>
      <c r="R78" s="14"/>
      <c r="S78" s="14"/>
      <c r="T78" s="34"/>
      <c r="U78" s="34"/>
      <c r="V78" s="34"/>
      <c r="W78" s="34"/>
    </row>
    <row r="79" spans="2:23" x14ac:dyDescent="0.25">
      <c r="B79">
        <v>1</v>
      </c>
      <c r="C79">
        <v>430236</v>
      </c>
      <c r="D79">
        <v>2</v>
      </c>
      <c r="E79">
        <v>299557</v>
      </c>
      <c r="F79">
        <v>3</v>
      </c>
      <c r="G79">
        <v>408019</v>
      </c>
      <c r="O79" s="39"/>
      <c r="P79" s="14"/>
      <c r="Q79" s="14"/>
      <c r="R79" s="14"/>
      <c r="S79" s="14"/>
      <c r="T79" s="34"/>
      <c r="U79" s="34"/>
      <c r="V79" s="34"/>
      <c r="W79" s="34"/>
    </row>
    <row r="80" spans="2:23" x14ac:dyDescent="0.25">
      <c r="B80">
        <v>1</v>
      </c>
      <c r="C80">
        <v>48386</v>
      </c>
      <c r="D80">
        <v>2</v>
      </c>
      <c r="E80">
        <v>215141</v>
      </c>
      <c r="F80">
        <v>3</v>
      </c>
      <c r="G80">
        <v>339235</v>
      </c>
      <c r="O80" s="39"/>
      <c r="P80" s="14"/>
      <c r="Q80" s="14"/>
      <c r="R80" s="14"/>
      <c r="S80" s="14"/>
      <c r="T80" s="34"/>
      <c r="U80" s="34"/>
      <c r="V80" s="34"/>
      <c r="W80" s="34"/>
    </row>
    <row r="81" spans="2:23" x14ac:dyDescent="0.25">
      <c r="B81">
        <v>1</v>
      </c>
      <c r="C81">
        <v>241450</v>
      </c>
      <c r="D81">
        <v>2</v>
      </c>
      <c r="E81">
        <v>430889</v>
      </c>
      <c r="F81">
        <v>3</v>
      </c>
      <c r="G81">
        <v>220840</v>
      </c>
      <c r="O81" s="39"/>
      <c r="P81" s="14"/>
      <c r="Q81" s="14"/>
      <c r="R81" s="14"/>
      <c r="S81" s="14"/>
      <c r="T81" s="34"/>
      <c r="U81" s="34"/>
      <c r="V81" s="34"/>
      <c r="W81" s="34"/>
    </row>
    <row r="82" spans="2:23" x14ac:dyDescent="0.25">
      <c r="B82">
        <v>1</v>
      </c>
      <c r="C82">
        <v>165472</v>
      </c>
      <c r="D82">
        <v>2</v>
      </c>
      <c r="E82">
        <v>355327</v>
      </c>
      <c r="F82">
        <v>3</v>
      </c>
      <c r="G82">
        <v>284743</v>
      </c>
      <c r="O82" s="39"/>
      <c r="P82" s="14"/>
      <c r="Q82" s="14"/>
      <c r="R82" s="14"/>
      <c r="S82" s="14"/>
      <c r="T82" s="34"/>
      <c r="U82" s="34"/>
      <c r="V82" s="34"/>
      <c r="W82" s="34"/>
    </row>
    <row r="83" spans="2:23" x14ac:dyDescent="0.25">
      <c r="B83">
        <v>1</v>
      </c>
      <c r="C83">
        <v>312056</v>
      </c>
      <c r="D83">
        <v>2</v>
      </c>
      <c r="E83">
        <v>51696</v>
      </c>
      <c r="F83">
        <v>3</v>
      </c>
      <c r="G83">
        <v>27499</v>
      </c>
      <c r="O83" s="39"/>
      <c r="P83" s="14"/>
      <c r="Q83" s="14"/>
      <c r="R83" s="14"/>
      <c r="S83" s="14"/>
      <c r="T83" s="34"/>
      <c r="U83" s="34"/>
      <c r="V83" s="34"/>
      <c r="W83" s="34"/>
    </row>
    <row r="84" spans="2:23" x14ac:dyDescent="0.25">
      <c r="B84">
        <v>1</v>
      </c>
      <c r="C84">
        <v>69152</v>
      </c>
      <c r="D84">
        <v>2</v>
      </c>
      <c r="E84">
        <v>90228</v>
      </c>
      <c r="F84">
        <v>3</v>
      </c>
      <c r="G84">
        <v>263663</v>
      </c>
      <c r="O84" s="39"/>
      <c r="P84" s="14"/>
      <c r="Q84" s="14"/>
      <c r="R84" s="14"/>
      <c r="S84" s="14"/>
      <c r="T84" s="34"/>
      <c r="U84" s="34"/>
      <c r="V84" s="34"/>
      <c r="W84" s="34"/>
    </row>
    <row r="85" spans="2:23" x14ac:dyDescent="0.25">
      <c r="B85">
        <v>1</v>
      </c>
      <c r="C85">
        <v>351334</v>
      </c>
      <c r="D85">
        <v>2</v>
      </c>
      <c r="E85">
        <v>405215</v>
      </c>
      <c r="F85">
        <v>3</v>
      </c>
      <c r="G85">
        <v>417839</v>
      </c>
      <c r="O85" s="39"/>
      <c r="P85" s="14"/>
      <c r="Q85" s="14"/>
      <c r="R85" s="14"/>
      <c r="S85" s="14"/>
      <c r="T85" s="34"/>
      <c r="U85" s="34"/>
      <c r="V85" s="34"/>
      <c r="W85" s="34"/>
    </row>
    <row r="86" spans="2:23" x14ac:dyDescent="0.25">
      <c r="B86">
        <v>1</v>
      </c>
      <c r="C86">
        <v>144206</v>
      </c>
      <c r="D86">
        <v>2</v>
      </c>
      <c r="E86">
        <v>17133</v>
      </c>
      <c r="F86">
        <v>3</v>
      </c>
      <c r="G86">
        <v>42680</v>
      </c>
      <c r="O86" s="39"/>
      <c r="P86" s="14"/>
      <c r="Q86" s="14"/>
      <c r="R86" s="14"/>
      <c r="S86" s="14"/>
      <c r="T86" s="34"/>
      <c r="U86" s="34"/>
      <c r="V86" s="34"/>
      <c r="W86" s="34"/>
    </row>
    <row r="87" spans="2:23" x14ac:dyDescent="0.25">
      <c r="B87">
        <v>1</v>
      </c>
      <c r="C87">
        <v>354926</v>
      </c>
      <c r="D87">
        <v>2</v>
      </c>
      <c r="E87">
        <v>70881</v>
      </c>
      <c r="F87">
        <v>3</v>
      </c>
      <c r="G87">
        <v>216244</v>
      </c>
      <c r="O87" s="39"/>
      <c r="P87" s="14"/>
      <c r="Q87" s="14"/>
      <c r="R87" s="14"/>
      <c r="S87" s="14"/>
      <c r="T87" s="34"/>
      <c r="U87" s="34"/>
      <c r="V87" s="34"/>
      <c r="W87" s="34"/>
    </row>
    <row r="88" spans="2:23" x14ac:dyDescent="0.25">
      <c r="B88">
        <v>1</v>
      </c>
      <c r="C88">
        <v>413848</v>
      </c>
      <c r="D88">
        <v>2</v>
      </c>
      <c r="E88">
        <v>86571</v>
      </c>
      <c r="F88">
        <v>3</v>
      </c>
      <c r="G88">
        <v>300168</v>
      </c>
      <c r="O88" s="39"/>
      <c r="P88" s="14"/>
      <c r="Q88" s="14"/>
      <c r="R88" s="14"/>
      <c r="S88" s="14"/>
      <c r="T88" s="34"/>
      <c r="U88" s="34"/>
      <c r="V88" s="34"/>
      <c r="W88" s="34"/>
    </row>
    <row r="89" spans="2:23" x14ac:dyDescent="0.25">
      <c r="B89">
        <v>1</v>
      </c>
      <c r="C89">
        <v>154424</v>
      </c>
      <c r="D89">
        <v>2</v>
      </c>
      <c r="E89">
        <v>188378</v>
      </c>
      <c r="F89">
        <v>3</v>
      </c>
      <c r="G89">
        <v>395434</v>
      </c>
      <c r="O89" s="39"/>
      <c r="P89" s="14"/>
      <c r="Q89" s="14"/>
      <c r="R89" s="14"/>
      <c r="S89" s="14"/>
      <c r="T89" s="34"/>
      <c r="U89" s="34"/>
      <c r="V89" s="34"/>
      <c r="W89" s="34"/>
    </row>
    <row r="90" spans="2:23" x14ac:dyDescent="0.25">
      <c r="B90">
        <v>1</v>
      </c>
      <c r="C90">
        <v>222490</v>
      </c>
      <c r="D90">
        <v>2</v>
      </c>
      <c r="E90">
        <v>404779</v>
      </c>
      <c r="F90">
        <v>3</v>
      </c>
      <c r="G90">
        <v>40585</v>
      </c>
      <c r="O90" s="39"/>
      <c r="P90" s="14"/>
      <c r="Q90" s="14"/>
      <c r="R90" s="14"/>
      <c r="S90" s="14"/>
      <c r="T90" s="34"/>
      <c r="U90" s="34"/>
      <c r="V90" s="34"/>
      <c r="W90" s="34"/>
    </row>
    <row r="91" spans="2:23" x14ac:dyDescent="0.25">
      <c r="B91">
        <v>1</v>
      </c>
      <c r="C91">
        <v>57150</v>
      </c>
      <c r="D91">
        <v>2</v>
      </c>
      <c r="E91">
        <v>318196</v>
      </c>
      <c r="F91">
        <v>3</v>
      </c>
      <c r="G91">
        <v>368805</v>
      </c>
      <c r="O91" s="39"/>
      <c r="P91" s="14"/>
      <c r="Q91" s="14"/>
      <c r="R91" s="14"/>
      <c r="S91" s="14"/>
      <c r="T91" s="34"/>
      <c r="U91" s="34"/>
      <c r="V91" s="34"/>
      <c r="W91" s="34"/>
    </row>
    <row r="92" spans="2:23" x14ac:dyDescent="0.25">
      <c r="B92">
        <v>1</v>
      </c>
      <c r="C92">
        <v>313151</v>
      </c>
      <c r="D92">
        <v>2</v>
      </c>
      <c r="E92">
        <v>348467</v>
      </c>
      <c r="F92">
        <v>3</v>
      </c>
      <c r="G92">
        <v>62801</v>
      </c>
      <c r="O92" s="39"/>
      <c r="P92" s="14"/>
      <c r="Q92" s="14"/>
      <c r="R92" s="14"/>
      <c r="S92" s="14"/>
      <c r="T92" s="34"/>
      <c r="U92" s="34"/>
      <c r="V92" s="34"/>
      <c r="W92" s="34"/>
    </row>
    <row r="93" spans="2:23" x14ac:dyDescent="0.25">
      <c r="B93">
        <v>1</v>
      </c>
      <c r="C93">
        <v>405938</v>
      </c>
      <c r="D93">
        <v>2</v>
      </c>
      <c r="E93">
        <v>404370</v>
      </c>
      <c r="F93">
        <v>3</v>
      </c>
      <c r="G93">
        <v>163721</v>
      </c>
      <c r="O93" s="39"/>
      <c r="P93" s="14"/>
      <c r="Q93" s="14"/>
      <c r="R93" s="14"/>
      <c r="S93" s="14"/>
      <c r="T93" s="34"/>
      <c r="U93" s="34"/>
      <c r="V93" s="34"/>
      <c r="W93" s="34"/>
    </row>
    <row r="94" spans="2:23" x14ac:dyDescent="0.25">
      <c r="B94">
        <v>1</v>
      </c>
      <c r="C94">
        <v>443231</v>
      </c>
      <c r="D94">
        <v>2</v>
      </c>
      <c r="E94">
        <v>454771</v>
      </c>
      <c r="F94">
        <v>3</v>
      </c>
      <c r="G94">
        <v>440199</v>
      </c>
      <c r="O94" s="39"/>
      <c r="P94" s="14"/>
      <c r="Q94" s="14"/>
      <c r="R94" s="14"/>
      <c r="S94" s="14"/>
      <c r="T94" s="34"/>
      <c r="U94" s="34"/>
      <c r="V94" s="34"/>
      <c r="W94" s="34"/>
    </row>
    <row r="95" spans="2:23" x14ac:dyDescent="0.25">
      <c r="B95">
        <v>1</v>
      </c>
      <c r="C95">
        <v>428103</v>
      </c>
      <c r="D95">
        <v>2</v>
      </c>
      <c r="E95">
        <v>380282</v>
      </c>
      <c r="F95">
        <v>3</v>
      </c>
      <c r="G95">
        <v>131516</v>
      </c>
      <c r="O95" s="39"/>
      <c r="P95" s="14"/>
      <c r="Q95" s="14"/>
      <c r="R95" s="14"/>
      <c r="S95" s="14"/>
      <c r="T95" s="34"/>
      <c r="U95" s="34"/>
      <c r="V95" s="34"/>
      <c r="W95" s="34"/>
    </row>
    <row r="96" spans="2:23" x14ac:dyDescent="0.25">
      <c r="B96">
        <v>1</v>
      </c>
      <c r="C96">
        <v>230667</v>
      </c>
      <c r="D96">
        <v>2</v>
      </c>
      <c r="E96">
        <v>323178</v>
      </c>
      <c r="F96">
        <v>3</v>
      </c>
      <c r="G96">
        <v>289363</v>
      </c>
      <c r="O96" s="39"/>
      <c r="P96" s="14"/>
      <c r="Q96" s="14"/>
      <c r="R96" s="14"/>
      <c r="S96" s="14"/>
      <c r="T96" s="34"/>
      <c r="U96" s="34"/>
      <c r="V96" s="34"/>
      <c r="W96" s="34"/>
    </row>
    <row r="97" spans="2:23" x14ac:dyDescent="0.25">
      <c r="B97">
        <v>1</v>
      </c>
      <c r="C97">
        <v>369662</v>
      </c>
      <c r="D97">
        <v>2</v>
      </c>
      <c r="E97">
        <v>65057</v>
      </c>
      <c r="F97">
        <v>3</v>
      </c>
      <c r="G97">
        <v>207053</v>
      </c>
      <c r="O97" s="39"/>
      <c r="P97" s="14"/>
      <c r="Q97" s="14"/>
      <c r="R97" s="14"/>
      <c r="S97" s="14"/>
      <c r="T97" s="34"/>
      <c r="U97" s="34"/>
      <c r="V97" s="34"/>
      <c r="W97" s="34"/>
    </row>
    <row r="98" spans="2:23" x14ac:dyDescent="0.25">
      <c r="B98">
        <v>1</v>
      </c>
      <c r="C98">
        <v>418050</v>
      </c>
      <c r="D98">
        <v>2</v>
      </c>
      <c r="E98">
        <v>54589</v>
      </c>
      <c r="F98">
        <v>3</v>
      </c>
      <c r="G98">
        <v>172326</v>
      </c>
      <c r="O98" s="39"/>
      <c r="P98" s="14"/>
      <c r="Q98" s="14"/>
      <c r="R98" s="14"/>
      <c r="S98" s="14"/>
      <c r="T98" s="34"/>
      <c r="U98" s="34"/>
      <c r="V98" s="34"/>
      <c r="W98" s="34"/>
    </row>
    <row r="99" spans="2:23" x14ac:dyDescent="0.25">
      <c r="B99">
        <v>1</v>
      </c>
      <c r="C99">
        <v>34970</v>
      </c>
      <c r="D99">
        <v>2</v>
      </c>
      <c r="E99">
        <v>442748</v>
      </c>
      <c r="F99">
        <v>3</v>
      </c>
      <c r="G99">
        <v>250371</v>
      </c>
      <c r="O99" s="39"/>
      <c r="P99" s="14"/>
      <c r="Q99" s="14"/>
      <c r="R99" s="14"/>
      <c r="S99" s="14"/>
      <c r="T99" s="34"/>
      <c r="U99" s="34"/>
      <c r="V99" s="34"/>
      <c r="W99" s="34"/>
    </row>
    <row r="100" spans="2:23" x14ac:dyDescent="0.25">
      <c r="B100">
        <v>1</v>
      </c>
      <c r="C100">
        <v>324300</v>
      </c>
      <c r="D100">
        <v>2</v>
      </c>
      <c r="E100">
        <v>416519</v>
      </c>
      <c r="F100">
        <v>3</v>
      </c>
      <c r="G100">
        <v>178248</v>
      </c>
      <c r="O100" s="39"/>
      <c r="P100" s="14"/>
      <c r="Q100" s="14"/>
      <c r="R100" s="14"/>
      <c r="S100" s="14"/>
      <c r="T100" s="34"/>
      <c r="U100" s="34"/>
      <c r="V100" s="34"/>
      <c r="W100" s="34"/>
    </row>
    <row r="101" spans="2:23" x14ac:dyDescent="0.25">
      <c r="B101">
        <v>1</v>
      </c>
      <c r="C101">
        <v>386751</v>
      </c>
      <c r="D101">
        <v>2</v>
      </c>
      <c r="E101">
        <v>21211</v>
      </c>
      <c r="F101">
        <v>3</v>
      </c>
      <c r="G101">
        <v>384328</v>
      </c>
      <c r="O101" s="39"/>
      <c r="P101" s="14"/>
      <c r="Q101" s="14"/>
      <c r="R101" s="14"/>
      <c r="S101" s="14"/>
      <c r="T101" s="34"/>
      <c r="U101" s="34"/>
      <c r="V101" s="34"/>
      <c r="W101" s="34"/>
    </row>
    <row r="102" spans="2:23" x14ac:dyDescent="0.25">
      <c r="B102">
        <v>1</v>
      </c>
      <c r="C102">
        <v>436468</v>
      </c>
      <c r="D102">
        <v>2</v>
      </c>
      <c r="E102">
        <v>239954</v>
      </c>
      <c r="F102">
        <v>3</v>
      </c>
      <c r="G102">
        <v>103659</v>
      </c>
      <c r="O102" s="39"/>
      <c r="P102" s="14"/>
      <c r="Q102" s="14"/>
      <c r="R102" s="14"/>
      <c r="S102" s="14"/>
      <c r="T102" s="34"/>
      <c r="U102" s="34"/>
      <c r="V102" s="34"/>
      <c r="W102" s="34"/>
    </row>
    <row r="103" spans="2:23" x14ac:dyDescent="0.25">
      <c r="B103">
        <v>1</v>
      </c>
      <c r="C103">
        <v>406081</v>
      </c>
      <c r="D103">
        <v>2</v>
      </c>
      <c r="E103">
        <v>437835</v>
      </c>
      <c r="F103">
        <v>3</v>
      </c>
      <c r="G103">
        <v>64123</v>
      </c>
      <c r="O103" s="39"/>
      <c r="P103" s="14"/>
      <c r="Q103" s="14"/>
      <c r="R103" s="14"/>
      <c r="S103" s="14"/>
      <c r="T103" s="34"/>
      <c r="U103" s="34"/>
      <c r="V103" s="34"/>
      <c r="W103" s="34"/>
    </row>
    <row r="104" spans="2:23" x14ac:dyDescent="0.25">
      <c r="B104">
        <v>1</v>
      </c>
      <c r="C104">
        <v>443531</v>
      </c>
      <c r="D104">
        <v>2</v>
      </c>
      <c r="E104">
        <v>158711</v>
      </c>
      <c r="F104">
        <v>3</v>
      </c>
      <c r="G104">
        <v>374540</v>
      </c>
      <c r="O104" s="39"/>
      <c r="P104" s="14"/>
      <c r="Q104" s="14"/>
      <c r="R104" s="14"/>
      <c r="S104" s="14"/>
      <c r="T104" s="34"/>
      <c r="U104" s="34"/>
      <c r="V104" s="34"/>
      <c r="W104" s="34"/>
    </row>
    <row r="105" spans="2:23" x14ac:dyDescent="0.25">
      <c r="B105">
        <v>1</v>
      </c>
      <c r="C105">
        <v>227095</v>
      </c>
      <c r="D105">
        <v>2</v>
      </c>
      <c r="E105">
        <v>22569</v>
      </c>
      <c r="F105">
        <v>3</v>
      </c>
      <c r="G105">
        <v>332394</v>
      </c>
      <c r="O105" s="39"/>
      <c r="P105" s="14"/>
      <c r="Q105" s="14"/>
      <c r="R105" s="14"/>
      <c r="S105" s="14"/>
      <c r="T105" s="34"/>
      <c r="U105" s="34"/>
      <c r="V105" s="34"/>
      <c r="W105" s="34"/>
    </row>
    <row r="106" spans="2:23" x14ac:dyDescent="0.25">
      <c r="B106">
        <v>1</v>
      </c>
      <c r="C106">
        <v>187173</v>
      </c>
      <c r="F106">
        <v>3</v>
      </c>
      <c r="G106">
        <v>42924</v>
      </c>
      <c r="O106" s="39"/>
      <c r="P106" s="14"/>
      <c r="Q106" s="14"/>
      <c r="R106" s="14"/>
      <c r="S106" s="14"/>
      <c r="T106" s="34"/>
      <c r="U106" s="34"/>
      <c r="V106" s="34"/>
      <c r="W106" s="34"/>
    </row>
    <row r="107" spans="2:23" x14ac:dyDescent="0.25">
      <c r="B107">
        <v>1</v>
      </c>
      <c r="C107">
        <v>430736</v>
      </c>
      <c r="F107">
        <v>3</v>
      </c>
      <c r="G107">
        <v>270697</v>
      </c>
      <c r="O107" s="39"/>
      <c r="P107" s="14"/>
      <c r="Q107" s="14"/>
      <c r="R107" s="14"/>
      <c r="S107" s="14"/>
      <c r="T107" s="34"/>
      <c r="U107" s="34"/>
      <c r="V107" s="34"/>
      <c r="W107" s="34"/>
    </row>
    <row r="108" spans="2:23" x14ac:dyDescent="0.25">
      <c r="B108">
        <v>1</v>
      </c>
      <c r="C108">
        <v>145788</v>
      </c>
      <c r="F108">
        <v>3</v>
      </c>
      <c r="G108">
        <v>15491</v>
      </c>
      <c r="O108" s="39"/>
      <c r="P108" s="14"/>
      <c r="Q108" s="14"/>
      <c r="R108" s="14"/>
      <c r="S108" s="14"/>
      <c r="T108" s="34"/>
      <c r="U108" s="34"/>
      <c r="V108" s="34"/>
      <c r="W108" s="34"/>
    </row>
    <row r="109" spans="2:23" x14ac:dyDescent="0.25">
      <c r="B109">
        <v>1</v>
      </c>
      <c r="C109">
        <v>193790</v>
      </c>
      <c r="F109">
        <v>3</v>
      </c>
      <c r="G109">
        <v>213640</v>
      </c>
      <c r="O109" s="39"/>
      <c r="P109" s="14"/>
      <c r="Q109" s="14"/>
      <c r="R109" s="14"/>
      <c r="S109" s="14"/>
      <c r="T109" s="34"/>
      <c r="U109" s="34"/>
      <c r="V109" s="34"/>
      <c r="W109" s="34"/>
    </row>
    <row r="110" spans="2:23" x14ac:dyDescent="0.25">
      <c r="B110">
        <v>1</v>
      </c>
      <c r="C110">
        <v>179745</v>
      </c>
      <c r="F110">
        <v>3</v>
      </c>
      <c r="G110">
        <v>278081</v>
      </c>
      <c r="O110" s="39"/>
      <c r="P110" s="14"/>
      <c r="Q110" s="14"/>
      <c r="R110" s="14"/>
      <c r="S110" s="14"/>
      <c r="T110" s="34"/>
      <c r="U110" s="34"/>
      <c r="V110" s="34"/>
      <c r="W110" s="34"/>
    </row>
    <row r="111" spans="2:23" x14ac:dyDescent="0.25">
      <c r="B111">
        <v>1</v>
      </c>
      <c r="C111">
        <v>233369</v>
      </c>
      <c r="F111">
        <v>3</v>
      </c>
      <c r="G111">
        <v>386038</v>
      </c>
      <c r="O111" s="39"/>
      <c r="P111" s="14"/>
      <c r="Q111" s="14"/>
      <c r="R111" s="14"/>
      <c r="S111" s="14"/>
      <c r="T111" s="34"/>
      <c r="U111" s="34"/>
      <c r="V111" s="34"/>
      <c r="W111" s="34"/>
    </row>
    <row r="112" spans="2:23" x14ac:dyDescent="0.25">
      <c r="B112">
        <v>1</v>
      </c>
      <c r="C112">
        <v>76586</v>
      </c>
      <c r="F112">
        <v>3</v>
      </c>
      <c r="G112">
        <v>40289</v>
      </c>
      <c r="O112" s="39"/>
      <c r="P112" s="14"/>
      <c r="Q112" s="14"/>
      <c r="R112" s="14"/>
      <c r="S112" s="14"/>
      <c r="T112" s="34"/>
      <c r="U112" s="34"/>
      <c r="V112" s="34"/>
      <c r="W112" s="34"/>
    </row>
    <row r="113" spans="2:23" x14ac:dyDescent="0.25">
      <c r="B113">
        <v>1</v>
      </c>
      <c r="C113">
        <v>428680</v>
      </c>
      <c r="F113">
        <v>3</v>
      </c>
      <c r="G113">
        <v>410078</v>
      </c>
      <c r="O113" s="39"/>
      <c r="P113" s="14"/>
      <c r="Q113" s="14"/>
      <c r="R113" s="14"/>
      <c r="S113" s="14"/>
      <c r="T113" s="34"/>
      <c r="U113" s="34"/>
      <c r="V113" s="34"/>
      <c r="W113" s="34"/>
    </row>
    <row r="114" spans="2:23" x14ac:dyDescent="0.25">
      <c r="B114">
        <v>1</v>
      </c>
      <c r="C114">
        <v>8255</v>
      </c>
      <c r="F114">
        <v>3</v>
      </c>
      <c r="G114">
        <v>407759</v>
      </c>
      <c r="O114" s="39"/>
      <c r="P114" s="14"/>
      <c r="Q114" s="14"/>
      <c r="R114" s="14"/>
      <c r="S114" s="14"/>
      <c r="T114" s="34"/>
      <c r="U114" s="34"/>
      <c r="V114" s="34"/>
      <c r="W114" s="34"/>
    </row>
    <row r="115" spans="2:23" x14ac:dyDescent="0.25">
      <c r="B115">
        <v>1</v>
      </c>
      <c r="C115">
        <v>356701</v>
      </c>
      <c r="F115">
        <v>3</v>
      </c>
      <c r="G115">
        <v>218006</v>
      </c>
      <c r="O115" s="39"/>
      <c r="P115" s="14"/>
      <c r="Q115" s="14"/>
      <c r="R115" s="14"/>
      <c r="S115" s="14"/>
      <c r="T115" s="34"/>
      <c r="U115" s="34"/>
      <c r="V115" s="34"/>
      <c r="W115" s="34"/>
    </row>
    <row r="116" spans="2:23" x14ac:dyDescent="0.25">
      <c r="B116">
        <v>1</v>
      </c>
      <c r="C116">
        <v>259379</v>
      </c>
      <c r="F116">
        <v>3</v>
      </c>
      <c r="G116">
        <v>275109</v>
      </c>
      <c r="O116" s="39"/>
      <c r="P116" s="14"/>
      <c r="Q116" s="14"/>
      <c r="R116" s="14"/>
      <c r="S116" s="14"/>
      <c r="T116" s="34"/>
      <c r="U116" s="34"/>
      <c r="V116" s="34"/>
      <c r="W116" s="34"/>
    </row>
    <row r="117" spans="2:23" x14ac:dyDescent="0.25">
      <c r="B117">
        <v>1</v>
      </c>
      <c r="C117">
        <v>395379</v>
      </c>
      <c r="F117">
        <v>3</v>
      </c>
      <c r="G117">
        <v>297603</v>
      </c>
      <c r="O117" s="39"/>
      <c r="P117" s="14"/>
      <c r="Q117" s="14"/>
      <c r="R117" s="14"/>
      <c r="S117" s="14"/>
      <c r="T117" s="34"/>
      <c r="U117" s="34"/>
      <c r="V117" s="34"/>
      <c r="W117" s="34"/>
    </row>
    <row r="118" spans="2:23" x14ac:dyDescent="0.25">
      <c r="B118">
        <v>1</v>
      </c>
      <c r="C118">
        <v>375022</v>
      </c>
      <c r="F118">
        <v>3</v>
      </c>
      <c r="G118">
        <v>365061</v>
      </c>
      <c r="O118" s="39"/>
      <c r="P118" s="14"/>
      <c r="Q118" s="14"/>
      <c r="R118" s="14"/>
      <c r="S118" s="14"/>
      <c r="T118" s="34"/>
      <c r="U118" s="34"/>
      <c r="V118" s="34"/>
      <c r="W118" s="34"/>
    </row>
    <row r="119" spans="2:23" x14ac:dyDescent="0.25">
      <c r="B119">
        <v>1</v>
      </c>
      <c r="C119">
        <v>28708</v>
      </c>
      <c r="F119">
        <v>3</v>
      </c>
      <c r="G119">
        <v>124750</v>
      </c>
      <c r="O119" s="39"/>
      <c r="P119" s="14"/>
      <c r="Q119" s="14"/>
      <c r="R119" s="14"/>
      <c r="S119" s="14"/>
      <c r="T119" s="34"/>
      <c r="U119" s="34"/>
      <c r="V119" s="34"/>
      <c r="W119" s="34"/>
    </row>
    <row r="120" spans="2:23" x14ac:dyDescent="0.25">
      <c r="B120">
        <v>1</v>
      </c>
      <c r="C120">
        <v>425780</v>
      </c>
      <c r="F120">
        <v>3</v>
      </c>
      <c r="G120">
        <v>27910</v>
      </c>
      <c r="O120" s="39"/>
      <c r="P120" s="14"/>
      <c r="Q120" s="14"/>
      <c r="R120" s="14"/>
      <c r="S120" s="14"/>
      <c r="T120" s="34"/>
      <c r="U120" s="34"/>
      <c r="V120" s="34"/>
      <c r="W120" s="34"/>
    </row>
    <row r="121" spans="2:23" x14ac:dyDescent="0.25">
      <c r="B121">
        <v>1</v>
      </c>
      <c r="C121">
        <v>244948</v>
      </c>
      <c r="F121">
        <v>3</v>
      </c>
      <c r="G121">
        <v>96600</v>
      </c>
      <c r="O121" s="39"/>
      <c r="P121" s="14"/>
      <c r="Q121" s="14"/>
      <c r="R121" s="14"/>
      <c r="S121" s="14"/>
      <c r="T121" s="34"/>
      <c r="U121" s="34"/>
      <c r="V121" s="34"/>
      <c r="W121" s="34"/>
    </row>
    <row r="122" spans="2:23" x14ac:dyDescent="0.25">
      <c r="B122">
        <v>1</v>
      </c>
      <c r="C122">
        <v>218836</v>
      </c>
      <c r="F122">
        <v>3</v>
      </c>
      <c r="G122">
        <v>58737</v>
      </c>
      <c r="O122" s="39"/>
      <c r="P122" s="14"/>
      <c r="Q122" s="14"/>
      <c r="R122" s="14"/>
      <c r="S122" s="14"/>
      <c r="T122" s="34"/>
      <c r="U122" s="34"/>
      <c r="V122" s="34"/>
      <c r="W122" s="34"/>
    </row>
    <row r="123" spans="2:23" x14ac:dyDescent="0.25">
      <c r="B123">
        <v>1</v>
      </c>
      <c r="C123">
        <v>253257</v>
      </c>
      <c r="F123">
        <v>3</v>
      </c>
      <c r="G123">
        <v>301878</v>
      </c>
      <c r="O123" s="39"/>
      <c r="P123" s="14"/>
      <c r="Q123" s="14"/>
      <c r="R123" s="14"/>
      <c r="S123" s="14"/>
      <c r="T123" s="34"/>
      <c r="U123" s="34"/>
      <c r="V123" s="34"/>
      <c r="W123" s="34"/>
    </row>
    <row r="124" spans="2:23" x14ac:dyDescent="0.25">
      <c r="B124">
        <v>1</v>
      </c>
      <c r="C124">
        <v>398807</v>
      </c>
      <c r="F124">
        <v>3</v>
      </c>
      <c r="G124">
        <v>257724</v>
      </c>
      <c r="O124" s="39"/>
      <c r="P124" s="14"/>
      <c r="Q124" s="14"/>
      <c r="R124" s="14"/>
      <c r="S124" s="14"/>
      <c r="T124" s="34"/>
      <c r="U124" s="34"/>
      <c r="V124" s="34"/>
      <c r="W124" s="34"/>
    </row>
    <row r="125" spans="2:23" x14ac:dyDescent="0.25">
      <c r="B125">
        <v>1</v>
      </c>
      <c r="C125">
        <v>60549</v>
      </c>
      <c r="F125">
        <v>3</v>
      </c>
      <c r="G125">
        <v>121615</v>
      </c>
      <c r="O125" s="39"/>
      <c r="P125" s="14"/>
      <c r="Q125" s="14"/>
      <c r="R125" s="14"/>
      <c r="S125" s="14"/>
      <c r="T125" s="34"/>
      <c r="U125" s="34"/>
      <c r="V125" s="34"/>
      <c r="W125" s="34"/>
    </row>
    <row r="126" spans="2:23" x14ac:dyDescent="0.25">
      <c r="B126">
        <v>1</v>
      </c>
      <c r="C126">
        <v>103327</v>
      </c>
      <c r="F126">
        <v>3</v>
      </c>
      <c r="G126">
        <v>62071</v>
      </c>
      <c r="O126" s="39"/>
      <c r="P126" s="14"/>
      <c r="Q126" s="14"/>
      <c r="R126" s="14"/>
      <c r="S126" s="14"/>
      <c r="T126" s="34"/>
      <c r="U126" s="34"/>
      <c r="V126" s="34"/>
      <c r="W126" s="34"/>
    </row>
    <row r="127" spans="2:23" x14ac:dyDescent="0.25">
      <c r="B127">
        <v>1</v>
      </c>
      <c r="C127">
        <v>453830</v>
      </c>
      <c r="F127">
        <v>3</v>
      </c>
      <c r="G127">
        <v>211916</v>
      </c>
      <c r="O127" s="39"/>
      <c r="P127" s="14"/>
      <c r="Q127" s="14"/>
      <c r="R127" s="14"/>
      <c r="S127" s="14"/>
      <c r="T127" s="34"/>
      <c r="U127" s="34"/>
      <c r="V127" s="34"/>
      <c r="W127" s="34"/>
    </row>
    <row r="128" spans="2:23" x14ac:dyDescent="0.25">
      <c r="B128">
        <v>1</v>
      </c>
      <c r="C128">
        <v>337554</v>
      </c>
      <c r="F128">
        <v>3</v>
      </c>
      <c r="G128">
        <v>316225</v>
      </c>
      <c r="O128" s="39"/>
      <c r="P128" s="14"/>
      <c r="Q128" s="14"/>
      <c r="R128" s="14"/>
      <c r="S128" s="14"/>
      <c r="T128" s="34"/>
      <c r="U128" s="34"/>
      <c r="V128" s="34"/>
      <c r="W128" s="34"/>
    </row>
    <row r="129" spans="2:23" x14ac:dyDescent="0.25">
      <c r="B129">
        <v>1</v>
      </c>
      <c r="C129">
        <v>402973</v>
      </c>
      <c r="F129">
        <v>3</v>
      </c>
      <c r="G129">
        <v>407954</v>
      </c>
      <c r="O129" s="39"/>
      <c r="P129" s="14"/>
      <c r="Q129" s="14"/>
      <c r="R129" s="14"/>
      <c r="S129" s="14"/>
      <c r="T129" s="34"/>
      <c r="U129" s="34"/>
      <c r="V129" s="34"/>
      <c r="W129" s="34"/>
    </row>
    <row r="130" spans="2:23" x14ac:dyDescent="0.25">
      <c r="B130">
        <v>1</v>
      </c>
      <c r="C130">
        <v>393580</v>
      </c>
      <c r="F130">
        <v>3</v>
      </c>
      <c r="G130">
        <v>338186</v>
      </c>
      <c r="O130" s="39"/>
      <c r="P130" s="14"/>
      <c r="Q130" s="14"/>
      <c r="R130" s="14"/>
      <c r="S130" s="14"/>
      <c r="T130" s="34"/>
      <c r="U130" s="34"/>
      <c r="V130" s="34"/>
      <c r="W130" s="34"/>
    </row>
    <row r="131" spans="2:23" x14ac:dyDescent="0.25">
      <c r="B131">
        <v>1</v>
      </c>
      <c r="C131">
        <v>453786</v>
      </c>
      <c r="F131">
        <v>3</v>
      </c>
      <c r="G131">
        <v>394968</v>
      </c>
      <c r="O131" s="39"/>
      <c r="P131" s="14"/>
      <c r="Q131" s="14"/>
      <c r="R131" s="14"/>
      <c r="S131" s="14"/>
      <c r="T131" s="34"/>
      <c r="U131" s="34"/>
      <c r="V131" s="34"/>
      <c r="W131" s="34"/>
    </row>
    <row r="132" spans="2:23" x14ac:dyDescent="0.25">
      <c r="B132">
        <v>1</v>
      </c>
      <c r="C132">
        <v>225263</v>
      </c>
      <c r="F132">
        <v>3</v>
      </c>
      <c r="G132">
        <v>394326</v>
      </c>
      <c r="O132" s="39"/>
      <c r="P132" s="14"/>
      <c r="Q132" s="14"/>
      <c r="R132" s="14"/>
      <c r="S132" s="14"/>
      <c r="T132" s="34"/>
      <c r="U132" s="34"/>
      <c r="V132" s="34"/>
      <c r="W132" s="34"/>
    </row>
    <row r="133" spans="2:23" x14ac:dyDescent="0.25">
      <c r="B133">
        <v>1</v>
      </c>
      <c r="C133">
        <v>109665</v>
      </c>
      <c r="F133">
        <v>3</v>
      </c>
      <c r="G133">
        <v>8858</v>
      </c>
      <c r="O133" s="39"/>
      <c r="P133" s="14"/>
      <c r="Q133" s="14"/>
      <c r="R133" s="14"/>
      <c r="S133" s="14"/>
      <c r="T133" s="34"/>
      <c r="U133" s="34"/>
      <c r="V133" s="34"/>
      <c r="W133" s="34"/>
    </row>
    <row r="134" spans="2:23" x14ac:dyDescent="0.25">
      <c r="B134">
        <v>1</v>
      </c>
      <c r="C134">
        <v>140115</v>
      </c>
      <c r="F134">
        <v>3</v>
      </c>
      <c r="G134">
        <v>439675</v>
      </c>
      <c r="O134" s="39"/>
      <c r="P134" s="14"/>
      <c r="Q134" s="14"/>
      <c r="R134" s="14"/>
      <c r="S134" s="14"/>
      <c r="T134" s="34"/>
      <c r="U134" s="34"/>
      <c r="V134" s="34"/>
      <c r="W134" s="34"/>
    </row>
    <row r="135" spans="2:23" x14ac:dyDescent="0.25">
      <c r="B135">
        <v>1</v>
      </c>
      <c r="C135">
        <v>246185</v>
      </c>
      <c r="F135">
        <v>3</v>
      </c>
      <c r="G135">
        <v>39103</v>
      </c>
      <c r="O135" s="39"/>
      <c r="P135" s="14"/>
      <c r="Q135" s="14"/>
      <c r="R135" s="14"/>
      <c r="S135" s="14"/>
      <c r="T135" s="34"/>
      <c r="U135" s="34"/>
      <c r="V135" s="34"/>
      <c r="W135" s="34"/>
    </row>
    <row r="136" spans="2:23" x14ac:dyDescent="0.25">
      <c r="B136">
        <v>1</v>
      </c>
      <c r="C136">
        <v>198247</v>
      </c>
      <c r="F136">
        <v>3</v>
      </c>
      <c r="G136">
        <v>40586</v>
      </c>
      <c r="O136" s="39"/>
      <c r="P136" s="14"/>
      <c r="Q136" s="14"/>
      <c r="R136" s="14"/>
      <c r="S136" s="14"/>
      <c r="T136" s="34"/>
      <c r="U136" s="34"/>
      <c r="V136" s="34"/>
      <c r="W136" s="34"/>
    </row>
    <row r="137" spans="2:23" x14ac:dyDescent="0.25">
      <c r="B137">
        <v>1</v>
      </c>
      <c r="C137">
        <v>333094</v>
      </c>
      <c r="F137">
        <v>3</v>
      </c>
      <c r="G137">
        <v>142619</v>
      </c>
      <c r="O137" s="39"/>
      <c r="P137" s="14"/>
      <c r="Q137" s="14"/>
      <c r="R137" s="14"/>
      <c r="S137" s="14"/>
      <c r="T137" s="34"/>
      <c r="U137" s="34"/>
      <c r="V137" s="34"/>
      <c r="W137" s="34"/>
    </row>
    <row r="138" spans="2:23" x14ac:dyDescent="0.25">
      <c r="B138">
        <v>1</v>
      </c>
      <c r="C138">
        <v>392152</v>
      </c>
      <c r="O138" s="39"/>
      <c r="P138" s="14"/>
      <c r="Q138" s="14"/>
      <c r="R138" s="14"/>
      <c r="S138" s="14"/>
      <c r="T138" s="34"/>
      <c r="U138" s="34"/>
      <c r="V138" s="34"/>
      <c r="W138" s="34"/>
    </row>
    <row r="139" spans="2:23" x14ac:dyDescent="0.25">
      <c r="B139">
        <v>1</v>
      </c>
      <c r="C139">
        <v>183812</v>
      </c>
      <c r="O139" s="39"/>
      <c r="P139" s="14"/>
      <c r="Q139" s="14"/>
      <c r="R139" s="14"/>
      <c r="S139" s="14"/>
      <c r="T139" s="34"/>
      <c r="U139" s="34"/>
      <c r="V139" s="34"/>
      <c r="W139" s="34"/>
    </row>
    <row r="140" spans="2:23" x14ac:dyDescent="0.25">
      <c r="B140">
        <v>1</v>
      </c>
      <c r="C140">
        <v>415559</v>
      </c>
      <c r="O140" s="39"/>
      <c r="P140" s="14"/>
      <c r="Q140" s="14"/>
      <c r="R140" s="14"/>
      <c r="S140" s="14"/>
      <c r="T140" s="34"/>
      <c r="U140" s="34"/>
      <c r="V140" s="34"/>
      <c r="W140" s="34"/>
    </row>
    <row r="141" spans="2:23" x14ac:dyDescent="0.25">
      <c r="B141">
        <v>1</v>
      </c>
      <c r="C141">
        <v>294408</v>
      </c>
      <c r="O141" s="39"/>
      <c r="P141" s="14"/>
      <c r="Q141" s="14"/>
      <c r="R141" s="14"/>
      <c r="S141" s="14"/>
      <c r="T141" s="34"/>
      <c r="U141" s="34"/>
      <c r="V141" s="34"/>
      <c r="W141" s="34"/>
    </row>
    <row r="142" spans="2:23" x14ac:dyDescent="0.25">
      <c r="B142">
        <v>1</v>
      </c>
      <c r="C142">
        <v>138311</v>
      </c>
      <c r="O142" s="39"/>
      <c r="P142" s="14"/>
      <c r="Q142" s="14"/>
      <c r="R142" s="14"/>
      <c r="S142" s="14"/>
      <c r="T142" s="34"/>
      <c r="U142" s="34"/>
      <c r="V142" s="34"/>
      <c r="W142" s="34"/>
    </row>
    <row r="143" spans="2:23" x14ac:dyDescent="0.25">
      <c r="B143">
        <v>1</v>
      </c>
      <c r="C143">
        <v>114566</v>
      </c>
      <c r="O143" s="39"/>
      <c r="P143" s="14"/>
      <c r="Q143" s="14"/>
      <c r="R143" s="14"/>
      <c r="S143" s="14"/>
      <c r="T143" s="34"/>
      <c r="U143" s="34"/>
      <c r="V143" s="34"/>
      <c r="W143" s="34"/>
    </row>
    <row r="144" spans="2:23" x14ac:dyDescent="0.25">
      <c r="B144">
        <v>1</v>
      </c>
      <c r="C144">
        <v>44389</v>
      </c>
      <c r="O144" s="39"/>
      <c r="P144" s="14"/>
      <c r="Q144" s="14"/>
      <c r="R144" s="14"/>
      <c r="S144" s="14"/>
      <c r="T144" s="34"/>
      <c r="U144" s="34"/>
      <c r="V144" s="34"/>
      <c r="W144" s="34"/>
    </row>
    <row r="145" spans="2:23" x14ac:dyDescent="0.25">
      <c r="B145">
        <v>1</v>
      </c>
      <c r="C145">
        <v>428686</v>
      </c>
      <c r="O145" s="39"/>
      <c r="P145" s="14"/>
      <c r="Q145" s="14"/>
      <c r="R145" s="14"/>
      <c r="S145" s="14"/>
      <c r="T145" s="34"/>
      <c r="U145" s="34"/>
      <c r="V145" s="34"/>
      <c r="W145" s="34"/>
    </row>
    <row r="146" spans="2:23" x14ac:dyDescent="0.25">
      <c r="B146">
        <v>1</v>
      </c>
      <c r="C146">
        <v>27422</v>
      </c>
      <c r="O146" s="39"/>
      <c r="P146" s="14"/>
      <c r="Q146" s="14"/>
      <c r="R146" s="14"/>
      <c r="S146" s="14"/>
      <c r="T146" s="34"/>
      <c r="U146" s="34"/>
      <c r="V146" s="34"/>
      <c r="W146" s="34"/>
    </row>
    <row r="147" spans="2:23" x14ac:dyDescent="0.25">
      <c r="B147">
        <v>1</v>
      </c>
      <c r="C147">
        <v>145576</v>
      </c>
      <c r="O147" s="39"/>
      <c r="P147" s="14"/>
      <c r="Q147" s="14"/>
      <c r="R147" s="14"/>
      <c r="S147" s="14"/>
      <c r="T147" s="34"/>
      <c r="U147" s="34"/>
      <c r="V147" s="34"/>
      <c r="W147" s="34"/>
    </row>
    <row r="148" spans="2:23" x14ac:dyDescent="0.25">
      <c r="B148">
        <v>1</v>
      </c>
      <c r="C148">
        <v>161693</v>
      </c>
      <c r="O148" s="39"/>
      <c r="P148" s="14"/>
      <c r="Q148" s="14"/>
      <c r="R148" s="14"/>
      <c r="S148" s="14"/>
      <c r="T148" s="34"/>
      <c r="U148" s="34"/>
      <c r="V148" s="34"/>
      <c r="W148" s="34"/>
    </row>
    <row r="149" spans="2:23" x14ac:dyDescent="0.25">
      <c r="B149">
        <v>1</v>
      </c>
      <c r="C149">
        <v>48949</v>
      </c>
      <c r="O149" s="39"/>
      <c r="P149" s="14"/>
      <c r="Q149" s="14"/>
      <c r="R149" s="14"/>
      <c r="S149" s="14"/>
      <c r="T149" s="34"/>
      <c r="U149" s="34"/>
      <c r="V149" s="34"/>
      <c r="W149" s="34"/>
    </row>
    <row r="150" spans="2:23" x14ac:dyDescent="0.25">
      <c r="B150">
        <v>1</v>
      </c>
      <c r="C150">
        <v>10457</v>
      </c>
      <c r="O150" s="39"/>
      <c r="P150" s="14"/>
      <c r="Q150" s="14"/>
      <c r="R150" s="14"/>
      <c r="S150" s="14"/>
      <c r="T150" s="34"/>
      <c r="U150" s="34"/>
      <c r="V150" s="34"/>
      <c r="W150" s="34"/>
    </row>
    <row r="151" spans="2:23" x14ac:dyDescent="0.25">
      <c r="B151">
        <v>1</v>
      </c>
      <c r="C151">
        <v>101589</v>
      </c>
      <c r="O151" s="39"/>
      <c r="P151" s="14"/>
      <c r="Q151" s="14"/>
      <c r="R151" s="14"/>
      <c r="S151" s="14"/>
      <c r="T151" s="34"/>
      <c r="U151" s="34"/>
      <c r="V151" s="34"/>
      <c r="W151" s="34"/>
    </row>
    <row r="152" spans="2:23" x14ac:dyDescent="0.25">
      <c r="B152">
        <v>1</v>
      </c>
      <c r="C152">
        <v>344438</v>
      </c>
      <c r="O152" s="39"/>
      <c r="P152" s="14"/>
      <c r="Q152" s="14"/>
      <c r="R152" s="14"/>
      <c r="S152" s="14"/>
      <c r="T152" s="34"/>
      <c r="U152" s="34"/>
      <c r="V152" s="34"/>
      <c r="W152" s="34"/>
    </row>
    <row r="153" spans="2:23" x14ac:dyDescent="0.25">
      <c r="B153">
        <v>1</v>
      </c>
      <c r="C153">
        <v>434975</v>
      </c>
      <c r="O153" s="39"/>
      <c r="P153" s="14"/>
      <c r="Q153" s="14"/>
      <c r="R153" s="14"/>
      <c r="S153" s="14"/>
      <c r="T153" s="34"/>
      <c r="U153" s="34"/>
      <c r="V153" s="34"/>
      <c r="W153" s="34"/>
    </row>
    <row r="154" spans="2:23" x14ac:dyDescent="0.25">
      <c r="B154">
        <v>1</v>
      </c>
      <c r="C154">
        <v>165769</v>
      </c>
      <c r="O154" s="39"/>
      <c r="P154" s="14"/>
      <c r="Q154" s="14"/>
      <c r="R154" s="14"/>
      <c r="S154" s="14"/>
      <c r="T154" s="34"/>
      <c r="U154" s="34"/>
      <c r="V154" s="34"/>
      <c r="W154" s="34"/>
    </row>
    <row r="155" spans="2:23" x14ac:dyDescent="0.25">
      <c r="B155">
        <v>1</v>
      </c>
      <c r="C155">
        <v>177811</v>
      </c>
      <c r="O155" s="39"/>
      <c r="P155" s="14"/>
      <c r="Q155" s="14"/>
      <c r="R155" s="14"/>
      <c r="S155" s="14"/>
      <c r="T155" s="34"/>
      <c r="U155" s="34"/>
      <c r="V155" s="34"/>
      <c r="W155" s="34"/>
    </row>
    <row r="156" spans="2:23" x14ac:dyDescent="0.25">
      <c r="B156">
        <v>1</v>
      </c>
      <c r="C156">
        <v>316424</v>
      </c>
      <c r="O156" s="39"/>
      <c r="P156" s="14"/>
      <c r="Q156" s="14"/>
      <c r="R156" s="14"/>
      <c r="S156" s="14"/>
      <c r="T156" s="34"/>
      <c r="U156" s="34"/>
      <c r="V156" s="34"/>
      <c r="W156" s="34"/>
    </row>
    <row r="157" spans="2:23" x14ac:dyDescent="0.25">
      <c r="B157">
        <v>1</v>
      </c>
      <c r="C157">
        <v>202867</v>
      </c>
      <c r="O157" s="39"/>
      <c r="P157" s="14"/>
      <c r="Q157" s="14"/>
      <c r="R157" s="14"/>
      <c r="S157" s="14"/>
      <c r="T157" s="34"/>
      <c r="U157" s="34"/>
      <c r="V157" s="34"/>
      <c r="W157" s="34"/>
    </row>
    <row r="158" spans="2:23" x14ac:dyDescent="0.25">
      <c r="B158">
        <v>1</v>
      </c>
      <c r="C158">
        <v>324252</v>
      </c>
      <c r="O158" s="39"/>
      <c r="P158" s="14"/>
      <c r="Q158" s="14"/>
      <c r="R158" s="14"/>
      <c r="S158" s="14"/>
      <c r="T158" s="34"/>
      <c r="U158" s="34"/>
      <c r="V158" s="34"/>
      <c r="W158" s="34"/>
    </row>
    <row r="159" spans="2:23" x14ac:dyDescent="0.25">
      <c r="B159">
        <v>1</v>
      </c>
      <c r="C159">
        <v>312714</v>
      </c>
      <c r="O159" s="39"/>
      <c r="P159" s="14"/>
      <c r="Q159" s="14"/>
      <c r="R159" s="14"/>
      <c r="S159" s="14"/>
      <c r="T159" s="34"/>
      <c r="U159" s="34"/>
      <c r="V159" s="34"/>
      <c r="W159" s="34"/>
    </row>
    <row r="160" spans="2:23" x14ac:dyDescent="0.25">
      <c r="B160">
        <v>1</v>
      </c>
      <c r="C160">
        <v>23803</v>
      </c>
      <c r="O160" s="39"/>
      <c r="P160" s="14"/>
      <c r="Q160" s="14"/>
      <c r="R160" s="14"/>
      <c r="S160" s="14"/>
      <c r="T160" s="34"/>
      <c r="U160" s="34"/>
      <c r="V160" s="34"/>
      <c r="W160" s="34"/>
    </row>
    <row r="161" spans="2:23" x14ac:dyDescent="0.25">
      <c r="B161">
        <v>1</v>
      </c>
      <c r="C161">
        <v>105646</v>
      </c>
      <c r="O161" s="39"/>
      <c r="P161" s="14"/>
      <c r="Q161" s="14"/>
      <c r="R161" s="14"/>
      <c r="S161" s="14"/>
      <c r="T161" s="34"/>
      <c r="U161" s="34"/>
      <c r="V161" s="34"/>
      <c r="W161" s="34"/>
    </row>
    <row r="162" spans="2:23" x14ac:dyDescent="0.25">
      <c r="B162">
        <v>1</v>
      </c>
      <c r="C162">
        <v>125665</v>
      </c>
      <c r="O162" s="39"/>
      <c r="P162" s="14"/>
      <c r="Q162" s="14"/>
      <c r="R162" s="14"/>
      <c r="S162" s="14"/>
      <c r="T162" s="34"/>
      <c r="U162" s="34"/>
      <c r="V162" s="34"/>
      <c r="W162" s="34"/>
    </row>
    <row r="163" spans="2:23" x14ac:dyDescent="0.25">
      <c r="B163">
        <v>1</v>
      </c>
      <c r="C163">
        <v>52384</v>
      </c>
      <c r="O163" s="39"/>
      <c r="P163" s="14"/>
      <c r="Q163" s="14"/>
      <c r="R163" s="14"/>
      <c r="S163" s="14"/>
      <c r="T163" s="34"/>
      <c r="U163" s="34"/>
      <c r="V163" s="34"/>
      <c r="W163" s="34"/>
    </row>
    <row r="164" spans="2:23" x14ac:dyDescent="0.25">
      <c r="B164">
        <v>1</v>
      </c>
      <c r="C164">
        <v>70905</v>
      </c>
      <c r="O164" s="39"/>
      <c r="P164" s="14"/>
      <c r="Q164" s="14"/>
      <c r="R164" s="14"/>
      <c r="S164" s="14"/>
      <c r="T164" s="34"/>
      <c r="U164" s="34"/>
      <c r="V164" s="34"/>
      <c r="W164" s="34"/>
    </row>
    <row r="165" spans="2:23" x14ac:dyDescent="0.25">
      <c r="O165" s="39"/>
      <c r="P165" s="14"/>
      <c r="Q165" s="14"/>
      <c r="R165" s="14"/>
      <c r="S165" s="14"/>
      <c r="T165" s="34"/>
      <c r="U165" s="34"/>
      <c r="V165" s="34"/>
      <c r="W165" s="34"/>
    </row>
    <row r="166" spans="2:23" x14ac:dyDescent="0.25">
      <c r="O166" s="39"/>
      <c r="P166" s="14"/>
      <c r="Q166" s="14"/>
      <c r="R166" s="14"/>
      <c r="S166" s="14"/>
      <c r="T166" s="34"/>
      <c r="U166" s="34"/>
      <c r="V166" s="34"/>
      <c r="W166" s="34"/>
    </row>
    <row r="167" spans="2:23" x14ac:dyDescent="0.25">
      <c r="O167" s="39"/>
      <c r="P167" s="14"/>
      <c r="Q167" s="14"/>
      <c r="R167" s="14"/>
      <c r="S167" s="14"/>
      <c r="T167" s="34"/>
      <c r="U167" s="34"/>
      <c r="V167" s="34"/>
      <c r="W167" s="34"/>
    </row>
    <row r="168" spans="2:23" x14ac:dyDescent="0.25">
      <c r="O168" s="39"/>
      <c r="P168" s="14"/>
      <c r="Q168" s="14"/>
      <c r="R168" s="14"/>
      <c r="S168" s="14"/>
      <c r="T168" s="34"/>
      <c r="U168" s="34"/>
      <c r="V168" s="34"/>
      <c r="W168" s="34"/>
    </row>
    <row r="169" spans="2:23" x14ac:dyDescent="0.25">
      <c r="O169" s="39"/>
      <c r="P169" s="14"/>
      <c r="Q169" s="14"/>
      <c r="R169" s="14"/>
      <c r="S169" s="14"/>
      <c r="T169" s="34"/>
      <c r="U169" s="34"/>
      <c r="V169" s="34"/>
      <c r="W169" s="34"/>
    </row>
    <row r="170" spans="2:23" x14ac:dyDescent="0.25">
      <c r="O170" s="39"/>
      <c r="P170" s="14"/>
      <c r="Q170" s="14"/>
      <c r="R170" s="14"/>
      <c r="S170" s="14"/>
      <c r="T170" s="34"/>
      <c r="U170" s="34"/>
      <c r="V170" s="34"/>
      <c r="W170" s="34"/>
    </row>
    <row r="171" spans="2:23" x14ac:dyDescent="0.25">
      <c r="O171" s="39"/>
      <c r="P171" s="14"/>
      <c r="Q171" s="14"/>
      <c r="R171" s="14"/>
      <c r="S171" s="14"/>
      <c r="T171" s="34"/>
      <c r="U171" s="34"/>
      <c r="V171" s="34"/>
      <c r="W171" s="34"/>
    </row>
    <row r="172" spans="2:23" x14ac:dyDescent="0.25">
      <c r="O172" s="39"/>
      <c r="P172" s="14"/>
      <c r="Q172" s="14"/>
      <c r="R172" s="14"/>
      <c r="S172" s="14"/>
      <c r="T172" s="34"/>
      <c r="U172" s="34"/>
      <c r="V172" s="34"/>
      <c r="W172" s="34"/>
    </row>
    <row r="173" spans="2:23" x14ac:dyDescent="0.25">
      <c r="O173" s="39"/>
      <c r="P173" s="14"/>
      <c r="Q173" s="14"/>
      <c r="R173" s="14"/>
      <c r="S173" s="14"/>
      <c r="T173" s="34"/>
      <c r="U173" s="34"/>
      <c r="V173" s="34"/>
      <c r="W173" s="34"/>
    </row>
    <row r="174" spans="2:23" x14ac:dyDescent="0.25">
      <c r="O174" s="39"/>
      <c r="P174" s="14"/>
      <c r="Q174" s="14"/>
      <c r="R174" s="14"/>
      <c r="S174" s="14"/>
      <c r="T174" s="34"/>
      <c r="U174" s="34"/>
      <c r="V174" s="34"/>
      <c r="W174" s="34"/>
    </row>
    <row r="175" spans="2:23" x14ac:dyDescent="0.25">
      <c r="O175" s="39"/>
      <c r="P175" s="14"/>
      <c r="Q175" s="14"/>
      <c r="R175" s="14"/>
      <c r="S175" s="14"/>
      <c r="T175" s="34"/>
      <c r="U175" s="34"/>
      <c r="V175" s="34"/>
      <c r="W175" s="34"/>
    </row>
    <row r="176" spans="2:23" x14ac:dyDescent="0.25">
      <c r="O176" s="39"/>
      <c r="P176" s="14"/>
      <c r="Q176" s="14"/>
      <c r="R176" s="14"/>
      <c r="S176" s="14"/>
      <c r="T176" s="34"/>
      <c r="U176" s="34"/>
      <c r="V176" s="34"/>
      <c r="W176" s="34"/>
    </row>
    <row r="177" spans="15:23" x14ac:dyDescent="0.25">
      <c r="O177" s="39"/>
      <c r="P177" s="14"/>
      <c r="Q177" s="14"/>
      <c r="R177" s="14"/>
      <c r="S177" s="14"/>
      <c r="T177" s="34"/>
      <c r="U177" s="34"/>
      <c r="V177" s="34"/>
      <c r="W177" s="34"/>
    </row>
    <row r="178" spans="15:23" x14ac:dyDescent="0.25">
      <c r="O178" s="39"/>
      <c r="P178" s="14"/>
      <c r="Q178" s="14"/>
      <c r="R178" s="14"/>
      <c r="S178" s="14"/>
      <c r="T178" s="34"/>
      <c r="U178" s="34"/>
      <c r="V178" s="34"/>
      <c r="W178" s="34"/>
    </row>
    <row r="179" spans="15:23" x14ac:dyDescent="0.25">
      <c r="O179" s="39"/>
      <c r="P179" s="14"/>
      <c r="Q179" s="14"/>
      <c r="R179" s="14"/>
      <c r="S179" s="14"/>
      <c r="T179" s="34"/>
      <c r="U179" s="34"/>
      <c r="V179" s="34"/>
      <c r="W179" s="34"/>
    </row>
    <row r="180" spans="15:23" x14ac:dyDescent="0.25">
      <c r="O180" s="39"/>
      <c r="P180" s="14"/>
      <c r="Q180" s="14"/>
      <c r="R180" s="14"/>
      <c r="S180" s="14"/>
      <c r="T180" s="34"/>
      <c r="U180" s="34"/>
      <c r="V180" s="34"/>
      <c r="W180" s="34"/>
    </row>
    <row r="181" spans="15:23" x14ac:dyDescent="0.25">
      <c r="O181" s="39"/>
      <c r="P181" s="14"/>
      <c r="Q181" s="14"/>
      <c r="R181" s="14"/>
      <c r="S181" s="14"/>
      <c r="T181" s="34"/>
      <c r="U181" s="34"/>
      <c r="V181" s="34"/>
      <c r="W181" s="34"/>
    </row>
    <row r="182" spans="15:23" x14ac:dyDescent="0.25">
      <c r="O182" s="39"/>
      <c r="P182" s="14"/>
      <c r="Q182" s="14"/>
      <c r="R182" s="14"/>
      <c r="S182" s="14"/>
      <c r="T182" s="34"/>
      <c r="U182" s="34"/>
      <c r="V182" s="34"/>
      <c r="W182" s="34"/>
    </row>
    <row r="183" spans="15:23" x14ac:dyDescent="0.25">
      <c r="O183" s="39"/>
      <c r="P183" s="14"/>
      <c r="Q183" s="14"/>
      <c r="R183" s="14"/>
      <c r="S183" s="14"/>
      <c r="T183" s="34"/>
      <c r="U183" s="34"/>
      <c r="V183" s="34"/>
      <c r="W183" s="34"/>
    </row>
    <row r="184" spans="15:23" x14ac:dyDescent="0.25">
      <c r="O184" s="39"/>
      <c r="P184" s="14"/>
      <c r="Q184" s="14"/>
      <c r="R184" s="14"/>
      <c r="S184" s="14"/>
      <c r="T184" s="34"/>
      <c r="U184" s="34"/>
      <c r="V184" s="34"/>
      <c r="W184" s="34"/>
    </row>
    <row r="185" spans="15:23" x14ac:dyDescent="0.25">
      <c r="O185" s="39"/>
      <c r="P185" s="14"/>
      <c r="Q185" s="14"/>
      <c r="R185" s="14"/>
      <c r="S185" s="14"/>
      <c r="T185" s="34"/>
      <c r="U185" s="34"/>
      <c r="V185" s="34"/>
      <c r="W185" s="34"/>
    </row>
    <row r="186" spans="15:23" x14ac:dyDescent="0.25">
      <c r="O186" s="39"/>
      <c r="P186" s="14"/>
      <c r="Q186" s="14"/>
      <c r="R186" s="14"/>
      <c r="S186" s="14"/>
      <c r="T186" s="34"/>
      <c r="U186" s="34"/>
      <c r="V186" s="34"/>
      <c r="W186" s="34"/>
    </row>
    <row r="187" spans="15:23" x14ac:dyDescent="0.25">
      <c r="O187" s="39"/>
      <c r="P187" s="14"/>
      <c r="Q187" s="14"/>
      <c r="R187" s="14"/>
      <c r="S187" s="14"/>
      <c r="T187" s="34"/>
      <c r="U187" s="34"/>
      <c r="V187" s="34"/>
      <c r="W187" s="34"/>
    </row>
    <row r="188" spans="15:23" x14ac:dyDescent="0.25">
      <c r="O188" s="39"/>
      <c r="P188" s="14"/>
      <c r="Q188" s="14"/>
      <c r="R188" s="14"/>
      <c r="S188" s="14"/>
      <c r="T188" s="34"/>
      <c r="U188" s="34"/>
      <c r="V188" s="34"/>
      <c r="W188" s="34"/>
    </row>
    <row r="189" spans="15:23" x14ac:dyDescent="0.25">
      <c r="O189" s="39"/>
      <c r="P189" s="14"/>
      <c r="Q189" s="14"/>
      <c r="R189" s="14"/>
      <c r="S189" s="14"/>
      <c r="T189" s="34"/>
      <c r="U189" s="34"/>
      <c r="V189" s="34"/>
      <c r="W189" s="34"/>
    </row>
    <row r="190" spans="15:23" x14ac:dyDescent="0.25">
      <c r="O190" s="39"/>
      <c r="P190" s="14"/>
      <c r="Q190" s="14"/>
      <c r="R190" s="14"/>
      <c r="S190" s="14"/>
      <c r="T190" s="34"/>
      <c r="U190" s="34"/>
      <c r="V190" s="34"/>
      <c r="W190" s="34"/>
    </row>
    <row r="191" spans="15:23" x14ac:dyDescent="0.25">
      <c r="O191" s="39"/>
      <c r="P191" s="14"/>
      <c r="Q191" s="14"/>
      <c r="R191" s="14"/>
      <c r="S191" s="14"/>
      <c r="T191" s="34"/>
      <c r="U191" s="34"/>
      <c r="V191" s="34"/>
      <c r="W191" s="34"/>
    </row>
    <row r="192" spans="15:23" x14ac:dyDescent="0.25">
      <c r="O192" s="39"/>
      <c r="P192" s="14"/>
      <c r="Q192" s="14"/>
      <c r="R192" s="14"/>
      <c r="S192" s="14"/>
      <c r="T192" s="34"/>
      <c r="U192" s="34"/>
      <c r="V192" s="34"/>
      <c r="W192" s="34"/>
    </row>
    <row r="193" spans="15:23" x14ac:dyDescent="0.25">
      <c r="O193" s="39"/>
      <c r="P193" s="14"/>
      <c r="Q193" s="14"/>
      <c r="R193" s="14"/>
      <c r="S193" s="14"/>
      <c r="T193" s="34"/>
      <c r="U193" s="34"/>
      <c r="V193" s="34"/>
      <c r="W193" s="34"/>
    </row>
    <row r="194" spans="15:23" x14ac:dyDescent="0.25">
      <c r="O194" s="39"/>
      <c r="P194" s="14"/>
      <c r="Q194" s="14"/>
      <c r="R194" s="14"/>
      <c r="S194" s="14"/>
      <c r="T194" s="34"/>
      <c r="U194" s="34"/>
      <c r="V194" s="34"/>
      <c r="W194" s="34"/>
    </row>
    <row r="195" spans="15:23" x14ac:dyDescent="0.25">
      <c r="O195" s="39"/>
      <c r="P195" s="14"/>
      <c r="Q195" s="14"/>
      <c r="R195" s="14"/>
      <c r="S195" s="14"/>
      <c r="T195" s="34"/>
      <c r="U195" s="34"/>
      <c r="V195" s="34"/>
      <c r="W195" s="34"/>
    </row>
    <row r="196" spans="15:23" x14ac:dyDescent="0.25">
      <c r="O196" s="39"/>
      <c r="P196" s="14"/>
      <c r="Q196" s="14"/>
      <c r="R196" s="14"/>
      <c r="S196" s="14"/>
      <c r="T196" s="34"/>
      <c r="U196" s="34"/>
      <c r="V196" s="34"/>
      <c r="W196" s="34"/>
    </row>
    <row r="197" spans="15:23" x14ac:dyDescent="0.25">
      <c r="O197" s="39"/>
      <c r="P197" s="14"/>
      <c r="Q197" s="14"/>
      <c r="R197" s="14"/>
      <c r="S197" s="14"/>
      <c r="T197" s="34"/>
      <c r="U197" s="34"/>
      <c r="V197" s="34"/>
      <c r="W197" s="34"/>
    </row>
    <row r="198" spans="15:23" x14ac:dyDescent="0.25">
      <c r="O198" s="39"/>
      <c r="P198" s="14"/>
      <c r="Q198" s="14"/>
      <c r="R198" s="14"/>
      <c r="S198" s="14"/>
      <c r="T198" s="34"/>
      <c r="U198" s="34"/>
      <c r="V198" s="34"/>
      <c r="W198" s="34"/>
    </row>
    <row r="199" spans="15:23" x14ac:dyDescent="0.25">
      <c r="O199" s="39"/>
      <c r="P199" s="14"/>
      <c r="Q199" s="14"/>
      <c r="R199" s="14"/>
      <c r="S199" s="14"/>
      <c r="T199" s="34"/>
      <c r="U199" s="34"/>
      <c r="V199" s="34"/>
      <c r="W199" s="34"/>
    </row>
    <row r="200" spans="15:23" x14ac:dyDescent="0.25">
      <c r="O200" s="39"/>
      <c r="P200" s="14"/>
      <c r="Q200" s="14"/>
      <c r="R200" s="14"/>
      <c r="S200" s="14"/>
      <c r="T200" s="34"/>
      <c r="U200" s="34"/>
      <c r="V200" s="34"/>
      <c r="W200" s="34"/>
    </row>
    <row r="201" spans="15:23" x14ac:dyDescent="0.25">
      <c r="O201" s="39"/>
      <c r="P201" s="14"/>
      <c r="Q201" s="14"/>
      <c r="R201" s="14"/>
      <c r="S201" s="14"/>
      <c r="T201" s="34"/>
      <c r="U201" s="34"/>
      <c r="V201" s="34"/>
      <c r="W201" s="34"/>
    </row>
    <row r="202" spans="15:23" x14ac:dyDescent="0.25">
      <c r="O202" s="39"/>
      <c r="P202" s="14"/>
      <c r="Q202" s="14"/>
      <c r="R202" s="14"/>
      <c r="S202" s="14"/>
      <c r="T202" s="34"/>
      <c r="U202" s="34"/>
      <c r="V202" s="34"/>
      <c r="W202" s="34"/>
    </row>
    <row r="203" spans="15:23" x14ac:dyDescent="0.25">
      <c r="O203" s="39"/>
      <c r="P203" s="14"/>
      <c r="Q203" s="14"/>
      <c r="R203" s="14"/>
      <c r="S203" s="14"/>
      <c r="T203" s="34"/>
      <c r="U203" s="34"/>
      <c r="V203" s="34"/>
      <c r="W203" s="34"/>
    </row>
    <row r="204" spans="15:23" x14ac:dyDescent="0.25">
      <c r="O204" s="39"/>
      <c r="P204" s="14"/>
      <c r="Q204" s="14"/>
      <c r="R204" s="14"/>
      <c r="S204" s="14"/>
      <c r="T204" s="34"/>
      <c r="U204" s="34"/>
      <c r="V204" s="34"/>
      <c r="W204" s="34"/>
    </row>
    <row r="205" spans="15:23" x14ac:dyDescent="0.25">
      <c r="O205" s="39"/>
      <c r="P205" s="14"/>
      <c r="Q205" s="14"/>
      <c r="R205" s="14"/>
      <c r="S205" s="14"/>
      <c r="T205" s="34"/>
      <c r="U205" s="34"/>
      <c r="V205" s="34"/>
      <c r="W205" s="34"/>
    </row>
    <row r="206" spans="15:23" x14ac:dyDescent="0.25">
      <c r="O206" s="39"/>
      <c r="P206" s="14"/>
      <c r="Q206" s="14"/>
      <c r="R206" s="14"/>
      <c r="S206" s="14"/>
      <c r="T206" s="34"/>
      <c r="U206" s="34"/>
      <c r="V206" s="34"/>
      <c r="W206" s="34"/>
    </row>
    <row r="207" spans="15:23" x14ac:dyDescent="0.25">
      <c r="O207" s="39"/>
      <c r="P207" s="14"/>
      <c r="Q207" s="14"/>
      <c r="R207" s="14"/>
      <c r="S207" s="14"/>
      <c r="T207" s="34"/>
      <c r="U207" s="34"/>
      <c r="V207" s="34"/>
      <c r="W207" s="34"/>
    </row>
    <row r="208" spans="15:23" x14ac:dyDescent="0.25">
      <c r="O208" s="39"/>
      <c r="P208" s="14"/>
      <c r="Q208" s="14"/>
      <c r="R208" s="14"/>
      <c r="S208" s="14"/>
      <c r="T208" s="34"/>
      <c r="U208" s="34"/>
      <c r="V208" s="34"/>
      <c r="W208" s="34"/>
    </row>
    <row r="209" spans="15:23" x14ac:dyDescent="0.25">
      <c r="O209" s="39"/>
      <c r="P209" s="14"/>
      <c r="Q209" s="14"/>
      <c r="R209" s="14"/>
      <c r="S209" s="14"/>
      <c r="T209" s="34"/>
      <c r="U209" s="34"/>
      <c r="V209" s="34"/>
      <c r="W209" s="34"/>
    </row>
    <row r="210" spans="15:23" x14ac:dyDescent="0.25">
      <c r="O210" s="39"/>
      <c r="P210" s="14"/>
      <c r="Q210" s="14"/>
      <c r="R210" s="14"/>
      <c r="S210" s="14"/>
      <c r="T210" s="34"/>
      <c r="U210" s="34"/>
      <c r="V210" s="34"/>
      <c r="W210" s="34"/>
    </row>
    <row r="211" spans="15:23" x14ac:dyDescent="0.25">
      <c r="O211" s="39"/>
      <c r="P211" s="14"/>
      <c r="Q211" s="14"/>
      <c r="R211" s="14"/>
      <c r="S211" s="14"/>
      <c r="T211" s="34"/>
      <c r="U211" s="34"/>
      <c r="V211" s="34"/>
      <c r="W211" s="34"/>
    </row>
    <row r="212" spans="15:23" x14ac:dyDescent="0.25">
      <c r="O212" s="39"/>
      <c r="P212" s="14"/>
      <c r="Q212" s="14"/>
      <c r="R212" s="14"/>
      <c r="S212" s="14"/>
      <c r="T212" s="34"/>
      <c r="U212" s="34"/>
      <c r="V212" s="34"/>
      <c r="W212" s="34"/>
    </row>
    <row r="213" spans="15:23" x14ac:dyDescent="0.25">
      <c r="O213" s="39"/>
      <c r="P213" s="14"/>
      <c r="Q213" s="14"/>
      <c r="R213" s="14"/>
      <c r="S213" s="14"/>
      <c r="T213" s="34"/>
      <c r="U213" s="34"/>
      <c r="V213" s="34"/>
      <c r="W213" s="34"/>
    </row>
    <row r="214" spans="15:23" x14ac:dyDescent="0.25">
      <c r="O214" s="39"/>
      <c r="P214" s="14"/>
      <c r="Q214" s="14"/>
      <c r="R214" s="14"/>
      <c r="S214" s="14"/>
      <c r="T214" s="34"/>
      <c r="U214" s="34"/>
      <c r="V214" s="34"/>
      <c r="W214" s="34"/>
    </row>
    <row r="215" spans="15:23" x14ac:dyDescent="0.25">
      <c r="O215" s="39"/>
      <c r="P215" s="14"/>
      <c r="Q215" s="14"/>
      <c r="R215" s="14"/>
      <c r="S215" s="14"/>
      <c r="T215" s="34"/>
      <c r="U215" s="34"/>
      <c r="V215" s="34"/>
      <c r="W215" s="34"/>
    </row>
    <row r="216" spans="15:23" x14ac:dyDescent="0.25">
      <c r="O216" s="39"/>
      <c r="P216" s="14"/>
      <c r="Q216" s="14"/>
      <c r="R216" s="14"/>
      <c r="S216" s="14"/>
      <c r="T216" s="34"/>
      <c r="U216" s="34"/>
      <c r="V216" s="34"/>
      <c r="W216" s="34"/>
    </row>
    <row r="217" spans="15:23" x14ac:dyDescent="0.25">
      <c r="O217" s="39"/>
      <c r="P217" s="14"/>
      <c r="Q217" s="14"/>
      <c r="R217" s="14"/>
      <c r="S217" s="14"/>
      <c r="T217" s="34"/>
      <c r="U217" s="34"/>
      <c r="V217" s="34"/>
      <c r="W217" s="34"/>
    </row>
    <row r="218" spans="15:23" x14ac:dyDescent="0.25">
      <c r="O218" s="39"/>
      <c r="P218" s="14"/>
      <c r="Q218" s="14"/>
      <c r="R218" s="14"/>
      <c r="S218" s="14"/>
      <c r="T218" s="34"/>
      <c r="U218" s="34"/>
      <c r="V218" s="34"/>
      <c r="W218" s="34"/>
    </row>
    <row r="219" spans="15:23" x14ac:dyDescent="0.25">
      <c r="O219" s="39"/>
      <c r="P219" s="14"/>
      <c r="Q219" s="14"/>
      <c r="R219" s="14"/>
      <c r="S219" s="14"/>
      <c r="T219" s="34"/>
      <c r="U219" s="34"/>
      <c r="V219" s="34"/>
      <c r="W219" s="34"/>
    </row>
    <row r="220" spans="15:23" x14ac:dyDescent="0.25">
      <c r="O220" s="39"/>
      <c r="P220" s="14"/>
      <c r="Q220" s="14"/>
      <c r="R220" s="14"/>
      <c r="S220" s="14"/>
      <c r="T220" s="34"/>
      <c r="U220" s="34"/>
      <c r="V220" s="34"/>
      <c r="W220" s="34"/>
    </row>
    <row r="221" spans="15:23" x14ac:dyDescent="0.25">
      <c r="O221" s="39"/>
      <c r="P221" s="14"/>
      <c r="Q221" s="14"/>
      <c r="R221" s="14"/>
      <c r="S221" s="14"/>
      <c r="T221" s="34"/>
      <c r="U221" s="34"/>
      <c r="V221" s="34"/>
      <c r="W221" s="34"/>
    </row>
    <row r="222" spans="15:23" x14ac:dyDescent="0.25">
      <c r="O222" s="39"/>
      <c r="P222" s="14"/>
      <c r="Q222" s="14"/>
      <c r="R222" s="14"/>
      <c r="S222" s="14"/>
      <c r="T222" s="34"/>
      <c r="U222" s="34"/>
      <c r="V222" s="34"/>
      <c r="W222" s="34"/>
    </row>
    <row r="223" spans="15:23" x14ac:dyDescent="0.25">
      <c r="O223" s="39"/>
      <c r="P223" s="14"/>
      <c r="Q223" s="14"/>
      <c r="R223" s="14"/>
      <c r="S223" s="14"/>
      <c r="T223" s="34"/>
      <c r="U223" s="34"/>
      <c r="V223" s="34"/>
      <c r="W223" s="34"/>
    </row>
    <row r="224" spans="15:23" x14ac:dyDescent="0.25">
      <c r="O224" s="39"/>
      <c r="P224" s="14"/>
      <c r="Q224" s="14"/>
      <c r="R224" s="14"/>
      <c r="S224" s="14"/>
      <c r="T224" s="34"/>
      <c r="U224" s="34"/>
      <c r="V224" s="34"/>
      <c r="W224" s="34"/>
    </row>
    <row r="225" spans="15:23" x14ac:dyDescent="0.25">
      <c r="O225" s="39"/>
      <c r="P225" s="14"/>
      <c r="Q225" s="14"/>
      <c r="R225" s="14"/>
      <c r="S225" s="14"/>
      <c r="T225" s="34"/>
      <c r="U225" s="34"/>
      <c r="V225" s="34"/>
      <c r="W225" s="34"/>
    </row>
    <row r="226" spans="15:23" x14ac:dyDescent="0.25">
      <c r="O226" s="39"/>
      <c r="P226" s="14"/>
      <c r="Q226" s="14"/>
      <c r="R226" s="14"/>
      <c r="S226" s="14"/>
      <c r="T226" s="34"/>
      <c r="U226" s="34"/>
      <c r="V226" s="34"/>
      <c r="W226" s="34"/>
    </row>
    <row r="227" spans="15:23" x14ac:dyDescent="0.25">
      <c r="O227" s="39"/>
      <c r="P227" s="14"/>
      <c r="Q227" s="14"/>
      <c r="R227" s="14"/>
      <c r="S227" s="14"/>
      <c r="T227" s="34"/>
      <c r="U227" s="34"/>
      <c r="V227" s="34"/>
      <c r="W227" s="34"/>
    </row>
    <row r="228" spans="15:23" x14ac:dyDescent="0.25">
      <c r="O228" s="39"/>
      <c r="P228" s="14"/>
      <c r="Q228" s="14"/>
      <c r="R228" s="14"/>
      <c r="S228" s="14"/>
      <c r="T228" s="34"/>
      <c r="U228" s="34"/>
      <c r="V228" s="34"/>
      <c r="W228" s="34"/>
    </row>
    <row r="229" spans="15:23" x14ac:dyDescent="0.25">
      <c r="O229" s="39"/>
      <c r="P229" s="14"/>
      <c r="Q229" s="14"/>
      <c r="R229" s="14"/>
      <c r="S229" s="14"/>
      <c r="T229" s="34"/>
      <c r="U229" s="34"/>
      <c r="V229" s="34"/>
      <c r="W229" s="34"/>
    </row>
    <row r="230" spans="15:23" x14ac:dyDescent="0.25">
      <c r="O230" s="39"/>
      <c r="P230" s="14"/>
      <c r="Q230" s="14"/>
      <c r="R230" s="14"/>
      <c r="S230" s="14"/>
      <c r="T230" s="34"/>
      <c r="U230" s="34"/>
      <c r="V230" s="34"/>
      <c r="W230" s="34"/>
    </row>
    <row r="231" spans="15:23" x14ac:dyDescent="0.25">
      <c r="O231" s="39"/>
      <c r="P231" s="14"/>
      <c r="Q231" s="14"/>
      <c r="R231" s="14"/>
      <c r="S231" s="14"/>
      <c r="T231" s="34"/>
      <c r="U231" s="34"/>
      <c r="V231" s="34"/>
      <c r="W231" s="34"/>
    </row>
    <row r="232" spans="15:23" x14ac:dyDescent="0.25">
      <c r="O232" s="39"/>
      <c r="P232" s="14"/>
      <c r="Q232" s="14"/>
      <c r="R232" s="14"/>
      <c r="S232" s="14"/>
      <c r="T232" s="34"/>
      <c r="U232" s="34"/>
      <c r="V232" s="34"/>
      <c r="W232" s="34"/>
    </row>
    <row r="233" spans="15:23" x14ac:dyDescent="0.25">
      <c r="O233" s="39"/>
      <c r="P233" s="14"/>
      <c r="Q233" s="14"/>
      <c r="R233" s="14"/>
      <c r="S233" s="14"/>
      <c r="T233" s="34"/>
      <c r="U233" s="34"/>
      <c r="V233" s="34"/>
      <c r="W233" s="34"/>
    </row>
    <row r="234" spans="15:23" x14ac:dyDescent="0.25">
      <c r="O234" s="39"/>
      <c r="P234" s="14"/>
      <c r="Q234" s="14"/>
      <c r="R234" s="14"/>
      <c r="S234" s="14"/>
      <c r="T234" s="34"/>
      <c r="U234" s="34"/>
      <c r="V234" s="34"/>
      <c r="W234" s="34"/>
    </row>
    <row r="235" spans="15:23" x14ac:dyDescent="0.25">
      <c r="O235" s="39"/>
      <c r="P235" s="14"/>
      <c r="Q235" s="14"/>
      <c r="R235" s="14"/>
      <c r="S235" s="14"/>
      <c r="T235" s="34"/>
      <c r="U235" s="34"/>
      <c r="V235" s="34"/>
      <c r="W235" s="34"/>
    </row>
    <row r="236" spans="15:23" x14ac:dyDescent="0.25">
      <c r="O236" s="39"/>
      <c r="P236" s="14"/>
      <c r="Q236" s="14"/>
      <c r="R236" s="14"/>
      <c r="S236" s="14"/>
      <c r="T236" s="34"/>
      <c r="U236" s="34"/>
      <c r="V236" s="34"/>
      <c r="W236" s="34"/>
    </row>
    <row r="237" spans="15:23" x14ac:dyDescent="0.25">
      <c r="O237" s="39"/>
      <c r="P237" s="14"/>
      <c r="Q237" s="14"/>
      <c r="R237" s="14"/>
      <c r="S237" s="14"/>
      <c r="T237" s="34"/>
      <c r="U237" s="34"/>
      <c r="V237" s="34"/>
      <c r="W237" s="34"/>
    </row>
    <row r="238" spans="15:23" x14ac:dyDescent="0.25">
      <c r="O238" s="39"/>
      <c r="P238" s="14"/>
      <c r="Q238" s="14"/>
      <c r="R238" s="14"/>
      <c r="S238" s="14"/>
      <c r="T238" s="34"/>
      <c r="U238" s="34"/>
      <c r="V238" s="34"/>
      <c r="W238" s="34"/>
    </row>
    <row r="239" spans="15:23" x14ac:dyDescent="0.25">
      <c r="O239" s="39"/>
      <c r="P239" s="14"/>
      <c r="Q239" s="14"/>
      <c r="R239" s="14"/>
      <c r="S239" s="14"/>
      <c r="T239" s="34"/>
      <c r="U239" s="34"/>
      <c r="V239" s="34"/>
      <c r="W239" s="34"/>
    </row>
    <row r="240" spans="15:23" x14ac:dyDescent="0.25">
      <c r="O240" s="39"/>
      <c r="P240" s="14"/>
      <c r="Q240" s="14"/>
      <c r="R240" s="14"/>
      <c r="S240" s="14"/>
      <c r="T240" s="34"/>
      <c r="U240" s="34"/>
      <c r="V240" s="34"/>
      <c r="W240" s="34"/>
    </row>
    <row r="241" spans="15:23" x14ac:dyDescent="0.25">
      <c r="O241" s="39"/>
      <c r="P241" s="14"/>
      <c r="Q241" s="14"/>
      <c r="R241" s="14"/>
      <c r="S241" s="14"/>
      <c r="T241" s="34"/>
      <c r="U241" s="34"/>
      <c r="V241" s="34"/>
      <c r="W241" s="34"/>
    </row>
    <row r="242" spans="15:23" x14ac:dyDescent="0.25">
      <c r="O242" s="39"/>
      <c r="P242" s="14"/>
      <c r="Q242" s="14"/>
      <c r="R242" s="14"/>
      <c r="S242" s="14"/>
      <c r="T242" s="34"/>
      <c r="U242" s="34"/>
      <c r="V242" s="34"/>
      <c r="W242" s="34"/>
    </row>
    <row r="243" spans="15:23" x14ac:dyDescent="0.25">
      <c r="O243" s="39"/>
      <c r="P243" s="14"/>
      <c r="Q243" s="14"/>
      <c r="R243" s="14"/>
      <c r="S243" s="14"/>
      <c r="T243" s="34"/>
      <c r="U243" s="34"/>
      <c r="V243" s="34"/>
      <c r="W243" s="34"/>
    </row>
    <row r="244" spans="15:23" x14ac:dyDescent="0.25">
      <c r="O244" s="39"/>
      <c r="P244" s="14"/>
      <c r="Q244" s="14"/>
      <c r="R244" s="14"/>
      <c r="S244" s="14"/>
      <c r="T244" s="34"/>
      <c r="U244" s="34"/>
      <c r="V244" s="34"/>
      <c r="W244" s="34"/>
    </row>
    <row r="245" spans="15:23" x14ac:dyDescent="0.25">
      <c r="O245" s="39"/>
      <c r="P245" s="14"/>
      <c r="Q245" s="14"/>
      <c r="R245" s="14"/>
      <c r="S245" s="14"/>
      <c r="T245" s="34"/>
      <c r="U245" s="34"/>
      <c r="V245" s="34"/>
      <c r="W245" s="34"/>
    </row>
    <row r="246" spans="15:23" x14ac:dyDescent="0.25">
      <c r="O246" s="39"/>
      <c r="P246" s="14"/>
      <c r="Q246" s="14"/>
      <c r="R246" s="14"/>
      <c r="S246" s="14"/>
      <c r="T246" s="34"/>
      <c r="U246" s="34"/>
      <c r="V246" s="34"/>
      <c r="W246" s="34"/>
    </row>
    <row r="247" spans="15:23" x14ac:dyDescent="0.25">
      <c r="O247" s="39"/>
      <c r="P247" s="14"/>
      <c r="Q247" s="14"/>
      <c r="R247" s="14"/>
      <c r="S247" s="14"/>
      <c r="T247" s="34"/>
      <c r="U247" s="34"/>
      <c r="V247" s="34"/>
      <c r="W247" s="34"/>
    </row>
    <row r="248" spans="15:23" x14ac:dyDescent="0.25">
      <c r="O248" s="39"/>
      <c r="P248" s="14"/>
      <c r="Q248" s="14"/>
      <c r="R248" s="14"/>
      <c r="S248" s="14"/>
      <c r="T248" s="34"/>
      <c r="U248" s="34"/>
      <c r="V248" s="34"/>
      <c r="W248" s="34"/>
    </row>
    <row r="249" spans="15:23" x14ac:dyDescent="0.25">
      <c r="O249" s="39"/>
      <c r="P249" s="14"/>
      <c r="Q249" s="14"/>
      <c r="R249" s="14"/>
      <c r="S249" s="14"/>
      <c r="T249" s="34"/>
      <c r="U249" s="34"/>
      <c r="V249" s="34"/>
      <c r="W249" s="34"/>
    </row>
    <row r="250" spans="15:23" x14ac:dyDescent="0.25">
      <c r="O250" s="39"/>
      <c r="P250" s="14"/>
      <c r="Q250" s="14"/>
      <c r="R250" s="14"/>
      <c r="S250" s="14"/>
      <c r="T250" s="34"/>
      <c r="U250" s="34"/>
      <c r="V250" s="34"/>
      <c r="W250" s="34"/>
    </row>
    <row r="251" spans="15:23" x14ac:dyDescent="0.25">
      <c r="O251" s="39"/>
      <c r="P251" s="14"/>
      <c r="Q251" s="14"/>
      <c r="R251" s="14"/>
      <c r="S251" s="14"/>
      <c r="T251" s="34"/>
      <c r="U251" s="34"/>
      <c r="V251" s="34"/>
      <c r="W251" s="34"/>
    </row>
    <row r="252" spans="15:23" x14ac:dyDescent="0.25">
      <c r="O252" s="39"/>
      <c r="P252" s="14"/>
      <c r="Q252" s="14"/>
      <c r="R252" s="14"/>
      <c r="S252" s="14"/>
      <c r="T252" s="34"/>
      <c r="U252" s="34"/>
      <c r="V252" s="34"/>
      <c r="W252" s="34"/>
    </row>
    <row r="253" spans="15:23" x14ac:dyDescent="0.25">
      <c r="O253" s="39"/>
      <c r="P253" s="14"/>
      <c r="Q253" s="14"/>
      <c r="R253" s="14"/>
      <c r="S253" s="14"/>
      <c r="T253" s="34"/>
      <c r="U253" s="34"/>
      <c r="V253" s="34"/>
      <c r="W253" s="34"/>
    </row>
    <row r="254" spans="15:23" x14ac:dyDescent="0.25">
      <c r="O254" s="39"/>
      <c r="P254" s="14"/>
      <c r="Q254" s="14"/>
      <c r="R254" s="14"/>
      <c r="S254" s="14"/>
      <c r="T254" s="34"/>
      <c r="U254" s="34"/>
      <c r="V254" s="34"/>
      <c r="W254" s="34"/>
    </row>
    <row r="255" spans="15:23" x14ac:dyDescent="0.25">
      <c r="O255" s="39"/>
      <c r="P255" s="14"/>
      <c r="Q255" s="14"/>
      <c r="R255" s="14"/>
      <c r="S255" s="14"/>
      <c r="T255" s="34"/>
      <c r="U255" s="34"/>
      <c r="V255" s="34"/>
      <c r="W255" s="34"/>
    </row>
    <row r="256" spans="15:23" x14ac:dyDescent="0.25">
      <c r="O256" s="39"/>
      <c r="P256" s="14"/>
      <c r="Q256" s="14"/>
      <c r="R256" s="14"/>
      <c r="S256" s="14"/>
      <c r="T256" s="34"/>
      <c r="U256" s="34"/>
      <c r="V256" s="34"/>
      <c r="W256" s="34"/>
    </row>
    <row r="257" spans="15:23" x14ac:dyDescent="0.25">
      <c r="O257" s="39"/>
      <c r="P257" s="14"/>
      <c r="Q257" s="14"/>
      <c r="R257" s="14"/>
      <c r="S257" s="14"/>
      <c r="T257" s="34"/>
      <c r="U257" s="34"/>
      <c r="V257" s="34"/>
      <c r="W257" s="34"/>
    </row>
    <row r="258" spans="15:23" x14ac:dyDescent="0.25">
      <c r="O258" s="39"/>
      <c r="P258" s="14"/>
      <c r="Q258" s="14"/>
      <c r="R258" s="14"/>
      <c r="S258" s="14"/>
      <c r="T258" s="34"/>
      <c r="U258" s="34"/>
      <c r="V258" s="34"/>
      <c r="W258" s="34"/>
    </row>
    <row r="259" spans="15:23" x14ac:dyDescent="0.25">
      <c r="O259" s="39"/>
      <c r="P259" s="14"/>
      <c r="Q259" s="14"/>
      <c r="R259" s="14"/>
      <c r="S259" s="14"/>
      <c r="T259" s="34"/>
      <c r="U259" s="34"/>
      <c r="V259" s="34"/>
      <c r="W259" s="34"/>
    </row>
    <row r="260" spans="15:23" x14ac:dyDescent="0.25">
      <c r="O260" s="39"/>
      <c r="P260" s="14"/>
      <c r="Q260" s="14"/>
      <c r="R260" s="14"/>
      <c r="S260" s="14"/>
      <c r="T260" s="34"/>
      <c r="U260" s="34"/>
      <c r="V260" s="34"/>
      <c r="W260" s="34"/>
    </row>
    <row r="261" spans="15:23" x14ac:dyDescent="0.25">
      <c r="O261" s="39"/>
      <c r="P261" s="14"/>
      <c r="Q261" s="14"/>
      <c r="R261" s="14"/>
      <c r="S261" s="14"/>
      <c r="T261" s="34"/>
      <c r="U261" s="34"/>
      <c r="V261" s="34"/>
      <c r="W261" s="34"/>
    </row>
    <row r="262" spans="15:23" x14ac:dyDescent="0.25">
      <c r="O262" s="39"/>
      <c r="P262" s="14"/>
      <c r="Q262" s="14"/>
      <c r="R262" s="14"/>
      <c r="S262" s="14"/>
      <c r="T262" s="34"/>
      <c r="U262" s="34"/>
      <c r="V262" s="34"/>
      <c r="W262" s="34"/>
    </row>
    <row r="263" spans="15:23" x14ac:dyDescent="0.25">
      <c r="O263" s="39"/>
      <c r="P263" s="14"/>
      <c r="Q263" s="14"/>
      <c r="R263" s="14"/>
      <c r="S263" s="14"/>
      <c r="T263" s="34"/>
      <c r="U263" s="34"/>
      <c r="V263" s="34"/>
      <c r="W263" s="34"/>
    </row>
    <row r="264" spans="15:23" x14ac:dyDescent="0.25">
      <c r="O264" s="39"/>
      <c r="P264" s="14"/>
      <c r="Q264" s="14"/>
      <c r="R264" s="14"/>
      <c r="S264" s="14"/>
      <c r="T264" s="34"/>
      <c r="U264" s="34"/>
      <c r="V264" s="34"/>
      <c r="W264" s="34"/>
    </row>
    <row r="265" spans="15:23" x14ac:dyDescent="0.25">
      <c r="O265" s="39"/>
      <c r="P265" s="14"/>
      <c r="Q265" s="14"/>
      <c r="R265" s="14"/>
      <c r="S265" s="14"/>
      <c r="T265" s="34"/>
      <c r="U265" s="34"/>
      <c r="V265" s="34"/>
      <c r="W265" s="34"/>
    </row>
    <row r="266" spans="15:23" x14ac:dyDescent="0.25">
      <c r="O266" s="39"/>
      <c r="P266" s="14"/>
      <c r="Q266" s="14"/>
      <c r="R266" s="14"/>
      <c r="S266" s="14"/>
      <c r="T266" s="34"/>
      <c r="U266" s="34"/>
      <c r="V266" s="34"/>
      <c r="W266" s="34"/>
    </row>
    <row r="267" spans="15:23" x14ac:dyDescent="0.25">
      <c r="O267" s="39"/>
      <c r="P267" s="14"/>
      <c r="Q267" s="14"/>
      <c r="R267" s="14"/>
      <c r="S267" s="14"/>
      <c r="T267" s="34"/>
      <c r="U267" s="34"/>
      <c r="V267" s="34"/>
      <c r="W267" s="34"/>
    </row>
    <row r="268" spans="15:23" x14ac:dyDescent="0.25">
      <c r="O268" s="39"/>
      <c r="P268" s="14"/>
      <c r="Q268" s="14"/>
      <c r="R268" s="14"/>
      <c r="S268" s="14"/>
      <c r="T268" s="34"/>
      <c r="U268" s="34"/>
      <c r="V268" s="34"/>
      <c r="W268" s="34"/>
    </row>
    <row r="269" spans="15:23" x14ac:dyDescent="0.25">
      <c r="O269" s="39"/>
      <c r="P269" s="14"/>
      <c r="Q269" s="14"/>
      <c r="R269" s="14"/>
      <c r="S269" s="14"/>
      <c r="T269" s="34"/>
      <c r="U269" s="34"/>
      <c r="V269" s="34"/>
      <c r="W269" s="34"/>
    </row>
    <row r="270" spans="15:23" x14ac:dyDescent="0.25">
      <c r="O270" s="39"/>
      <c r="P270" s="14"/>
      <c r="Q270" s="14"/>
      <c r="R270" s="14"/>
      <c r="S270" s="14"/>
      <c r="T270" s="34"/>
      <c r="U270" s="34"/>
      <c r="V270" s="34"/>
      <c r="W270" s="34"/>
    </row>
    <row r="271" spans="15:23" x14ac:dyDescent="0.25">
      <c r="O271" s="39"/>
      <c r="P271" s="14"/>
      <c r="Q271" s="14"/>
      <c r="R271" s="14"/>
      <c r="S271" s="14"/>
      <c r="T271" s="34"/>
      <c r="U271" s="34"/>
      <c r="V271" s="34"/>
      <c r="W271" s="34"/>
    </row>
    <row r="272" spans="15:23" x14ac:dyDescent="0.25">
      <c r="O272" s="39"/>
      <c r="P272" s="14"/>
      <c r="Q272" s="14"/>
      <c r="R272" s="14"/>
      <c r="S272" s="14"/>
      <c r="T272" s="34"/>
      <c r="U272" s="34"/>
      <c r="V272" s="34"/>
      <c r="W272" s="34"/>
    </row>
    <row r="273" spans="15:23" x14ac:dyDescent="0.25">
      <c r="O273" s="39"/>
      <c r="P273" s="14"/>
      <c r="Q273" s="14"/>
      <c r="R273" s="14"/>
      <c r="S273" s="14"/>
      <c r="T273" s="34"/>
      <c r="U273" s="34"/>
      <c r="V273" s="34"/>
      <c r="W273" s="34"/>
    </row>
    <row r="274" spans="15:23" x14ac:dyDescent="0.25">
      <c r="O274" s="39"/>
      <c r="P274" s="14"/>
      <c r="Q274" s="14"/>
      <c r="R274" s="14"/>
      <c r="S274" s="14"/>
      <c r="T274" s="34"/>
      <c r="U274" s="34"/>
      <c r="V274" s="34"/>
      <c r="W274" s="34"/>
    </row>
    <row r="275" spans="15:23" x14ac:dyDescent="0.25">
      <c r="O275" s="39"/>
      <c r="P275" s="14"/>
      <c r="Q275" s="14"/>
      <c r="R275" s="14"/>
      <c r="S275" s="14"/>
      <c r="T275" s="34"/>
      <c r="U275" s="34"/>
      <c r="V275" s="34"/>
      <c r="W275" s="34"/>
    </row>
    <row r="276" spans="15:23" x14ac:dyDescent="0.25">
      <c r="O276" s="39"/>
      <c r="P276" s="14"/>
      <c r="Q276" s="14"/>
      <c r="R276" s="14"/>
      <c r="S276" s="14"/>
      <c r="T276" s="34"/>
      <c r="U276" s="34"/>
      <c r="V276" s="34"/>
      <c r="W276" s="34"/>
    </row>
    <row r="277" spans="15:23" x14ac:dyDescent="0.25">
      <c r="O277" s="39"/>
      <c r="P277" s="14"/>
      <c r="Q277" s="14"/>
      <c r="R277" s="14"/>
      <c r="S277" s="14"/>
      <c r="T277" s="34"/>
      <c r="U277" s="34"/>
      <c r="V277" s="34"/>
      <c r="W277" s="34"/>
    </row>
    <row r="278" spans="15:23" x14ac:dyDescent="0.25">
      <c r="O278" s="39"/>
      <c r="P278" s="14"/>
      <c r="Q278" s="14"/>
      <c r="R278" s="14"/>
      <c r="S278" s="14"/>
      <c r="T278" s="34"/>
      <c r="U278" s="34"/>
      <c r="V278" s="34"/>
      <c r="W278" s="34"/>
    </row>
    <row r="279" spans="15:23" x14ac:dyDescent="0.25">
      <c r="O279" s="39"/>
      <c r="P279" s="14"/>
      <c r="Q279" s="14"/>
      <c r="R279" s="14"/>
      <c r="S279" s="14"/>
      <c r="T279" s="34"/>
      <c r="U279" s="34"/>
      <c r="V279" s="34"/>
      <c r="W279" s="34"/>
    </row>
    <row r="280" spans="15:23" x14ac:dyDescent="0.25">
      <c r="O280" s="39"/>
      <c r="P280" s="14"/>
      <c r="Q280" s="14"/>
      <c r="R280" s="14"/>
      <c r="S280" s="14"/>
      <c r="T280" s="34"/>
      <c r="U280" s="34"/>
      <c r="V280" s="34"/>
      <c r="W280" s="34"/>
    </row>
    <row r="281" spans="15:23" x14ac:dyDescent="0.25">
      <c r="O281" s="39"/>
      <c r="P281" s="14"/>
      <c r="Q281" s="14"/>
      <c r="R281" s="14"/>
      <c r="S281" s="14"/>
      <c r="T281" s="34"/>
      <c r="U281" s="34"/>
      <c r="V281" s="34"/>
      <c r="W281" s="34"/>
    </row>
    <row r="282" spans="15:23" x14ac:dyDescent="0.25">
      <c r="O282" s="39"/>
      <c r="P282" s="14"/>
      <c r="Q282" s="14"/>
      <c r="R282" s="14"/>
      <c r="S282" s="14"/>
      <c r="T282" s="34"/>
      <c r="U282" s="34"/>
      <c r="V282" s="34"/>
      <c r="W282" s="34"/>
    </row>
    <row r="283" spans="15:23" x14ac:dyDescent="0.25">
      <c r="O283" s="39"/>
      <c r="P283" s="14"/>
      <c r="Q283" s="14"/>
      <c r="R283" s="14"/>
      <c r="S283" s="14"/>
      <c r="T283" s="34"/>
      <c r="U283" s="34"/>
      <c r="V283" s="34"/>
      <c r="W283" s="34"/>
    </row>
    <row r="284" spans="15:23" x14ac:dyDescent="0.25">
      <c r="O284" s="39"/>
      <c r="P284" s="14"/>
      <c r="Q284" s="14"/>
      <c r="R284" s="14"/>
      <c r="S284" s="14"/>
      <c r="T284" s="34"/>
      <c r="U284" s="34"/>
      <c r="V284" s="34"/>
      <c r="W284" s="34"/>
    </row>
    <row r="285" spans="15:23" x14ac:dyDescent="0.25">
      <c r="O285" s="39"/>
      <c r="P285" s="14"/>
      <c r="Q285" s="14"/>
      <c r="R285" s="14"/>
      <c r="S285" s="14"/>
      <c r="T285" s="34"/>
      <c r="U285" s="34"/>
      <c r="V285" s="34"/>
      <c r="W285" s="34"/>
    </row>
    <row r="286" spans="15:23" x14ac:dyDescent="0.25">
      <c r="O286" s="39"/>
      <c r="P286" s="14"/>
      <c r="Q286" s="14"/>
      <c r="R286" s="14"/>
      <c r="S286" s="14"/>
      <c r="T286" s="34"/>
      <c r="U286" s="34"/>
      <c r="V286" s="34"/>
      <c r="W286" s="34"/>
    </row>
    <row r="287" spans="15:23" x14ac:dyDescent="0.25">
      <c r="O287" s="39"/>
      <c r="P287" s="14"/>
      <c r="Q287" s="14"/>
      <c r="R287" s="14"/>
      <c r="S287" s="14"/>
      <c r="T287" s="34"/>
      <c r="U287" s="34"/>
      <c r="V287" s="34"/>
      <c r="W287" s="34"/>
    </row>
    <row r="288" spans="15:23" x14ac:dyDescent="0.25">
      <c r="O288" s="39"/>
      <c r="P288" s="14"/>
      <c r="Q288" s="14"/>
      <c r="R288" s="14"/>
      <c r="S288" s="14"/>
      <c r="T288" s="34"/>
      <c r="U288" s="34"/>
      <c r="V288" s="34"/>
      <c r="W288" s="34"/>
    </row>
    <row r="289" spans="15:23" x14ac:dyDescent="0.25">
      <c r="O289" s="39"/>
      <c r="P289" s="14"/>
      <c r="Q289" s="14"/>
      <c r="R289" s="14"/>
      <c r="S289" s="14"/>
      <c r="T289" s="34"/>
      <c r="U289" s="34"/>
      <c r="V289" s="34"/>
      <c r="W289" s="34"/>
    </row>
    <row r="290" spans="15:23" x14ac:dyDescent="0.25">
      <c r="O290" s="39"/>
      <c r="P290" s="14"/>
      <c r="Q290" s="14"/>
      <c r="R290" s="14"/>
      <c r="S290" s="14"/>
      <c r="T290" s="34"/>
      <c r="U290" s="34"/>
      <c r="V290" s="34"/>
      <c r="W290" s="34"/>
    </row>
    <row r="291" spans="15:23" x14ac:dyDescent="0.25">
      <c r="O291" s="39"/>
      <c r="P291" s="14"/>
      <c r="Q291" s="14"/>
      <c r="R291" s="14"/>
      <c r="S291" s="14"/>
      <c r="T291" s="34"/>
      <c r="U291" s="34"/>
      <c r="V291" s="34"/>
      <c r="W291" s="34"/>
    </row>
    <row r="292" spans="15:23" x14ac:dyDescent="0.25">
      <c r="O292" s="39"/>
      <c r="P292" s="14"/>
      <c r="Q292" s="14"/>
      <c r="R292" s="14"/>
      <c r="S292" s="14"/>
      <c r="T292" s="34"/>
      <c r="U292" s="34"/>
      <c r="V292" s="34"/>
      <c r="W292" s="34"/>
    </row>
    <row r="293" spans="15:23" x14ac:dyDescent="0.25">
      <c r="O293" s="39"/>
      <c r="P293" s="14"/>
      <c r="Q293" s="14"/>
      <c r="R293" s="14"/>
      <c r="S293" s="14"/>
      <c r="T293" s="34"/>
      <c r="U293" s="34"/>
      <c r="V293" s="34"/>
      <c r="W293" s="34"/>
    </row>
    <row r="294" spans="15:23" x14ac:dyDescent="0.25">
      <c r="O294" s="39"/>
      <c r="P294" s="14"/>
      <c r="Q294" s="14"/>
      <c r="R294" s="14"/>
      <c r="S294" s="14"/>
      <c r="T294" s="34"/>
      <c r="U294" s="34"/>
      <c r="V294" s="34"/>
      <c r="W294" s="34"/>
    </row>
    <row r="295" spans="15:23" x14ac:dyDescent="0.25">
      <c r="O295" s="39"/>
      <c r="P295" s="14"/>
      <c r="Q295" s="14"/>
      <c r="R295" s="14"/>
      <c r="S295" s="14"/>
      <c r="T295" s="34"/>
      <c r="U295" s="34"/>
      <c r="V295" s="34"/>
      <c r="W295" s="34"/>
    </row>
    <row r="296" spans="15:23" x14ac:dyDescent="0.25">
      <c r="O296" s="39"/>
      <c r="P296" s="14"/>
      <c r="Q296" s="14"/>
      <c r="R296" s="14"/>
      <c r="S296" s="14"/>
      <c r="T296" s="34"/>
      <c r="U296" s="34"/>
      <c r="V296" s="34"/>
      <c r="W296" s="34"/>
    </row>
    <row r="297" spans="15:23" x14ac:dyDescent="0.25">
      <c r="O297" s="39"/>
      <c r="P297" s="14"/>
      <c r="Q297" s="14"/>
      <c r="R297" s="14"/>
      <c r="S297" s="14"/>
      <c r="T297" s="34"/>
      <c r="U297" s="34"/>
      <c r="V297" s="34"/>
      <c r="W297" s="34"/>
    </row>
    <row r="298" spans="15:23" x14ac:dyDescent="0.25">
      <c r="O298" s="39"/>
      <c r="P298" s="14"/>
      <c r="Q298" s="14"/>
      <c r="R298" s="14"/>
      <c r="S298" s="14"/>
      <c r="T298" s="34"/>
      <c r="U298" s="34"/>
      <c r="V298" s="34"/>
      <c r="W298" s="34"/>
    </row>
    <row r="299" spans="15:23" x14ac:dyDescent="0.25">
      <c r="O299" s="39"/>
      <c r="P299" s="14"/>
      <c r="Q299" s="14"/>
      <c r="R299" s="14"/>
      <c r="S299" s="14"/>
      <c r="T299" s="34"/>
      <c r="U299" s="34"/>
      <c r="V299" s="34"/>
      <c r="W299" s="34"/>
    </row>
    <row r="300" spans="15:23" x14ac:dyDescent="0.25">
      <c r="O300" s="39"/>
      <c r="P300" s="14"/>
      <c r="Q300" s="14"/>
      <c r="R300" s="14"/>
      <c r="S300" s="14"/>
      <c r="T300" s="34"/>
      <c r="U300" s="34"/>
      <c r="V300" s="34"/>
      <c r="W300" s="34"/>
    </row>
    <row r="301" spans="15:23" x14ac:dyDescent="0.25">
      <c r="O301" s="39"/>
      <c r="P301" s="14"/>
      <c r="Q301" s="14"/>
      <c r="R301" s="14"/>
      <c r="S301" s="14"/>
      <c r="T301" s="34"/>
      <c r="U301" s="34"/>
      <c r="V301" s="34"/>
      <c r="W301" s="34"/>
    </row>
    <row r="302" spans="15:23" x14ac:dyDescent="0.25">
      <c r="O302" s="39"/>
      <c r="P302" s="14"/>
      <c r="Q302" s="14"/>
      <c r="R302" s="14"/>
      <c r="S302" s="14"/>
      <c r="T302" s="34"/>
      <c r="U302" s="34"/>
      <c r="V302" s="34"/>
      <c r="W302" s="34"/>
    </row>
    <row r="303" spans="15:23" x14ac:dyDescent="0.25">
      <c r="O303" s="39"/>
      <c r="P303" s="14"/>
      <c r="Q303" s="14"/>
      <c r="R303" s="14"/>
      <c r="S303" s="14"/>
      <c r="T303" s="34"/>
      <c r="U303" s="34"/>
      <c r="V303" s="34"/>
      <c r="W303" s="34"/>
    </row>
    <row r="304" spans="15:23" x14ac:dyDescent="0.25">
      <c r="O304" s="39"/>
      <c r="P304" s="14"/>
      <c r="Q304" s="14"/>
      <c r="R304" s="14"/>
      <c r="S304" s="14"/>
      <c r="T304" s="34"/>
      <c r="U304" s="34"/>
      <c r="V304" s="34"/>
      <c r="W304" s="34"/>
    </row>
    <row r="305" spans="15:23" x14ac:dyDescent="0.25">
      <c r="O305" s="39"/>
      <c r="P305" s="14"/>
      <c r="Q305" s="14"/>
      <c r="R305" s="14"/>
      <c r="S305" s="14"/>
      <c r="T305" s="34"/>
      <c r="U305" s="34"/>
      <c r="V305" s="34"/>
      <c r="W305" s="34"/>
    </row>
    <row r="306" spans="15:23" x14ac:dyDescent="0.25">
      <c r="O306" s="39"/>
      <c r="P306" s="14"/>
      <c r="Q306" s="14"/>
      <c r="R306" s="14"/>
      <c r="S306" s="14"/>
      <c r="T306" s="34"/>
      <c r="U306" s="34"/>
      <c r="V306" s="34"/>
      <c r="W306" s="34"/>
    </row>
    <row r="307" spans="15:23" x14ac:dyDescent="0.25">
      <c r="O307" s="39"/>
      <c r="P307" s="14"/>
      <c r="Q307" s="14"/>
      <c r="R307" s="14"/>
      <c r="S307" s="14"/>
      <c r="T307" s="34"/>
      <c r="U307" s="34"/>
      <c r="V307" s="34"/>
      <c r="W307" s="34"/>
    </row>
    <row r="308" spans="15:23" x14ac:dyDescent="0.25">
      <c r="O308" s="39"/>
      <c r="P308" s="14"/>
      <c r="Q308" s="14"/>
      <c r="R308" s="14"/>
      <c r="S308" s="14"/>
      <c r="T308" s="34"/>
      <c r="U308" s="34"/>
      <c r="V308" s="34"/>
      <c r="W308" s="34"/>
    </row>
    <row r="309" spans="15:23" x14ac:dyDescent="0.25">
      <c r="O309" s="39"/>
      <c r="P309" s="14"/>
      <c r="Q309" s="14"/>
      <c r="R309" s="14"/>
      <c r="S309" s="14"/>
      <c r="T309" s="34"/>
      <c r="U309" s="34"/>
      <c r="V309" s="34"/>
      <c r="W309" s="34"/>
    </row>
    <row r="310" spans="15:23" x14ac:dyDescent="0.25">
      <c r="O310" s="39"/>
      <c r="P310" s="14"/>
      <c r="Q310" s="14"/>
      <c r="R310" s="14"/>
      <c r="S310" s="14"/>
      <c r="T310" s="34"/>
      <c r="U310" s="34"/>
      <c r="V310" s="34"/>
      <c r="W310" s="34"/>
    </row>
    <row r="311" spans="15:23" x14ac:dyDescent="0.25">
      <c r="O311" s="39"/>
      <c r="P311" s="14"/>
      <c r="Q311" s="14"/>
      <c r="R311" s="14"/>
      <c r="S311" s="14"/>
      <c r="T311" s="34"/>
      <c r="U311" s="34"/>
      <c r="V311" s="34"/>
      <c r="W311" s="34"/>
    </row>
    <row r="312" spans="15:23" x14ac:dyDescent="0.25">
      <c r="O312" s="39"/>
      <c r="P312" s="14"/>
      <c r="Q312" s="14"/>
      <c r="R312" s="14"/>
      <c r="S312" s="14"/>
      <c r="T312" s="34"/>
      <c r="U312" s="34"/>
      <c r="V312" s="34"/>
      <c r="W312" s="34"/>
    </row>
    <row r="313" spans="15:23" x14ac:dyDescent="0.25">
      <c r="O313" s="39"/>
      <c r="P313" s="14"/>
      <c r="Q313" s="14"/>
      <c r="R313" s="14"/>
      <c r="S313" s="14"/>
      <c r="T313" s="34"/>
      <c r="U313" s="34"/>
      <c r="V313" s="34"/>
      <c r="W313" s="34"/>
    </row>
    <row r="314" spans="15:23" x14ac:dyDescent="0.25">
      <c r="O314" s="39"/>
      <c r="P314" s="14"/>
      <c r="Q314" s="14"/>
      <c r="R314" s="14"/>
      <c r="S314" s="14"/>
      <c r="T314" s="34"/>
      <c r="U314" s="34"/>
      <c r="V314" s="34"/>
      <c r="W314" s="34"/>
    </row>
    <row r="315" spans="15:23" x14ac:dyDescent="0.25">
      <c r="O315" s="39"/>
      <c r="P315" s="14"/>
      <c r="Q315" s="14"/>
      <c r="R315" s="14"/>
      <c r="S315" s="14"/>
      <c r="T315" s="34"/>
      <c r="U315" s="34"/>
      <c r="V315" s="34"/>
      <c r="W315" s="34"/>
    </row>
    <row r="316" spans="15:23" x14ac:dyDescent="0.25">
      <c r="O316" s="39"/>
      <c r="P316" s="14"/>
      <c r="Q316" s="14"/>
      <c r="R316" s="14"/>
      <c r="S316" s="14"/>
      <c r="T316" s="34"/>
      <c r="U316" s="34"/>
      <c r="V316" s="34"/>
      <c r="W316" s="34"/>
    </row>
    <row r="317" spans="15:23" x14ac:dyDescent="0.25">
      <c r="O317" s="39"/>
      <c r="P317" s="14"/>
      <c r="Q317" s="14"/>
      <c r="R317" s="14"/>
      <c r="S317" s="14"/>
      <c r="T317" s="34"/>
      <c r="U317" s="34"/>
      <c r="V317" s="34"/>
      <c r="W317" s="34"/>
    </row>
    <row r="318" spans="15:23" x14ac:dyDescent="0.25">
      <c r="O318" s="39"/>
      <c r="P318" s="14"/>
      <c r="Q318" s="14"/>
      <c r="R318" s="14"/>
      <c r="S318" s="14"/>
      <c r="T318" s="34"/>
      <c r="U318" s="34"/>
      <c r="V318" s="34"/>
      <c r="W318" s="34"/>
    </row>
    <row r="319" spans="15:23" x14ac:dyDescent="0.25">
      <c r="O319" s="39"/>
      <c r="P319" s="14"/>
      <c r="Q319" s="14"/>
      <c r="R319" s="14"/>
      <c r="S319" s="14"/>
      <c r="T319" s="34"/>
      <c r="U319" s="34"/>
      <c r="V319" s="34"/>
      <c r="W319" s="34"/>
    </row>
    <row r="320" spans="15:23" x14ac:dyDescent="0.25">
      <c r="O320" s="39"/>
      <c r="P320" s="14"/>
      <c r="Q320" s="14"/>
      <c r="R320" s="14"/>
      <c r="S320" s="14"/>
      <c r="T320" s="34"/>
      <c r="U320" s="34"/>
      <c r="V320" s="34"/>
      <c r="W320" s="34"/>
    </row>
    <row r="321" spans="15:23" x14ac:dyDescent="0.25">
      <c r="O321" s="39"/>
      <c r="P321" s="14"/>
      <c r="Q321" s="14"/>
      <c r="R321" s="14"/>
      <c r="S321" s="14"/>
      <c r="T321" s="34"/>
      <c r="U321" s="34"/>
      <c r="V321" s="34"/>
      <c r="W321" s="34"/>
    </row>
    <row r="322" spans="15:23" x14ac:dyDescent="0.25">
      <c r="O322" s="39"/>
      <c r="P322" s="14"/>
      <c r="Q322" s="14"/>
      <c r="R322" s="14"/>
      <c r="S322" s="14"/>
      <c r="T322" s="34"/>
      <c r="U322" s="34"/>
      <c r="V322" s="34"/>
      <c r="W322" s="34"/>
    </row>
    <row r="323" spans="15:23" x14ac:dyDescent="0.25">
      <c r="O323" s="39"/>
      <c r="P323" s="14"/>
      <c r="Q323" s="14"/>
      <c r="R323" s="14"/>
      <c r="S323" s="14"/>
      <c r="T323" s="34"/>
      <c r="U323" s="34"/>
      <c r="V323" s="34"/>
      <c r="W323" s="34"/>
    </row>
    <row r="324" spans="15:23" x14ac:dyDescent="0.25">
      <c r="O324" s="39"/>
      <c r="P324" s="14"/>
      <c r="Q324" s="14"/>
      <c r="R324" s="14"/>
      <c r="S324" s="14"/>
      <c r="T324" s="34"/>
      <c r="U324" s="34"/>
      <c r="V324" s="34"/>
      <c r="W324" s="34"/>
    </row>
    <row r="325" spans="15:23" x14ac:dyDescent="0.25">
      <c r="O325" s="39"/>
      <c r="P325" s="14"/>
      <c r="Q325" s="14"/>
      <c r="R325" s="14"/>
      <c r="S325" s="14"/>
      <c r="T325" s="34"/>
      <c r="U325" s="34"/>
      <c r="V325" s="34"/>
      <c r="W325" s="34"/>
    </row>
    <row r="326" spans="15:23" x14ac:dyDescent="0.25">
      <c r="O326" s="39"/>
      <c r="P326" s="14"/>
      <c r="Q326" s="14"/>
      <c r="R326" s="14"/>
      <c r="S326" s="14"/>
      <c r="T326" s="34"/>
      <c r="U326" s="34"/>
      <c r="V326" s="34"/>
      <c r="W326" s="34"/>
    </row>
    <row r="327" spans="15:23" x14ac:dyDescent="0.25">
      <c r="O327" s="39"/>
      <c r="P327" s="14"/>
      <c r="Q327" s="14"/>
      <c r="R327" s="14"/>
      <c r="S327" s="14"/>
      <c r="T327" s="34"/>
      <c r="U327" s="34"/>
      <c r="V327" s="34"/>
      <c r="W327" s="34"/>
    </row>
    <row r="328" spans="15:23" x14ac:dyDescent="0.25">
      <c r="O328" s="39"/>
      <c r="P328" s="14"/>
      <c r="Q328" s="14"/>
      <c r="R328" s="14"/>
      <c r="S328" s="14"/>
      <c r="T328" s="34"/>
      <c r="U328" s="34"/>
      <c r="V328" s="34"/>
      <c r="W328" s="34"/>
    </row>
    <row r="329" spans="15:23" x14ac:dyDescent="0.25">
      <c r="O329" s="39"/>
      <c r="P329" s="14"/>
      <c r="Q329" s="14"/>
      <c r="R329" s="14"/>
      <c r="S329" s="14"/>
      <c r="T329" s="34"/>
      <c r="U329" s="34"/>
      <c r="V329" s="34"/>
      <c r="W329" s="34"/>
    </row>
    <row r="330" spans="15:23" x14ac:dyDescent="0.25">
      <c r="O330" s="39"/>
      <c r="P330" s="14"/>
      <c r="Q330" s="14"/>
      <c r="R330" s="14"/>
      <c r="S330" s="14"/>
      <c r="T330" s="34"/>
      <c r="U330" s="34"/>
      <c r="V330" s="34"/>
      <c r="W330" s="34"/>
    </row>
    <row r="331" spans="15:23" x14ac:dyDescent="0.25">
      <c r="O331" s="39"/>
      <c r="P331" s="14"/>
      <c r="Q331" s="14"/>
      <c r="R331" s="14"/>
      <c r="S331" s="14"/>
      <c r="T331" s="34"/>
      <c r="U331" s="34"/>
      <c r="V331" s="34"/>
      <c r="W331" s="34"/>
    </row>
    <row r="332" spans="15:23" x14ac:dyDescent="0.25">
      <c r="O332" s="39"/>
      <c r="P332" s="14"/>
      <c r="Q332" s="14"/>
      <c r="R332" s="14"/>
      <c r="S332" s="14"/>
      <c r="T332" s="34"/>
      <c r="U332" s="34"/>
      <c r="V332" s="34"/>
      <c r="W332" s="34"/>
    </row>
    <row r="333" spans="15:23" x14ac:dyDescent="0.25">
      <c r="O333" s="39"/>
      <c r="P333" s="14"/>
      <c r="Q333" s="14"/>
      <c r="R333" s="14"/>
      <c r="S333" s="14"/>
      <c r="T333" s="34"/>
      <c r="U333" s="34"/>
      <c r="V333" s="34"/>
      <c r="W333" s="34"/>
    </row>
    <row r="334" spans="15:23" x14ac:dyDescent="0.25">
      <c r="O334" s="39"/>
      <c r="P334" s="14"/>
      <c r="Q334" s="14"/>
      <c r="R334" s="14"/>
      <c r="S334" s="14"/>
      <c r="T334" s="34"/>
      <c r="U334" s="34"/>
      <c r="V334" s="34"/>
      <c r="W334" s="34"/>
    </row>
    <row r="335" spans="15:23" x14ac:dyDescent="0.25">
      <c r="O335" s="39"/>
      <c r="P335" s="14"/>
      <c r="Q335" s="14"/>
      <c r="R335" s="14"/>
      <c r="S335" s="14"/>
      <c r="T335" s="34"/>
      <c r="U335" s="34"/>
      <c r="V335" s="34"/>
      <c r="W335" s="34"/>
    </row>
    <row r="336" spans="15:23" x14ac:dyDescent="0.25">
      <c r="O336" s="39"/>
      <c r="P336" s="14"/>
      <c r="Q336" s="14"/>
      <c r="R336" s="14"/>
      <c r="S336" s="14"/>
      <c r="T336" s="34"/>
      <c r="U336" s="34"/>
      <c r="V336" s="34"/>
      <c r="W336" s="34"/>
    </row>
    <row r="337" spans="15:23" x14ac:dyDescent="0.25">
      <c r="O337" s="39"/>
      <c r="P337" s="14"/>
      <c r="Q337" s="14"/>
      <c r="R337" s="14"/>
      <c r="S337" s="14"/>
      <c r="T337" s="34"/>
      <c r="U337" s="34"/>
      <c r="V337" s="34"/>
      <c r="W337" s="34"/>
    </row>
    <row r="338" spans="15:23" x14ac:dyDescent="0.25">
      <c r="O338" s="39"/>
      <c r="P338" s="14"/>
      <c r="Q338" s="14"/>
      <c r="R338" s="14"/>
      <c r="S338" s="14"/>
      <c r="T338" s="34"/>
      <c r="U338" s="34"/>
      <c r="V338" s="34"/>
      <c r="W338" s="34"/>
    </row>
    <row r="339" spans="15:23" x14ac:dyDescent="0.25">
      <c r="O339" s="39"/>
      <c r="P339" s="14"/>
      <c r="Q339" s="14"/>
      <c r="R339" s="14"/>
      <c r="S339" s="14"/>
      <c r="T339" s="34"/>
      <c r="U339" s="34"/>
      <c r="V339" s="34"/>
      <c r="W339" s="34"/>
    </row>
    <row r="340" spans="15:23" x14ac:dyDescent="0.25">
      <c r="O340" s="39"/>
      <c r="P340" s="14"/>
      <c r="Q340" s="14"/>
      <c r="R340" s="14"/>
      <c r="S340" s="14"/>
      <c r="T340" s="34"/>
      <c r="U340" s="34"/>
      <c r="V340" s="34"/>
      <c r="W340" s="34"/>
    </row>
    <row r="341" spans="15:23" x14ac:dyDescent="0.25">
      <c r="O341" s="39"/>
      <c r="P341" s="14"/>
      <c r="Q341" s="14"/>
      <c r="R341" s="14"/>
      <c r="S341" s="14"/>
      <c r="T341" s="34"/>
      <c r="U341" s="34"/>
      <c r="V341" s="34"/>
      <c r="W341" s="34"/>
    </row>
    <row r="342" spans="15:23" x14ac:dyDescent="0.25">
      <c r="O342" s="39"/>
      <c r="P342" s="14"/>
      <c r="Q342" s="14"/>
      <c r="R342" s="14"/>
      <c r="S342" s="14"/>
      <c r="T342" s="34"/>
      <c r="U342" s="34"/>
      <c r="V342" s="34"/>
      <c r="W342" s="34"/>
    </row>
    <row r="343" spans="15:23" x14ac:dyDescent="0.25">
      <c r="O343" s="39"/>
      <c r="P343" s="14"/>
      <c r="Q343" s="14"/>
      <c r="R343" s="14"/>
      <c r="S343" s="14"/>
      <c r="T343" s="34"/>
      <c r="U343" s="34"/>
      <c r="V343" s="34"/>
      <c r="W343" s="34"/>
    </row>
    <row r="344" spans="15:23" x14ac:dyDescent="0.25">
      <c r="O344" s="39"/>
      <c r="P344" s="14"/>
      <c r="Q344" s="14"/>
      <c r="R344" s="14"/>
      <c r="S344" s="14"/>
      <c r="T344" s="34"/>
      <c r="U344" s="34"/>
      <c r="V344" s="34"/>
      <c r="W344" s="34"/>
    </row>
    <row r="345" spans="15:23" x14ac:dyDescent="0.25">
      <c r="O345" s="39"/>
      <c r="P345" s="14"/>
      <c r="Q345" s="14"/>
      <c r="R345" s="14"/>
      <c r="S345" s="14"/>
      <c r="T345" s="34"/>
      <c r="U345" s="34"/>
      <c r="V345" s="34"/>
      <c r="W345" s="34"/>
    </row>
    <row r="346" spans="15:23" x14ac:dyDescent="0.25">
      <c r="O346" s="39"/>
      <c r="P346" s="14"/>
      <c r="Q346" s="14"/>
      <c r="R346" s="14"/>
      <c r="S346" s="14"/>
      <c r="T346" s="34"/>
      <c r="U346" s="34"/>
      <c r="V346" s="34"/>
      <c r="W346" s="34"/>
    </row>
    <row r="347" spans="15:23" x14ac:dyDescent="0.25">
      <c r="O347" s="39"/>
      <c r="P347" s="14"/>
      <c r="Q347" s="14"/>
      <c r="R347" s="14"/>
      <c r="S347" s="14"/>
      <c r="T347" s="34"/>
      <c r="U347" s="34"/>
      <c r="V347" s="34"/>
      <c r="W347" s="34"/>
    </row>
    <row r="348" spans="15:23" x14ac:dyDescent="0.25">
      <c r="O348" s="39"/>
      <c r="P348" s="14"/>
      <c r="Q348" s="14"/>
      <c r="R348" s="14"/>
      <c r="S348" s="14"/>
      <c r="T348" s="34"/>
      <c r="U348" s="34"/>
      <c r="V348" s="34"/>
      <c r="W348" s="34"/>
    </row>
    <row r="349" spans="15:23" x14ac:dyDescent="0.25">
      <c r="O349" s="39"/>
      <c r="P349" s="14"/>
      <c r="Q349" s="14"/>
      <c r="R349" s="14"/>
      <c r="S349" s="14"/>
      <c r="T349" s="34"/>
      <c r="U349" s="34"/>
      <c r="V349" s="34"/>
      <c r="W349" s="34"/>
    </row>
    <row r="350" spans="15:23" x14ac:dyDescent="0.25">
      <c r="O350" s="39"/>
      <c r="P350" s="14"/>
      <c r="Q350" s="14"/>
      <c r="R350" s="14"/>
      <c r="S350" s="14"/>
      <c r="T350" s="34"/>
      <c r="U350" s="34"/>
      <c r="V350" s="34"/>
      <c r="W350" s="34"/>
    </row>
    <row r="351" spans="15:23" x14ac:dyDescent="0.25">
      <c r="O351" s="39"/>
      <c r="P351" s="14"/>
      <c r="Q351" s="14"/>
      <c r="R351" s="14"/>
      <c r="S351" s="14"/>
      <c r="T351" s="34"/>
      <c r="U351" s="34"/>
      <c r="V351" s="34"/>
      <c r="W351" s="34"/>
    </row>
    <row r="352" spans="15:23" x14ac:dyDescent="0.25">
      <c r="O352" s="39"/>
      <c r="P352" s="14"/>
      <c r="Q352" s="14"/>
      <c r="R352" s="14"/>
      <c r="S352" s="14"/>
      <c r="T352" s="34"/>
      <c r="U352" s="34"/>
      <c r="V352" s="34"/>
      <c r="W352" s="34"/>
    </row>
    <row r="353" spans="15:23" x14ac:dyDescent="0.25">
      <c r="O353" s="39"/>
      <c r="P353" s="14"/>
      <c r="Q353" s="14"/>
      <c r="R353" s="14"/>
      <c r="S353" s="14"/>
      <c r="T353" s="34"/>
      <c r="U353" s="34"/>
      <c r="V353" s="34"/>
      <c r="W353" s="34"/>
    </row>
    <row r="354" spans="15:23" x14ac:dyDescent="0.25">
      <c r="O354" s="39"/>
      <c r="P354" s="14"/>
      <c r="Q354" s="14"/>
      <c r="R354" s="14"/>
      <c r="S354" s="14"/>
      <c r="T354" s="34"/>
      <c r="U354" s="34"/>
      <c r="V354" s="34"/>
      <c r="W354" s="34"/>
    </row>
    <row r="355" spans="15:23" x14ac:dyDescent="0.25">
      <c r="O355" s="39"/>
      <c r="P355" s="14"/>
      <c r="Q355" s="14"/>
      <c r="R355" s="14"/>
      <c r="S355" s="14"/>
      <c r="T355" s="34"/>
      <c r="U355" s="34"/>
      <c r="V355" s="34"/>
      <c r="W355" s="34"/>
    </row>
    <row r="356" spans="15:23" x14ac:dyDescent="0.25">
      <c r="O356" s="39"/>
      <c r="P356" s="14"/>
      <c r="Q356" s="14"/>
      <c r="R356" s="14"/>
      <c r="S356" s="14"/>
      <c r="T356" s="34"/>
      <c r="U356" s="34"/>
      <c r="V356" s="34"/>
      <c r="W356" s="34"/>
    </row>
    <row r="357" spans="15:23" x14ac:dyDescent="0.25">
      <c r="O357" s="39"/>
      <c r="P357" s="14"/>
      <c r="Q357" s="14"/>
      <c r="R357" s="14"/>
      <c r="S357" s="14"/>
      <c r="T357" s="34"/>
      <c r="U357" s="34"/>
      <c r="V357" s="34"/>
      <c r="W357" s="34"/>
    </row>
    <row r="358" spans="15:23" x14ac:dyDescent="0.25">
      <c r="O358" s="39"/>
      <c r="P358" s="14"/>
      <c r="Q358" s="14"/>
      <c r="R358" s="14"/>
      <c r="S358" s="14"/>
      <c r="T358" s="34"/>
      <c r="U358" s="34"/>
      <c r="V358" s="34"/>
      <c r="W358" s="34"/>
    </row>
    <row r="359" spans="15:23" x14ac:dyDescent="0.25">
      <c r="O359" s="39"/>
      <c r="P359" s="14"/>
      <c r="Q359" s="14"/>
      <c r="R359" s="14"/>
      <c r="S359" s="14"/>
      <c r="T359" s="34"/>
      <c r="U359" s="34"/>
      <c r="V359" s="34"/>
      <c r="W359" s="34"/>
    </row>
    <row r="360" spans="15:23" x14ac:dyDescent="0.25">
      <c r="O360" s="39"/>
      <c r="P360" s="14"/>
      <c r="Q360" s="14"/>
      <c r="R360" s="14"/>
      <c r="S360" s="14"/>
      <c r="T360" s="34"/>
      <c r="U360" s="34"/>
      <c r="V360" s="34"/>
      <c r="W360" s="34"/>
    </row>
    <row r="361" spans="15:23" x14ac:dyDescent="0.25">
      <c r="O361" s="39"/>
      <c r="P361" s="14"/>
      <c r="Q361" s="14"/>
      <c r="R361" s="14"/>
      <c r="S361" s="14"/>
      <c r="T361" s="34"/>
      <c r="U361" s="34"/>
      <c r="V361" s="34"/>
      <c r="W361" s="34"/>
    </row>
    <row r="362" spans="15:23" x14ac:dyDescent="0.25">
      <c r="O362" s="39"/>
      <c r="P362" s="14"/>
      <c r="Q362" s="14"/>
      <c r="R362" s="14"/>
      <c r="S362" s="14"/>
      <c r="T362" s="34"/>
      <c r="U362" s="34"/>
      <c r="V362" s="34"/>
      <c r="W362" s="34"/>
    </row>
    <row r="363" spans="15:23" x14ac:dyDescent="0.25">
      <c r="O363" s="39"/>
      <c r="P363" s="14"/>
      <c r="Q363" s="14"/>
      <c r="R363" s="14"/>
      <c r="S363" s="14"/>
      <c r="T363" s="34"/>
      <c r="U363" s="34"/>
      <c r="V363" s="34"/>
      <c r="W363" s="34"/>
    </row>
    <row r="364" spans="15:23" x14ac:dyDescent="0.25">
      <c r="O364" s="39"/>
      <c r="P364" s="14"/>
      <c r="Q364" s="14"/>
      <c r="R364" s="14"/>
      <c r="S364" s="14"/>
      <c r="T364" s="34"/>
      <c r="U364" s="34"/>
      <c r="V364" s="34"/>
      <c r="W364" s="34"/>
    </row>
    <row r="365" spans="15:23" x14ac:dyDescent="0.25">
      <c r="O365" s="39"/>
      <c r="P365" s="14"/>
      <c r="Q365" s="14"/>
      <c r="R365" s="14"/>
      <c r="S365" s="14"/>
      <c r="T365" s="34"/>
      <c r="U365" s="34"/>
      <c r="V365" s="34"/>
      <c r="W365" s="34"/>
    </row>
    <row r="366" spans="15:23" x14ac:dyDescent="0.25">
      <c r="O366" s="39"/>
      <c r="P366" s="14"/>
      <c r="Q366" s="14"/>
      <c r="R366" s="14"/>
      <c r="S366" s="14"/>
      <c r="T366" s="34"/>
      <c r="U366" s="34"/>
      <c r="V366" s="34"/>
      <c r="W366" s="34"/>
    </row>
    <row r="367" spans="15:23" x14ac:dyDescent="0.25">
      <c r="O367" s="39"/>
      <c r="P367" s="14"/>
      <c r="Q367" s="14"/>
      <c r="R367" s="14"/>
      <c r="S367" s="14"/>
      <c r="T367" s="34"/>
      <c r="U367" s="34"/>
      <c r="V367" s="34"/>
      <c r="W367" s="34"/>
    </row>
    <row r="368" spans="15:23" x14ac:dyDescent="0.25">
      <c r="O368" s="39"/>
      <c r="P368" s="14"/>
      <c r="Q368" s="14"/>
      <c r="R368" s="14"/>
      <c r="S368" s="14"/>
      <c r="T368" s="34"/>
      <c r="U368" s="34"/>
      <c r="V368" s="34"/>
      <c r="W368" s="34"/>
    </row>
    <row r="369" spans="15:23" x14ac:dyDescent="0.25">
      <c r="O369" s="39"/>
      <c r="P369" s="14"/>
      <c r="Q369" s="14"/>
      <c r="R369" s="14"/>
      <c r="S369" s="14"/>
      <c r="T369" s="34"/>
      <c r="U369" s="34"/>
      <c r="V369" s="34"/>
      <c r="W369" s="34"/>
    </row>
    <row r="370" spans="15:23" x14ac:dyDescent="0.25">
      <c r="O370" s="39"/>
      <c r="P370" s="14"/>
      <c r="Q370" s="14"/>
      <c r="R370" s="14"/>
      <c r="S370" s="14"/>
      <c r="T370" s="34"/>
      <c r="U370" s="34"/>
      <c r="V370" s="34"/>
      <c r="W370" s="34"/>
    </row>
    <row r="371" spans="15:23" x14ac:dyDescent="0.25">
      <c r="O371" s="39"/>
      <c r="P371" s="14"/>
      <c r="Q371" s="14"/>
      <c r="R371" s="14"/>
      <c r="S371" s="14"/>
      <c r="T371" s="34"/>
      <c r="U371" s="34"/>
      <c r="V371" s="34"/>
      <c r="W371" s="34"/>
    </row>
    <row r="372" spans="15:23" x14ac:dyDescent="0.25">
      <c r="O372" s="39"/>
      <c r="P372" s="14"/>
      <c r="Q372" s="14"/>
      <c r="R372" s="14"/>
      <c r="S372" s="14"/>
      <c r="T372" s="34"/>
      <c r="U372" s="34"/>
      <c r="V372" s="34"/>
      <c r="W372" s="34"/>
    </row>
    <row r="373" spans="15:23" x14ac:dyDescent="0.25">
      <c r="O373" s="39"/>
      <c r="P373" s="14"/>
      <c r="Q373" s="14"/>
      <c r="R373" s="14"/>
      <c r="S373" s="14"/>
      <c r="T373" s="34"/>
      <c r="U373" s="34"/>
      <c r="V373" s="34"/>
      <c r="W373" s="34"/>
    </row>
    <row r="374" spans="15:23" x14ac:dyDescent="0.25">
      <c r="O374" s="39"/>
      <c r="P374" s="14"/>
      <c r="Q374" s="14"/>
      <c r="R374" s="14"/>
      <c r="S374" s="14"/>
      <c r="T374" s="34"/>
      <c r="U374" s="34"/>
      <c r="V374" s="34"/>
      <c r="W374" s="34"/>
    </row>
    <row r="375" spans="15:23" x14ac:dyDescent="0.25">
      <c r="O375" s="39"/>
      <c r="P375" s="14"/>
      <c r="Q375" s="14"/>
      <c r="R375" s="14"/>
      <c r="S375" s="14"/>
      <c r="T375" s="34"/>
      <c r="U375" s="34"/>
      <c r="V375" s="34"/>
      <c r="W375" s="34"/>
    </row>
    <row r="376" spans="15:23" x14ac:dyDescent="0.25">
      <c r="O376" s="39"/>
      <c r="P376" s="14"/>
      <c r="Q376" s="14"/>
      <c r="R376" s="14"/>
      <c r="S376" s="14"/>
      <c r="T376" s="34"/>
      <c r="U376" s="34"/>
      <c r="V376" s="34"/>
      <c r="W376" s="34"/>
    </row>
    <row r="377" spans="15:23" x14ac:dyDescent="0.25">
      <c r="O377" s="39"/>
      <c r="P377" s="14"/>
      <c r="Q377" s="14"/>
      <c r="R377" s="14"/>
      <c r="S377" s="14"/>
      <c r="T377" s="34"/>
      <c r="U377" s="34"/>
      <c r="V377" s="34"/>
      <c r="W377" s="34"/>
    </row>
    <row r="378" spans="15:23" x14ac:dyDescent="0.25">
      <c r="O378" s="39"/>
      <c r="P378" s="14"/>
      <c r="Q378" s="14"/>
      <c r="R378" s="14"/>
      <c r="S378" s="14"/>
      <c r="T378" s="34"/>
      <c r="U378" s="34"/>
      <c r="V378" s="34"/>
      <c r="W378" s="34"/>
    </row>
    <row r="379" spans="15:23" x14ac:dyDescent="0.25">
      <c r="O379" s="39"/>
      <c r="P379" s="14"/>
      <c r="Q379" s="14"/>
      <c r="R379" s="14"/>
      <c r="S379" s="14"/>
      <c r="T379" s="34"/>
      <c r="U379" s="34"/>
      <c r="V379" s="34"/>
      <c r="W379" s="34"/>
    </row>
    <row r="380" spans="15:23" x14ac:dyDescent="0.25">
      <c r="O380" s="39"/>
      <c r="P380" s="14"/>
      <c r="Q380" s="14"/>
      <c r="R380" s="14"/>
      <c r="S380" s="14"/>
      <c r="T380" s="34"/>
      <c r="U380" s="34"/>
      <c r="V380" s="34"/>
      <c r="W380" s="34"/>
    </row>
    <row r="381" spans="15:23" x14ac:dyDescent="0.25">
      <c r="O381" s="39"/>
      <c r="P381" s="14"/>
      <c r="Q381" s="14"/>
      <c r="R381" s="14"/>
      <c r="S381" s="14"/>
      <c r="T381" s="34"/>
      <c r="U381" s="34"/>
      <c r="V381" s="34"/>
      <c r="W381" s="34"/>
    </row>
    <row r="382" spans="15:23" x14ac:dyDescent="0.25">
      <c r="O382" s="39"/>
      <c r="P382" s="14"/>
      <c r="Q382" s="14"/>
      <c r="R382" s="14"/>
      <c r="S382" s="14"/>
      <c r="T382" s="34"/>
      <c r="U382" s="34"/>
      <c r="V382" s="34"/>
      <c r="W382" s="34"/>
    </row>
    <row r="383" spans="15:23" x14ac:dyDescent="0.25">
      <c r="O383" s="39"/>
      <c r="P383" s="14"/>
      <c r="Q383" s="14"/>
      <c r="R383" s="14"/>
      <c r="S383" s="14"/>
      <c r="T383" s="34"/>
      <c r="U383" s="34"/>
      <c r="V383" s="34"/>
      <c r="W383" s="34"/>
    </row>
    <row r="384" spans="15:23" x14ac:dyDescent="0.25">
      <c r="O384" s="39"/>
      <c r="P384" s="14"/>
      <c r="Q384" s="14"/>
      <c r="R384" s="14"/>
      <c r="S384" s="14"/>
      <c r="T384" s="34"/>
      <c r="U384" s="34"/>
      <c r="V384" s="34"/>
      <c r="W384" s="34"/>
    </row>
    <row r="385" spans="15:23" x14ac:dyDescent="0.25">
      <c r="O385" s="39"/>
      <c r="P385" s="14"/>
      <c r="Q385" s="14"/>
      <c r="R385" s="14"/>
      <c r="S385" s="14"/>
      <c r="T385" s="34"/>
      <c r="U385" s="34"/>
      <c r="V385" s="34"/>
      <c r="W385" s="34"/>
    </row>
    <row r="386" spans="15:23" x14ac:dyDescent="0.25">
      <c r="O386" s="39"/>
      <c r="P386" s="14"/>
      <c r="Q386" s="14"/>
      <c r="R386" s="14"/>
      <c r="S386" s="14"/>
      <c r="T386" s="34"/>
      <c r="U386" s="34"/>
      <c r="V386" s="34"/>
      <c r="W386" s="34"/>
    </row>
    <row r="387" spans="15:23" x14ac:dyDescent="0.25">
      <c r="O387" s="39"/>
      <c r="P387" s="14"/>
      <c r="Q387" s="14"/>
      <c r="R387" s="14"/>
      <c r="S387" s="14"/>
      <c r="T387" s="34"/>
      <c r="U387" s="34"/>
      <c r="V387" s="34"/>
      <c r="W387" s="34"/>
    </row>
    <row r="388" spans="15:23" x14ac:dyDescent="0.25">
      <c r="O388" s="39"/>
      <c r="P388" s="14"/>
      <c r="Q388" s="14"/>
      <c r="R388" s="14"/>
      <c r="S388" s="14"/>
      <c r="T388" s="34"/>
      <c r="U388" s="34"/>
      <c r="V388" s="34"/>
      <c r="W388" s="34"/>
    </row>
    <row r="389" spans="15:23" x14ac:dyDescent="0.25">
      <c r="O389" s="39"/>
      <c r="P389" s="14"/>
      <c r="Q389" s="14"/>
      <c r="R389" s="14"/>
      <c r="S389" s="14"/>
      <c r="T389" s="34"/>
      <c r="U389" s="34"/>
      <c r="V389" s="34"/>
      <c r="W389" s="34"/>
    </row>
    <row r="390" spans="15:23" x14ac:dyDescent="0.25">
      <c r="O390" s="39"/>
      <c r="P390" s="14"/>
      <c r="Q390" s="14"/>
      <c r="R390" s="14"/>
      <c r="S390" s="14"/>
      <c r="T390" s="34"/>
      <c r="U390" s="34"/>
      <c r="V390" s="34"/>
      <c r="W390" s="34"/>
    </row>
    <row r="391" spans="15:23" x14ac:dyDescent="0.25">
      <c r="O391" s="39"/>
      <c r="P391" s="14"/>
      <c r="Q391" s="14"/>
      <c r="R391" s="14"/>
      <c r="S391" s="14"/>
      <c r="T391" s="34"/>
      <c r="U391" s="34"/>
      <c r="V391" s="34"/>
      <c r="W391" s="34"/>
    </row>
    <row r="392" spans="15:23" x14ac:dyDescent="0.25">
      <c r="O392" s="39"/>
      <c r="P392" s="14"/>
      <c r="Q392" s="14"/>
      <c r="R392" s="14"/>
      <c r="S392" s="14"/>
      <c r="T392" s="34"/>
      <c r="U392" s="34"/>
      <c r="V392" s="34"/>
      <c r="W392" s="34"/>
    </row>
    <row r="393" spans="15:23" x14ac:dyDescent="0.25">
      <c r="O393" s="39"/>
      <c r="P393" s="14"/>
      <c r="Q393" s="14"/>
      <c r="R393" s="14"/>
      <c r="S393" s="14"/>
      <c r="T393" s="34"/>
      <c r="U393" s="34"/>
      <c r="V393" s="34"/>
      <c r="W393" s="34"/>
    </row>
    <row r="394" spans="15:23" x14ac:dyDescent="0.25">
      <c r="O394" s="39"/>
      <c r="P394" s="14"/>
      <c r="Q394" s="14"/>
      <c r="R394" s="14"/>
      <c r="S394" s="14"/>
      <c r="T394" s="34"/>
      <c r="U394" s="34"/>
      <c r="V394" s="34"/>
      <c r="W394" s="34"/>
    </row>
    <row r="395" spans="15:23" x14ac:dyDescent="0.25">
      <c r="O395" s="39"/>
      <c r="P395" s="14"/>
      <c r="Q395" s="14"/>
      <c r="R395" s="14"/>
      <c r="S395" s="14"/>
      <c r="T395" s="34"/>
      <c r="U395" s="34"/>
      <c r="V395" s="34"/>
      <c r="W395" s="34"/>
    </row>
    <row r="396" spans="15:23" x14ac:dyDescent="0.25">
      <c r="O396" s="39"/>
      <c r="P396" s="14"/>
      <c r="Q396" s="14"/>
      <c r="R396" s="14"/>
      <c r="S396" s="14"/>
      <c r="T396" s="34"/>
      <c r="U396" s="34"/>
      <c r="V396" s="34"/>
      <c r="W396" s="34"/>
    </row>
    <row r="397" spans="15:23" x14ac:dyDescent="0.25">
      <c r="O397" s="39"/>
      <c r="P397" s="14"/>
      <c r="Q397" s="14"/>
      <c r="R397" s="14"/>
      <c r="S397" s="14"/>
      <c r="T397" s="34"/>
      <c r="U397" s="34"/>
      <c r="V397" s="34"/>
      <c r="W397" s="34"/>
    </row>
    <row r="398" spans="15:23" x14ac:dyDescent="0.25">
      <c r="O398" s="39"/>
      <c r="P398" s="14"/>
      <c r="Q398" s="14"/>
      <c r="R398" s="14"/>
      <c r="S398" s="14"/>
      <c r="T398" s="34"/>
      <c r="U398" s="34"/>
      <c r="V398" s="34"/>
      <c r="W398" s="34"/>
    </row>
    <row r="399" spans="15:23" x14ac:dyDescent="0.25">
      <c r="O399" s="39"/>
      <c r="P399" s="14"/>
      <c r="Q399" s="14"/>
      <c r="R399" s="14"/>
      <c r="S399" s="14"/>
      <c r="T399" s="34"/>
      <c r="U399" s="34"/>
      <c r="V399" s="34"/>
      <c r="W399" s="34"/>
    </row>
    <row r="400" spans="15:23" x14ac:dyDescent="0.25">
      <c r="O400" s="39"/>
      <c r="P400" s="14"/>
      <c r="Q400" s="14"/>
      <c r="R400" s="14"/>
      <c r="S400" s="14"/>
      <c r="T400" s="34"/>
      <c r="U400" s="34"/>
      <c r="V400" s="34"/>
      <c r="W400" s="34"/>
    </row>
    <row r="401" spans="15:23" x14ac:dyDescent="0.25">
      <c r="O401" s="39"/>
      <c r="P401" s="14"/>
      <c r="Q401" s="14"/>
      <c r="R401" s="14"/>
      <c r="S401" s="14"/>
      <c r="T401" s="34"/>
      <c r="U401" s="34"/>
      <c r="V401" s="34"/>
      <c r="W401" s="34"/>
    </row>
    <row r="402" spans="15:23" x14ac:dyDescent="0.25">
      <c r="O402" s="39"/>
      <c r="P402" s="14"/>
      <c r="Q402" s="14"/>
      <c r="R402" s="14"/>
      <c r="S402" s="14"/>
      <c r="T402" s="34"/>
      <c r="U402" s="34"/>
      <c r="V402" s="34"/>
      <c r="W402" s="34"/>
    </row>
    <row r="403" spans="15:23" x14ac:dyDescent="0.25">
      <c r="O403" s="39"/>
      <c r="P403" s="14"/>
      <c r="Q403" s="14"/>
      <c r="R403" s="14"/>
      <c r="S403" s="14"/>
      <c r="T403" s="34"/>
      <c r="U403" s="34"/>
      <c r="V403" s="34"/>
      <c r="W403" s="34"/>
    </row>
    <row r="404" spans="15:23" x14ac:dyDescent="0.25">
      <c r="O404" s="39"/>
      <c r="P404" s="14"/>
      <c r="Q404" s="14"/>
      <c r="R404" s="14"/>
      <c r="S404" s="14"/>
      <c r="T404" s="34"/>
      <c r="U404" s="34"/>
      <c r="V404" s="34"/>
      <c r="W404" s="34"/>
    </row>
    <row r="405" spans="15:23" x14ac:dyDescent="0.25">
      <c r="O405" s="39"/>
      <c r="P405" s="14"/>
      <c r="Q405" s="14"/>
      <c r="R405" s="14"/>
      <c r="S405" s="14"/>
      <c r="T405" s="34"/>
      <c r="U405" s="34"/>
      <c r="V405" s="34"/>
      <c r="W405" s="34"/>
    </row>
    <row r="406" spans="15:23" x14ac:dyDescent="0.25">
      <c r="O406" s="39"/>
      <c r="P406" s="14"/>
      <c r="Q406" s="14"/>
      <c r="R406" s="14"/>
      <c r="S406" s="14"/>
      <c r="T406" s="34"/>
      <c r="U406" s="34"/>
      <c r="V406" s="34"/>
      <c r="W406" s="34"/>
    </row>
    <row r="407" spans="15:23" x14ac:dyDescent="0.25">
      <c r="O407" s="39"/>
      <c r="P407" s="14"/>
      <c r="Q407" s="14"/>
      <c r="R407" s="14"/>
      <c r="S407" s="14"/>
      <c r="T407" s="34"/>
      <c r="U407" s="34"/>
      <c r="V407" s="34"/>
      <c r="W407" s="34"/>
    </row>
    <row r="408" spans="15:23" x14ac:dyDescent="0.25">
      <c r="O408" s="39"/>
      <c r="P408" s="14"/>
      <c r="Q408" s="14"/>
      <c r="R408" s="14"/>
      <c r="S408" s="14"/>
      <c r="T408" s="34"/>
      <c r="U408" s="34"/>
      <c r="V408" s="34"/>
      <c r="W408" s="34"/>
    </row>
    <row r="409" spans="15:23" x14ac:dyDescent="0.25">
      <c r="O409" s="39"/>
      <c r="P409" s="14"/>
      <c r="Q409" s="14"/>
      <c r="R409" s="14"/>
      <c r="S409" s="14"/>
      <c r="T409" s="34"/>
      <c r="U409" s="34"/>
      <c r="V409" s="34"/>
      <c r="W409" s="34"/>
    </row>
    <row r="410" spans="15:23" x14ac:dyDescent="0.25">
      <c r="O410" s="39"/>
      <c r="P410" s="14"/>
      <c r="Q410" s="14"/>
      <c r="R410" s="14"/>
      <c r="S410" s="14"/>
      <c r="T410" s="34"/>
      <c r="U410" s="34"/>
      <c r="V410" s="34"/>
      <c r="W410" s="34"/>
    </row>
    <row r="411" spans="15:23" x14ac:dyDescent="0.25">
      <c r="O411" s="39"/>
      <c r="P411" s="14"/>
      <c r="Q411" s="14"/>
      <c r="R411" s="14"/>
      <c r="S411" s="14"/>
      <c r="T411" s="34"/>
      <c r="U411" s="34"/>
      <c r="V411" s="34"/>
      <c r="W411" s="34"/>
    </row>
    <row r="412" spans="15:23" x14ac:dyDescent="0.25">
      <c r="O412" s="39"/>
      <c r="P412" s="14"/>
      <c r="Q412" s="14"/>
      <c r="R412" s="14"/>
      <c r="S412" s="14"/>
      <c r="T412" s="34"/>
      <c r="U412" s="34"/>
      <c r="V412" s="34"/>
      <c r="W412" s="34"/>
    </row>
    <row r="413" spans="15:23" x14ac:dyDescent="0.25">
      <c r="O413" s="39"/>
      <c r="P413" s="14"/>
      <c r="Q413" s="14"/>
      <c r="R413" s="14"/>
      <c r="S413" s="14"/>
      <c r="T413" s="34"/>
      <c r="U413" s="34"/>
      <c r="V413" s="34"/>
      <c r="W413" s="34"/>
    </row>
    <row r="414" spans="15:23" x14ac:dyDescent="0.25">
      <c r="O414" s="39"/>
      <c r="P414" s="14"/>
      <c r="Q414" s="14"/>
      <c r="R414" s="14"/>
      <c r="S414" s="14"/>
      <c r="T414" s="34"/>
      <c r="U414" s="34"/>
      <c r="V414" s="34"/>
      <c r="W414" s="34"/>
    </row>
    <row r="415" spans="15:23" x14ac:dyDescent="0.25">
      <c r="O415" s="39"/>
      <c r="P415" s="14"/>
      <c r="Q415" s="14"/>
      <c r="R415" s="14"/>
      <c r="S415" s="14"/>
      <c r="T415" s="34"/>
      <c r="U415" s="34"/>
      <c r="V415" s="34"/>
      <c r="W415" s="34"/>
    </row>
    <row r="416" spans="15:23" x14ac:dyDescent="0.25">
      <c r="O416" s="39"/>
      <c r="P416" s="14"/>
      <c r="Q416" s="14"/>
      <c r="R416" s="14"/>
      <c r="S416" s="14"/>
      <c r="T416" s="34"/>
      <c r="U416" s="34"/>
      <c r="V416" s="34"/>
      <c r="W416" s="34"/>
    </row>
    <row r="417" spans="15:23" x14ac:dyDescent="0.25">
      <c r="O417" s="39"/>
      <c r="P417" s="14"/>
      <c r="Q417" s="14"/>
      <c r="R417" s="14"/>
      <c r="S417" s="14"/>
      <c r="T417" s="34"/>
      <c r="U417" s="34"/>
      <c r="V417" s="34"/>
      <c r="W417" s="34"/>
    </row>
    <row r="418" spans="15:23" x14ac:dyDescent="0.25">
      <c r="O418" s="39"/>
      <c r="P418" s="14"/>
      <c r="Q418" s="14"/>
      <c r="R418" s="14"/>
      <c r="S418" s="14"/>
      <c r="T418" s="34"/>
      <c r="U418" s="34"/>
      <c r="V418" s="34"/>
      <c r="W418" s="34"/>
    </row>
    <row r="419" spans="15:23" x14ac:dyDescent="0.25">
      <c r="O419" s="39"/>
      <c r="P419" s="14"/>
      <c r="Q419" s="14"/>
      <c r="R419" s="14"/>
      <c r="S419" s="14"/>
      <c r="T419" s="34"/>
      <c r="U419" s="34"/>
      <c r="V419" s="34"/>
      <c r="W419" s="34"/>
    </row>
    <row r="420" spans="15:23" x14ac:dyDescent="0.25">
      <c r="O420" s="39"/>
      <c r="P420" s="14"/>
      <c r="Q420" s="14"/>
      <c r="R420" s="14"/>
      <c r="S420" s="14"/>
      <c r="T420" s="34"/>
      <c r="U420" s="34"/>
      <c r="V420" s="34"/>
      <c r="W420" s="34"/>
    </row>
    <row r="421" spans="15:23" x14ac:dyDescent="0.25">
      <c r="O421" s="39"/>
      <c r="P421" s="14"/>
      <c r="Q421" s="14"/>
      <c r="R421" s="14"/>
      <c r="S421" s="14"/>
      <c r="T421" s="34"/>
      <c r="U421" s="34"/>
      <c r="V421" s="34"/>
      <c r="W421" s="34"/>
    </row>
    <row r="422" spans="15:23" x14ac:dyDescent="0.25">
      <c r="O422" s="39"/>
      <c r="P422" s="14"/>
      <c r="Q422" s="14"/>
      <c r="R422" s="14"/>
      <c r="S422" s="14"/>
      <c r="T422" s="34"/>
      <c r="U422" s="34"/>
      <c r="V422" s="34"/>
      <c r="W422" s="34"/>
    </row>
    <row r="423" spans="15:23" x14ac:dyDescent="0.25">
      <c r="O423" s="39"/>
      <c r="P423" s="14"/>
      <c r="Q423" s="14"/>
      <c r="R423" s="14"/>
      <c r="S423" s="14"/>
      <c r="T423" s="34"/>
      <c r="U423" s="34"/>
      <c r="V423" s="34"/>
      <c r="W423" s="34"/>
    </row>
    <row r="424" spans="15:23" x14ac:dyDescent="0.25">
      <c r="O424" s="39"/>
      <c r="P424" s="14"/>
      <c r="Q424" s="14"/>
      <c r="R424" s="14"/>
      <c r="S424" s="14"/>
      <c r="T424" s="34"/>
      <c r="U424" s="34"/>
      <c r="V424" s="34"/>
      <c r="W424" s="34"/>
    </row>
    <row r="425" spans="15:23" x14ac:dyDescent="0.25">
      <c r="O425" s="77"/>
      <c r="P425" s="34"/>
      <c r="Q425" s="34"/>
      <c r="R425" s="34"/>
      <c r="S425" s="34"/>
      <c r="T425" s="34"/>
      <c r="U425" s="34"/>
      <c r="V425" s="34"/>
      <c r="W425" s="34"/>
    </row>
    <row r="426" spans="15:23" x14ac:dyDescent="0.25">
      <c r="O426" s="77"/>
      <c r="P426" s="34"/>
      <c r="Q426" s="34"/>
      <c r="R426" s="34"/>
      <c r="S426" s="34"/>
      <c r="T426" s="34"/>
      <c r="U426" s="34"/>
      <c r="V426" s="34"/>
      <c r="W426" s="34"/>
    </row>
    <row r="427" spans="15:23" x14ac:dyDescent="0.25">
      <c r="O427" s="77"/>
      <c r="P427" s="34"/>
      <c r="Q427" s="34"/>
      <c r="R427" s="34"/>
      <c r="S427" s="34"/>
      <c r="T427" s="34"/>
      <c r="U427" s="34"/>
      <c r="V427" s="34"/>
      <c r="W427" s="34"/>
    </row>
    <row r="428" spans="15:23" x14ac:dyDescent="0.25">
      <c r="O428" s="77"/>
      <c r="P428" s="34"/>
      <c r="Q428" s="34"/>
      <c r="R428" s="34"/>
      <c r="S428" s="34"/>
      <c r="T428" s="34"/>
      <c r="U428" s="34"/>
      <c r="V428" s="34"/>
      <c r="W428" s="34"/>
    </row>
    <row r="429" spans="15:23" x14ac:dyDescent="0.25">
      <c r="O429" s="77"/>
      <c r="P429" s="34"/>
      <c r="Q429" s="34"/>
      <c r="R429" s="34"/>
      <c r="S429" s="34"/>
      <c r="T429" s="34"/>
      <c r="U429" s="34"/>
      <c r="V429" s="34"/>
      <c r="W429" s="34"/>
    </row>
    <row r="430" spans="15:23" x14ac:dyDescent="0.25">
      <c r="O430" s="77"/>
      <c r="P430" s="34"/>
      <c r="Q430" s="34"/>
      <c r="R430" s="34"/>
      <c r="S430" s="34"/>
      <c r="T430" s="34"/>
      <c r="U430" s="34"/>
      <c r="V430" s="34"/>
      <c r="W430" s="34"/>
    </row>
    <row r="431" spans="15:23" x14ac:dyDescent="0.25">
      <c r="O431" s="77"/>
      <c r="P431" s="34"/>
      <c r="Q431" s="34"/>
      <c r="R431" s="34"/>
      <c r="S431" s="34"/>
      <c r="T431" s="34"/>
      <c r="U431" s="34"/>
      <c r="V431" s="34"/>
      <c r="W431" s="34"/>
    </row>
    <row r="432" spans="15:23" x14ac:dyDescent="0.25">
      <c r="O432" s="77"/>
      <c r="P432" s="34"/>
      <c r="Q432" s="34"/>
      <c r="R432" s="34"/>
      <c r="S432" s="34"/>
      <c r="T432" s="34"/>
      <c r="U432" s="34"/>
      <c r="V432" s="34"/>
      <c r="W432" s="34"/>
    </row>
    <row r="433" spans="15:23" x14ac:dyDescent="0.25">
      <c r="O433" s="77"/>
      <c r="P433" s="34"/>
      <c r="Q433" s="34"/>
      <c r="R433" s="34"/>
      <c r="S433" s="34"/>
      <c r="T433" s="34"/>
      <c r="U433" s="34"/>
      <c r="V433" s="34"/>
      <c r="W433" s="34"/>
    </row>
  </sheetData>
  <sortState xmlns:xlrd2="http://schemas.microsoft.com/office/spreadsheetml/2017/richdata2" ref="B14:D413">
    <sortCondition ref="C14:C413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F08D-AC79-41D0-BF8E-A94E350E0F93}">
  <sheetViews>
    <sheetView workbookViewId="0">
      <selection pane="topLeft" activeCell="B1" sqref="B1"/>
    </sheetView>
  </sheetViews>
  <sheetFormatPr baseColWidth="8" defaultRowHeight="15"/>
  <cols>
    <col min="4" max="4" width="17.7109375" bestFit="1" customWidth="1"/>
    <col min="9" max="9" width="32.85546875" customWidth="1"/>
    <col min="10" max="10" width="14.85546875" customWidth="1"/>
    <col min="11" max="11" width="18.5703125" bestFit="1" customWidth="1"/>
    <col min="12" max="12" width="14.7109375" bestFit="1" customWidth="1"/>
    <col min="13" max="13" width="10.85546875" bestFit="1" customWidth="1"/>
    <col min="14" max="14" width="14.140625" bestFit="1" customWidth="1"/>
    <col min="15" max="15" width="10.28515625" bestFit="1" customWidth="1"/>
  </cols>
  <sheetData>
    <row ht="21" r="1" spans="2:15" x14ac:dyDescent="0.35">
      <c r="B1" s="32" t="s">
        <v>232</v>
      </c>
    </row>
    <row r="3" spans="2:15" s="3" customFormat="1" x14ac:dyDescent="0.25">
      <c r="B3" s="3" t="s">
        <v>171</v>
      </c>
      <c r="I3" s="3" t="s">
        <v>81</v>
      </c>
    </row>
    <row r="4" spans="2:15" x14ac:dyDescent="0.25">
      <c r="B4">
        <f>PEARSON(D5:D404,E5:E404)</f>
        <v>-0.00946648972751689</v>
      </c>
      <c r="D4" s="13" t="s">
        <v>4</v>
      </c>
      <c r="E4" s="12" t="s">
        <v>170</v>
      </c>
      <c r="I4" t="s">
        <v>76</v>
      </c>
    </row>
    <row ht="15.75" r="5" spans="2:15" thickBot="1" x14ac:dyDescent="0.3">
      <c r="D5" s="4">
        <v>398.148302413426</v>
      </c>
      <c r="E5">
        <v>8442</v>
      </c>
    </row>
    <row r="6" spans="2:15" x14ac:dyDescent="0.25">
      <c r="D6" s="4">
        <v>957.863755517862</v>
      </c>
      <c r="E6">
        <v>419371</v>
      </c>
      <c r="I6" s="17" t="s">
        <v>77</v>
      </c>
      <c r="J6" s="17"/>
    </row>
    <row r="7" spans="2:15" x14ac:dyDescent="0.25">
      <c r="D7" s="4">
        <v>160.405654350036</v>
      </c>
      <c r="E7">
        <v>268829</v>
      </c>
      <c r="I7" s="14" t="s">
        <v>172</v>
      </c>
      <c r="J7" s="41">
        <v>0.00946648972746745</v>
      </c>
      <c r="K7" t="s">
        <v>205</v>
      </c>
    </row>
    <row ht="30" r="8" spans="2:15" x14ac:dyDescent="0.25">
      <c r="D8" s="4">
        <v>521.718243028199</v>
      </c>
      <c r="E8">
        <v>78049</v>
      </c>
      <c r="I8" s="39" t="s">
        <v>173</v>
      </c>
      <c r="J8" s="74">
        <v>8.96144277602468e-05</v>
      </c>
      <c r="K8" s="73">
        <f>J7*J7</f>
        <v>8.96144277602468e-05</v>
      </c>
    </row>
    <row ht="30" r="9" spans="2:15" x14ac:dyDescent="0.25">
      <c r="D9" s="4">
        <v>575.324661911562</v>
      </c>
      <c r="E9">
        <v>373088</v>
      </c>
      <c r="I9" s="39" t="s">
        <v>174</v>
      </c>
      <c r="J9" s="42">
        <v>-0.00242272322443131</v>
      </c>
    </row>
    <row r="10" spans="2:15" x14ac:dyDescent="0.25">
      <c r="D10" s="4">
        <v>480.800845591025</v>
      </c>
      <c r="E10">
        <v>95423</v>
      </c>
      <c r="I10" s="14" t="s">
        <v>78</v>
      </c>
      <c r="J10" s="43">
        <v>140370.908493767</v>
      </c>
    </row>
    <row ht="15.75" r="11" spans="2:15" thickBot="1" x14ac:dyDescent="0.3">
      <c r="D11" s="4">
        <v>1293.46396595002</v>
      </c>
      <c r="E11">
        <v>396135</v>
      </c>
      <c r="I11" s="15" t="s">
        <v>79</v>
      </c>
      <c r="J11" s="15">
        <v>400</v>
      </c>
    </row>
    <row r="12" spans="2:15" x14ac:dyDescent="0.25">
      <c r="D12" s="4">
        <v>883.021103065293</v>
      </c>
      <c r="E12">
        <v>439120</v>
      </c>
    </row>
    <row ht="15.75" r="13" spans="2:15" thickBot="1" x14ac:dyDescent="0.3">
      <c r="D13" s="4">
        <v>821.999685360065</v>
      </c>
      <c r="E13">
        <v>98583</v>
      </c>
      <c r="I13" t="s">
        <v>80</v>
      </c>
    </row>
    <row ht="30" r="14" spans="2:15" x14ac:dyDescent="0.25">
      <c r="D14" s="4">
        <v>477.099609551269</v>
      </c>
      <c r="E14">
        <v>412739</v>
      </c>
      <c r="I14" s="45"/>
      <c r="J14" s="45" t="s">
        <v>177</v>
      </c>
      <c r="K14" s="45" t="s">
        <v>178</v>
      </c>
      <c r="L14" s="45" t="s">
        <v>179</v>
      </c>
      <c r="M14" s="45" t="s">
        <v>181</v>
      </c>
      <c r="N14" s="45" t="s">
        <v>176</v>
      </c>
    </row>
    <row r="15" spans="2:15" x14ac:dyDescent="0.25">
      <c r="D15" s="4">
        <v>878.73667790049</v>
      </c>
      <c r="E15">
        <v>222045</v>
      </c>
      <c r="I15" s="14" t="s">
        <v>81</v>
      </c>
      <c r="J15" s="14">
        <v>1</v>
      </c>
      <c r="K15" s="40">
        <v>702836245.666992</v>
      </c>
      <c r="L15" s="40">
        <v>702836245.666992</v>
      </c>
      <c r="M15" s="40">
        <v>0.0356697387718066</v>
      </c>
      <c r="N15" s="40">
        <v>0.850295411490368</v>
      </c>
      <c r="O15" t="s">
        <v>183</v>
      </c>
    </row>
    <row r="16" spans="2:15" x14ac:dyDescent="0.25">
      <c r="D16" s="4">
        <v>598.27684200428</v>
      </c>
      <c r="E16">
        <v>224259</v>
      </c>
      <c r="I16" s="14" t="s">
        <v>82</v>
      </c>
      <c r="J16" s="14">
        <v>398</v>
      </c>
      <c r="K16" s="40">
        <v>7842188796643.52</v>
      </c>
      <c r="L16" s="40">
        <v>19703991951.3656</v>
      </c>
      <c r="M16" s="40"/>
      <c r="N16" s="40"/>
    </row>
    <row ht="15.75" r="17" spans="4:15" thickBot="1" x14ac:dyDescent="0.3">
      <c r="D17" s="4">
        <v>892.568797327531</v>
      </c>
      <c r="E17">
        <v>412832</v>
      </c>
      <c r="I17" s="15" t="s">
        <v>83</v>
      </c>
      <c r="J17" s="15">
        <v>399</v>
      </c>
      <c r="K17" s="44">
        <v>7842891632889.19</v>
      </c>
      <c r="L17" s="44"/>
      <c r="M17" s="44"/>
      <c r="N17" s="44"/>
    </row>
    <row ht="15.75" r="18" spans="4:15" thickBot="1" x14ac:dyDescent="0.3">
      <c r="D18" s="4">
        <v>1573.54250184514</v>
      </c>
      <c r="E18">
        <v>273910</v>
      </c>
      <c r="N18" s="123" t="s">
        <v>182</v>
      </c>
      <c r="O18" s="123"/>
    </row>
    <row r="19" spans="4:15" x14ac:dyDescent="0.25">
      <c r="D19" s="4">
        <v>465.580628802046</v>
      </c>
      <c r="E19">
        <v>178125</v>
      </c>
      <c r="I19" s="16"/>
      <c r="J19" s="16" t="s">
        <v>88</v>
      </c>
      <c r="K19" s="16" t="s">
        <v>78</v>
      </c>
      <c r="L19" s="16" t="s">
        <v>89</v>
      </c>
      <c r="M19" s="16" t="s">
        <v>90</v>
      </c>
      <c r="N19" s="16" t="s">
        <v>91</v>
      </c>
      <c r="O19" s="16" t="s">
        <v>92</v>
      </c>
    </row>
    <row r="20" spans="4:15" x14ac:dyDescent="0.25">
      <c r="D20" s="4">
        <v>899.884712974316</v>
      </c>
      <c r="E20">
        <v>74447</v>
      </c>
      <c r="I20" s="14" t="s">
        <v>175</v>
      </c>
      <c r="J20" s="40">
        <v>231507.480893526</v>
      </c>
      <c r="K20" s="40">
        <v>9854.21281894842</v>
      </c>
      <c r="L20" s="40">
        <v>23.4932495519446</v>
      </c>
      <c r="M20" s="40">
        <v>3.42530659551713e-77</v>
      </c>
      <c r="N20" s="40">
        <v>212134.666843286</v>
      </c>
      <c r="O20" s="40">
        <v>250880.294943766</v>
      </c>
    </row>
    <row ht="15.75" r="21" spans="4:15" thickBot="1" x14ac:dyDescent="0.3">
      <c r="D21" s="4">
        <v>258.868173509427</v>
      </c>
      <c r="E21">
        <v>320361</v>
      </c>
      <c r="I21" s="15" t="s">
        <v>180</v>
      </c>
      <c r="J21" s="44">
        <v>-2.00891727448811</v>
      </c>
      <c r="K21" s="44">
        <v>10.6368268289987</v>
      </c>
      <c r="L21" s="44">
        <v>-0.188864339599033</v>
      </c>
      <c r="M21" s="44">
        <v>0.850295411489596</v>
      </c>
      <c r="N21" s="44">
        <v>-22.9203053304228</v>
      </c>
      <c r="O21" s="44">
        <v>18.9024707814465</v>
      </c>
    </row>
    <row r="22" spans="4:15" x14ac:dyDescent="0.25">
      <c r="D22" s="4">
        <v>452.593538199551</v>
      </c>
      <c r="E22">
        <v>191986</v>
      </c>
      <c r="M22" t="s">
        <v>184</v>
      </c>
    </row>
    <row r="23" spans="4:15" x14ac:dyDescent="0.25">
      <c r="D23" s="4">
        <v>100.007652756997</v>
      </c>
      <c r="E23">
        <v>46029</v>
      </c>
    </row>
    <row r="24" spans="4:15" x14ac:dyDescent="0.25">
      <c r="D24" s="4">
        <v>571.611963575788</v>
      </c>
      <c r="E24">
        <v>145960</v>
      </c>
    </row>
    <row r="25" spans="4:15" x14ac:dyDescent="0.25">
      <c r="D25" s="4">
        <v>723.942683489101</v>
      </c>
      <c r="E25">
        <v>172863</v>
      </c>
    </row>
    <row r="26" spans="4:15" x14ac:dyDescent="0.25">
      <c r="D26" s="4">
        <v>33.2723303094443</v>
      </c>
      <c r="E26">
        <v>51081</v>
      </c>
    </row>
    <row r="27" spans="4:15" x14ac:dyDescent="0.25">
      <c r="D27" s="4">
        <v>347.878812878572</v>
      </c>
      <c r="E27">
        <v>160470</v>
      </c>
    </row>
    <row r="28" spans="4:15" x14ac:dyDescent="0.25">
      <c r="D28" s="4">
        <v>4600.74981814483</v>
      </c>
      <c r="E28">
        <v>293263</v>
      </c>
    </row>
    <row r="29" spans="4:15" x14ac:dyDescent="0.25">
      <c r="D29" s="4">
        <v>480.139766632969</v>
      </c>
      <c r="E29">
        <v>376065</v>
      </c>
    </row>
    <row r="30" spans="4:15" x14ac:dyDescent="0.25">
      <c r="D30" s="4">
        <v>1366.35767523595</v>
      </c>
      <c r="E30">
        <v>298402</v>
      </c>
    </row>
    <row r="31" spans="4:15" x14ac:dyDescent="0.25">
      <c r="D31" s="4">
        <v>557.7452755845</v>
      </c>
      <c r="E31">
        <v>161095</v>
      </c>
    </row>
    <row r="32" spans="4:15" x14ac:dyDescent="0.25">
      <c r="D32" s="4">
        <v>779.053917235681</v>
      </c>
      <c r="E32">
        <v>19430</v>
      </c>
    </row>
    <row r="33" spans="4:5" x14ac:dyDescent="0.25">
      <c r="D33" s="4">
        <v>65.9088936508454</v>
      </c>
      <c r="E33">
        <v>353845</v>
      </c>
    </row>
    <row r="34" spans="4:5" x14ac:dyDescent="0.25">
      <c r="D34" s="4">
        <v>751.161133146358</v>
      </c>
      <c r="E34">
        <v>398372</v>
      </c>
    </row>
    <row r="35" spans="4:5" x14ac:dyDescent="0.25">
      <c r="D35" s="4">
        <v>1474.64179217323</v>
      </c>
      <c r="E35">
        <v>6218</v>
      </c>
    </row>
    <row r="36" spans="4:5" x14ac:dyDescent="0.25">
      <c r="D36" s="4">
        <v>473.922747607201</v>
      </c>
      <c r="E36">
        <v>177632</v>
      </c>
    </row>
    <row r="37" spans="4:5" x14ac:dyDescent="0.25">
      <c r="D37" s="4">
        <v>769.473970218261</v>
      </c>
      <c r="E37">
        <v>336353</v>
      </c>
    </row>
    <row r="38" spans="4:5" x14ac:dyDescent="0.25">
      <c r="D38" s="4">
        <v>689.123349415635</v>
      </c>
      <c r="E38">
        <v>54418</v>
      </c>
    </row>
    <row r="39" spans="4:5" x14ac:dyDescent="0.25">
      <c r="D39" s="4">
        <v>526.815443213155</v>
      </c>
      <c r="E39">
        <v>96522</v>
      </c>
    </row>
    <row r="40" spans="4:5" x14ac:dyDescent="0.25">
      <c r="D40" s="4">
        <v>889.045459466735</v>
      </c>
      <c r="E40">
        <v>144156</v>
      </c>
    </row>
    <row r="41" spans="4:5" x14ac:dyDescent="0.25">
      <c r="D41" s="4">
        <v>1368.08023473211</v>
      </c>
      <c r="E41">
        <v>18765</v>
      </c>
    </row>
    <row r="42" spans="4:5" x14ac:dyDescent="0.25">
      <c r="D42" s="4">
        <v>101.32326774566</v>
      </c>
      <c r="E42">
        <v>25147</v>
      </c>
    </row>
    <row r="43" spans="4:5" x14ac:dyDescent="0.25">
      <c r="D43" s="4">
        <v>978.121678999047</v>
      </c>
      <c r="E43">
        <v>409821</v>
      </c>
    </row>
    <row r="44" spans="4:5" x14ac:dyDescent="0.25">
      <c r="D44" s="4">
        <v>244.18559713382</v>
      </c>
      <c r="E44">
        <v>361492</v>
      </c>
    </row>
    <row r="45" spans="4:5" x14ac:dyDescent="0.25">
      <c r="D45" s="4">
        <v>640.668512128933</v>
      </c>
      <c r="E45">
        <v>22690</v>
      </c>
    </row>
    <row r="46" spans="4:5" x14ac:dyDescent="0.25">
      <c r="D46" s="4">
        <v>23.9583192191482</v>
      </c>
      <c r="E46">
        <v>56076</v>
      </c>
    </row>
    <row r="47" spans="4:5" x14ac:dyDescent="0.25">
      <c r="D47" s="4">
        <v>549.154533468512</v>
      </c>
      <c r="E47">
        <v>418062</v>
      </c>
    </row>
    <row r="48" spans="4:5" x14ac:dyDescent="0.25">
      <c r="D48" s="4">
        <v>772.856104322019</v>
      </c>
      <c r="E48">
        <v>398938</v>
      </c>
    </row>
    <row r="49" spans="4:5" x14ac:dyDescent="0.25">
      <c r="D49" s="4">
        <v>130.865060214379</v>
      </c>
      <c r="E49">
        <v>160675</v>
      </c>
    </row>
    <row r="50" spans="4:5" x14ac:dyDescent="0.25">
      <c r="D50" s="4">
        <v>589.446055390524</v>
      </c>
      <c r="E50">
        <v>148480</v>
      </c>
    </row>
    <row r="51" spans="4:5" x14ac:dyDescent="0.25">
      <c r="D51" s="4">
        <v>516.134871788283</v>
      </c>
      <c r="E51">
        <v>417637</v>
      </c>
    </row>
    <row r="52" spans="4:5" x14ac:dyDescent="0.25">
      <c r="D52" s="4">
        <v>525.234182238828</v>
      </c>
      <c r="E52">
        <v>275441</v>
      </c>
    </row>
    <row r="53" spans="4:5" x14ac:dyDescent="0.25">
      <c r="D53" s="4">
        <v>359.135324490779</v>
      </c>
      <c r="E53">
        <v>245598</v>
      </c>
    </row>
    <row r="54" spans="4:5" x14ac:dyDescent="0.25">
      <c r="D54" s="4">
        <v>333.201462813153</v>
      </c>
      <c r="E54">
        <v>57259</v>
      </c>
    </row>
    <row r="55" spans="4:5" x14ac:dyDescent="0.25">
      <c r="D55" s="4">
        <v>653.587543838736</v>
      </c>
      <c r="E55">
        <v>340987</v>
      </c>
    </row>
    <row r="56" spans="4:5" x14ac:dyDescent="0.25">
      <c r="D56" s="4">
        <v>333.763797611065</v>
      </c>
      <c r="E56">
        <v>427516</v>
      </c>
    </row>
    <row r="57" spans="4:5" x14ac:dyDescent="0.25">
      <c r="D57" s="4">
        <v>200.293732459625</v>
      </c>
      <c r="E57">
        <v>218001</v>
      </c>
    </row>
    <row r="58" spans="4:5" x14ac:dyDescent="0.25">
      <c r="D58" s="4">
        <v>52.2936168311189</v>
      </c>
      <c r="E58">
        <v>281071</v>
      </c>
    </row>
    <row r="59" spans="4:5" x14ac:dyDescent="0.25">
      <c r="D59" s="4">
        <v>89.5321984381218</v>
      </c>
      <c r="E59">
        <v>237816</v>
      </c>
    </row>
    <row r="60" spans="4:5" x14ac:dyDescent="0.25">
      <c r="D60" s="4">
        <v>353.705143433732</v>
      </c>
      <c r="E60">
        <v>26351</v>
      </c>
    </row>
    <row r="61" spans="4:5" x14ac:dyDescent="0.25">
      <c r="D61" s="4">
        <v>3535.52646329588</v>
      </c>
      <c r="E61">
        <v>384030</v>
      </c>
    </row>
    <row r="62" spans="4:5" x14ac:dyDescent="0.25">
      <c r="D62" s="4">
        <v>48.8409230038247</v>
      </c>
      <c r="E62">
        <v>38791</v>
      </c>
    </row>
    <row r="63" spans="4:5" x14ac:dyDescent="0.25">
      <c r="D63" s="4">
        <v>624.605268366815</v>
      </c>
      <c r="E63">
        <v>286406</v>
      </c>
    </row>
    <row r="64" spans="4:5" x14ac:dyDescent="0.25">
      <c r="D64" s="4">
        <v>789.848997881371</v>
      </c>
      <c r="E64">
        <v>210304</v>
      </c>
    </row>
    <row r="65" spans="4:5" x14ac:dyDescent="0.25">
      <c r="D65" s="4">
        <v>934.444751014776</v>
      </c>
      <c r="E65">
        <v>357920</v>
      </c>
    </row>
    <row r="66" spans="4:5" x14ac:dyDescent="0.25">
      <c r="D66" s="4">
        <v>454.037277281571</v>
      </c>
      <c r="E66">
        <v>364847</v>
      </c>
    </row>
    <row r="67" spans="4:5" x14ac:dyDescent="0.25">
      <c r="D67" s="4">
        <v>232.842409495508</v>
      </c>
      <c r="E67">
        <v>236153</v>
      </c>
    </row>
    <row r="68" spans="4:5" x14ac:dyDescent="0.25">
      <c r="D68" s="4">
        <v>552.14395087935</v>
      </c>
      <c r="E68">
        <v>239090</v>
      </c>
    </row>
    <row r="69" spans="4:5" x14ac:dyDescent="0.25">
      <c r="D69" s="4">
        <v>859.850478061928</v>
      </c>
      <c r="E69">
        <v>446667</v>
      </c>
    </row>
    <row r="70" spans="4:5" x14ac:dyDescent="0.25">
      <c r="D70" s="4">
        <v>733.4589052526</v>
      </c>
      <c r="E70">
        <v>408368</v>
      </c>
    </row>
    <row r="71" spans="4:5" x14ac:dyDescent="0.25">
      <c r="D71" s="4">
        <v>103.548739879351</v>
      </c>
      <c r="E71">
        <v>283150</v>
      </c>
    </row>
    <row r="72" spans="4:5" x14ac:dyDescent="0.25">
      <c r="D72" s="4">
        <v>791.520708953791</v>
      </c>
      <c r="E72">
        <v>324658</v>
      </c>
    </row>
    <row r="73" spans="4:5" x14ac:dyDescent="0.25">
      <c r="D73" s="4">
        <v>430.166733013611</v>
      </c>
      <c r="E73">
        <v>359625</v>
      </c>
    </row>
    <row r="74" spans="4:5" x14ac:dyDescent="0.25">
      <c r="D74" s="4">
        <v>727.069593377401</v>
      </c>
      <c r="E74">
        <v>94096</v>
      </c>
    </row>
    <row r="75" spans="4:5" x14ac:dyDescent="0.25">
      <c r="D75" s="4">
        <v>990.270568063986</v>
      </c>
      <c r="E75">
        <v>333132</v>
      </c>
    </row>
    <row r="76" spans="4:5" x14ac:dyDescent="0.25">
      <c r="D76" s="4">
        <v>145.475558761548</v>
      </c>
      <c r="E76">
        <v>5296</v>
      </c>
    </row>
    <row r="77" spans="4:5" x14ac:dyDescent="0.25">
      <c r="D77" s="4">
        <v>709.002953957805</v>
      </c>
      <c r="E77">
        <v>282745</v>
      </c>
    </row>
    <row r="78" spans="4:5" x14ac:dyDescent="0.25">
      <c r="D78" s="4">
        <v>486.679861894757</v>
      </c>
      <c r="E78">
        <v>236568</v>
      </c>
    </row>
    <row r="79" spans="4:5" x14ac:dyDescent="0.25">
      <c r="D79" s="4">
        <v>669.930835974197</v>
      </c>
      <c r="E79">
        <v>59713</v>
      </c>
    </row>
    <row r="80" spans="4:5" x14ac:dyDescent="0.25">
      <c r="D80" s="4">
        <v>495.609495811682</v>
      </c>
      <c r="E80">
        <v>362671</v>
      </c>
    </row>
    <row r="81" spans="4:5" x14ac:dyDescent="0.25">
      <c r="D81" s="4">
        <v>923.093294935633</v>
      </c>
      <c r="E81">
        <v>21874</v>
      </c>
    </row>
    <row r="82" spans="4:5" x14ac:dyDescent="0.25">
      <c r="D82" s="4">
        <v>743.613128026392</v>
      </c>
      <c r="E82">
        <v>251204</v>
      </c>
    </row>
    <row r="83" spans="4:5" x14ac:dyDescent="0.25">
      <c r="D83" s="4">
        <v>2760.6687777338</v>
      </c>
      <c r="E83">
        <v>181058</v>
      </c>
    </row>
    <row r="84" spans="4:5" x14ac:dyDescent="0.25">
      <c r="D84" s="4">
        <v>450.832366317951</v>
      </c>
      <c r="E84">
        <v>211381</v>
      </c>
    </row>
    <row r="85" spans="4:5" x14ac:dyDescent="0.25">
      <c r="D85" s="4">
        <v>585.323170552358</v>
      </c>
      <c r="E85">
        <v>77076</v>
      </c>
    </row>
    <row r="86" spans="4:5" x14ac:dyDescent="0.25">
      <c r="D86" s="4">
        <v>704.344666817257</v>
      </c>
      <c r="E86">
        <v>194016</v>
      </c>
    </row>
    <row r="87" spans="4:5" x14ac:dyDescent="0.25">
      <c r="D87" s="4">
        <v>587.767858768277</v>
      </c>
      <c r="E87">
        <v>165921</v>
      </c>
    </row>
    <row r="88" spans="4:5" x14ac:dyDescent="0.25">
      <c r="D88" s="4">
        <v>454.788440399922</v>
      </c>
      <c r="E88">
        <v>128089</v>
      </c>
    </row>
    <row r="89" spans="4:5" x14ac:dyDescent="0.25">
      <c r="D89" s="4">
        <v>458.615413743088</v>
      </c>
      <c r="E89">
        <v>134867</v>
      </c>
    </row>
    <row r="90" spans="4:5" x14ac:dyDescent="0.25">
      <c r="D90" s="4">
        <v>214.176071930113</v>
      </c>
      <c r="E90">
        <v>224560</v>
      </c>
    </row>
    <row r="91" spans="4:5" x14ac:dyDescent="0.25">
      <c r="D91" s="4">
        <v>1250.03094644833</v>
      </c>
      <c r="E91">
        <v>39551</v>
      </c>
    </row>
    <row r="92" spans="4:5" x14ac:dyDescent="0.25">
      <c r="D92" s="4">
        <v>908.959861418611</v>
      </c>
      <c r="E92">
        <v>24523</v>
      </c>
    </row>
    <row r="93" spans="4:5" x14ac:dyDescent="0.25">
      <c r="D93" s="4">
        <v>233.61872413391</v>
      </c>
      <c r="E93">
        <v>345186</v>
      </c>
    </row>
    <row r="94" spans="4:5" x14ac:dyDescent="0.25">
      <c r="D94" s="4">
        <v>674.872928761361</v>
      </c>
      <c r="E94">
        <v>420675</v>
      </c>
    </row>
    <row r="95" spans="4:5" x14ac:dyDescent="0.25">
      <c r="D95" s="4">
        <v>532.393246588178</v>
      </c>
      <c r="E95">
        <v>45210</v>
      </c>
    </row>
    <row r="96" spans="4:5" x14ac:dyDescent="0.25">
      <c r="D96" s="4">
        <v>941.85305117534</v>
      </c>
      <c r="E96">
        <v>155526</v>
      </c>
    </row>
    <row r="97" spans="4:5" x14ac:dyDescent="0.25">
      <c r="D97" s="4">
        <v>808.003201209566</v>
      </c>
      <c r="E97">
        <v>240103</v>
      </c>
    </row>
    <row r="98" spans="4:5" x14ac:dyDescent="0.25">
      <c r="D98" s="4">
        <v>56.3494490443952</v>
      </c>
      <c r="E98">
        <v>361827</v>
      </c>
    </row>
    <row r="99" spans="4:5" x14ac:dyDescent="0.25">
      <c r="D99" s="4">
        <v>456.146024657467</v>
      </c>
      <c r="E99">
        <v>433511</v>
      </c>
    </row>
    <row r="100" spans="4:5" x14ac:dyDescent="0.25">
      <c r="D100" s="4">
        <v>921.790826059603</v>
      </c>
      <c r="E100">
        <v>129396</v>
      </c>
    </row>
    <row r="101" spans="4:5" x14ac:dyDescent="0.25">
      <c r="D101" s="4">
        <v>264.130495770289</v>
      </c>
      <c r="E101">
        <v>1568</v>
      </c>
    </row>
    <row r="102" spans="4:5" x14ac:dyDescent="0.25">
      <c r="D102" s="4">
        <v>940.866770345359</v>
      </c>
      <c r="E102">
        <v>139352</v>
      </c>
    </row>
    <row r="103" spans="4:5" x14ac:dyDescent="0.25">
      <c r="D103" s="4">
        <v>152.355270152927</v>
      </c>
      <c r="E103">
        <v>8433</v>
      </c>
    </row>
    <row r="104" spans="4:5" x14ac:dyDescent="0.25">
      <c r="D104" s="4">
        <v>185.191823385721</v>
      </c>
      <c r="E104">
        <v>415163</v>
      </c>
    </row>
    <row r="105" spans="4:5" x14ac:dyDescent="0.25">
      <c r="D105" s="4">
        <v>769.051755971673</v>
      </c>
      <c r="E105">
        <v>105052</v>
      </c>
    </row>
    <row r="106" spans="4:5" x14ac:dyDescent="0.25">
      <c r="D106" s="4">
        <v>334.889202297327</v>
      </c>
      <c r="E106">
        <v>412959</v>
      </c>
    </row>
    <row r="107" spans="4:5" x14ac:dyDescent="0.25">
      <c r="D107" s="4">
        <v>164.549324715462</v>
      </c>
      <c r="E107">
        <v>280735</v>
      </c>
    </row>
    <row r="108" spans="4:5" x14ac:dyDescent="0.25">
      <c r="D108" s="4">
        <v>203.566774550286</v>
      </c>
      <c r="E108">
        <v>243662</v>
      </c>
    </row>
    <row r="109" spans="4:5" x14ac:dyDescent="0.25">
      <c r="D109" s="4">
        <v>485.973904164062</v>
      </c>
      <c r="E109">
        <v>339892</v>
      </c>
    </row>
    <row r="110" spans="4:5" x14ac:dyDescent="0.25">
      <c r="D110" s="4">
        <v>2250.5375947883</v>
      </c>
      <c r="E110">
        <v>162791</v>
      </c>
    </row>
    <row r="111" spans="4:5" x14ac:dyDescent="0.25">
      <c r="D111" s="4">
        <v>855.486877496414</v>
      </c>
      <c r="E111">
        <v>129500</v>
      </c>
    </row>
    <row r="112" spans="4:5" x14ac:dyDescent="0.25">
      <c r="D112" s="4">
        <v>446.753422901022</v>
      </c>
      <c r="E112">
        <v>99339</v>
      </c>
    </row>
    <row r="113" spans="4:5" x14ac:dyDescent="0.25">
      <c r="D113" s="4">
        <v>311.898301185109</v>
      </c>
      <c r="E113">
        <v>101965</v>
      </c>
    </row>
    <row r="114" spans="4:5" x14ac:dyDescent="0.25">
      <c r="D114" s="4">
        <v>715.236634959348</v>
      </c>
      <c r="E114">
        <v>25405</v>
      </c>
    </row>
    <row r="115" spans="4:5" x14ac:dyDescent="0.25">
      <c r="D115" s="4">
        <v>166.751944687622</v>
      </c>
      <c r="E115">
        <v>207625</v>
      </c>
    </row>
    <row r="116" spans="4:5" x14ac:dyDescent="0.25">
      <c r="D116" s="4">
        <v>875.005347041127</v>
      </c>
      <c r="E116">
        <v>379430</v>
      </c>
    </row>
    <row r="117" spans="4:5" x14ac:dyDescent="0.25">
      <c r="D117" s="4">
        <v>325.918030117578</v>
      </c>
      <c r="E117">
        <v>86294</v>
      </c>
    </row>
    <row r="118" spans="4:5" x14ac:dyDescent="0.25">
      <c r="D118" s="4">
        <v>611.810664673075</v>
      </c>
      <c r="E118">
        <v>438946</v>
      </c>
    </row>
    <row r="119" spans="4:5" x14ac:dyDescent="0.25">
      <c r="D119" s="4">
        <v>1534.35448121222</v>
      </c>
      <c r="E119">
        <v>66351</v>
      </c>
    </row>
    <row r="120" spans="4:5" x14ac:dyDescent="0.25">
      <c r="D120" s="4">
        <v>378.68281259128</v>
      </c>
      <c r="E120">
        <v>397104</v>
      </c>
    </row>
    <row r="121" spans="4:5" x14ac:dyDescent="0.25">
      <c r="D121" s="4">
        <v>700.130114067081</v>
      </c>
      <c r="E121">
        <v>203028</v>
      </c>
    </row>
    <row r="122" spans="4:5" x14ac:dyDescent="0.25">
      <c r="D122" s="4">
        <v>12.2122889985709</v>
      </c>
      <c r="E122">
        <v>46017</v>
      </c>
    </row>
    <row r="123" spans="4:5" x14ac:dyDescent="0.25">
      <c r="D123" s="4">
        <v>552.454956193391</v>
      </c>
      <c r="E123">
        <v>64920</v>
      </c>
    </row>
    <row r="124" spans="4:5" x14ac:dyDescent="0.25">
      <c r="D124" s="4">
        <v>97.0865882164229</v>
      </c>
      <c r="E124">
        <v>436430</v>
      </c>
    </row>
    <row r="125" spans="4:5" x14ac:dyDescent="0.25">
      <c r="D125" s="4">
        <v>723.873944541284</v>
      </c>
      <c r="E125">
        <v>268367</v>
      </c>
    </row>
    <row r="126" spans="4:5" x14ac:dyDescent="0.25">
      <c r="D126" s="4">
        <v>274.581940670096</v>
      </c>
      <c r="E126">
        <v>390810</v>
      </c>
    </row>
    <row r="127" spans="4:5" x14ac:dyDescent="0.25">
      <c r="D127" s="4">
        <v>30.1313023204073</v>
      </c>
      <c r="E127">
        <v>100239</v>
      </c>
    </row>
    <row r="128" spans="4:5" x14ac:dyDescent="0.25">
      <c r="D128" s="4">
        <v>673.090550545951</v>
      </c>
      <c r="E128">
        <v>251373</v>
      </c>
    </row>
    <row r="129" spans="4:5" x14ac:dyDescent="0.25">
      <c r="D129" s="4">
        <v>973.590801247988</v>
      </c>
      <c r="E129">
        <v>446794</v>
      </c>
    </row>
    <row r="130" spans="4:5" x14ac:dyDescent="0.25">
      <c r="D130" s="4">
        <v>592.653661060008</v>
      </c>
      <c r="E130">
        <v>395182</v>
      </c>
    </row>
    <row r="131" spans="4:5" x14ac:dyDescent="0.25">
      <c r="D131" s="4">
        <v>551.638991734404</v>
      </c>
      <c r="E131">
        <v>12915</v>
      </c>
    </row>
    <row r="132" spans="4:5" x14ac:dyDescent="0.25">
      <c r="D132" s="4">
        <v>213.644307923551</v>
      </c>
      <c r="E132">
        <v>332416</v>
      </c>
    </row>
    <row r="133" spans="4:5" x14ac:dyDescent="0.25">
      <c r="D133" s="4">
        <v>225.335986414562</v>
      </c>
      <c r="E133">
        <v>288997</v>
      </c>
    </row>
    <row r="134" spans="4:5" x14ac:dyDescent="0.25">
      <c r="D134" s="4">
        <v>577.936939283707</v>
      </c>
      <c r="E134">
        <v>119804</v>
      </c>
    </row>
    <row r="135" spans="4:5" x14ac:dyDescent="0.25">
      <c r="D135" s="4">
        <v>615.013601958651</v>
      </c>
      <c r="E135">
        <v>332547</v>
      </c>
    </row>
    <row r="136" spans="4:5" x14ac:dyDescent="0.25">
      <c r="D136" s="4">
        <v>903.110505635074</v>
      </c>
      <c r="E136">
        <v>68319</v>
      </c>
    </row>
    <row r="137" spans="4:5" x14ac:dyDescent="0.25">
      <c r="D137" s="4">
        <v>917.097185820463</v>
      </c>
      <c r="E137">
        <v>216604</v>
      </c>
    </row>
    <row r="138" spans="4:5" x14ac:dyDescent="0.25">
      <c r="D138" s="4">
        <v>313.075970289011</v>
      </c>
      <c r="E138">
        <v>299061</v>
      </c>
    </row>
    <row r="139" spans="4:5" x14ac:dyDescent="0.25">
      <c r="D139" s="4">
        <v>999.272398896654</v>
      </c>
      <c r="E139">
        <v>259065</v>
      </c>
    </row>
    <row r="140" spans="4:5" x14ac:dyDescent="0.25">
      <c r="D140" s="4">
        <v>908.45216824148</v>
      </c>
      <c r="E140">
        <v>31342</v>
      </c>
    </row>
    <row r="141" spans="4:5" x14ac:dyDescent="0.25">
      <c r="D141" s="4">
        <v>262.30825033297</v>
      </c>
      <c r="E141">
        <v>307926</v>
      </c>
    </row>
    <row r="142" spans="4:5" x14ac:dyDescent="0.25">
      <c r="D142" s="4">
        <v>285.881206172702</v>
      </c>
      <c r="E142">
        <v>254516</v>
      </c>
    </row>
    <row r="143" spans="4:5" x14ac:dyDescent="0.25">
      <c r="D143" s="4">
        <v>720.906795428974</v>
      </c>
      <c r="E143">
        <v>372621</v>
      </c>
    </row>
    <row r="144" spans="4:5" x14ac:dyDescent="0.25">
      <c r="D144" s="4">
        <v>1643.50881106456</v>
      </c>
      <c r="E144">
        <v>53404</v>
      </c>
    </row>
    <row r="145" spans="4:5" x14ac:dyDescent="0.25">
      <c r="D145" s="4">
        <v>697.809595021759</v>
      </c>
      <c r="E145">
        <v>219795</v>
      </c>
    </row>
    <row r="146" spans="4:5" x14ac:dyDescent="0.25">
      <c r="D146" s="4">
        <v>364.174434058918</v>
      </c>
      <c r="E146">
        <v>290950</v>
      </c>
    </row>
    <row r="147" spans="4:5" x14ac:dyDescent="0.25">
      <c r="D147" s="4">
        <v>575.721104610242</v>
      </c>
      <c r="E147">
        <v>173717</v>
      </c>
    </row>
    <row r="148" spans="4:5" x14ac:dyDescent="0.25">
      <c r="D148" s="4">
        <v>163.173228236855</v>
      </c>
      <c r="E148">
        <v>157577</v>
      </c>
    </row>
    <row r="149" spans="4:5" x14ac:dyDescent="0.25">
      <c r="D149" s="4">
        <v>90.9974966314446</v>
      </c>
      <c r="E149">
        <v>216401</v>
      </c>
    </row>
    <row r="150" spans="4:5" x14ac:dyDescent="0.25">
      <c r="D150" s="4">
        <v>319.957938779598</v>
      </c>
      <c r="E150">
        <v>16211</v>
      </c>
    </row>
    <row r="151" spans="4:5" x14ac:dyDescent="0.25">
      <c r="D151" s="4">
        <v>533.385747092187</v>
      </c>
      <c r="E151">
        <v>262940</v>
      </c>
    </row>
    <row r="152" spans="4:5" x14ac:dyDescent="0.25">
      <c r="D152" s="4">
        <v>289.284733991278</v>
      </c>
      <c r="E152">
        <v>378052</v>
      </c>
    </row>
    <row r="153" spans="4:5" x14ac:dyDescent="0.25">
      <c r="D153" s="4">
        <v>621.829708016614</v>
      </c>
      <c r="E153">
        <v>452154</v>
      </c>
    </row>
    <row r="154" spans="4:5" x14ac:dyDescent="0.25">
      <c r="D154" s="4">
        <v>559.252250124006</v>
      </c>
      <c r="E154">
        <v>406778</v>
      </c>
    </row>
    <row r="155" spans="4:5" x14ac:dyDescent="0.25">
      <c r="D155" s="4">
        <v>402.832007220594</v>
      </c>
      <c r="E155">
        <v>78310</v>
      </c>
    </row>
    <row r="156" spans="4:5" x14ac:dyDescent="0.25">
      <c r="D156" s="4">
        <v>53.0144577315117</v>
      </c>
      <c r="E156">
        <v>218042</v>
      </c>
    </row>
    <row r="157" spans="4:5" x14ac:dyDescent="0.25">
      <c r="D157" s="4">
        <v>508.485354065445</v>
      </c>
      <c r="E157">
        <v>337821</v>
      </c>
    </row>
    <row r="158" spans="4:5" x14ac:dyDescent="0.25">
      <c r="D158" s="4">
        <v>251.257709643053</v>
      </c>
      <c r="E158">
        <v>249987</v>
      </c>
    </row>
    <row r="159" spans="4:5" x14ac:dyDescent="0.25">
      <c r="D159" s="4">
        <v>294.080947132606</v>
      </c>
      <c r="E159">
        <v>282046</v>
      </c>
    </row>
    <row r="160" spans="4:5" x14ac:dyDescent="0.25">
      <c r="D160" s="4">
        <v>680.846955073814</v>
      </c>
      <c r="E160">
        <v>22363</v>
      </c>
    </row>
    <row r="161" spans="4:5" x14ac:dyDescent="0.25">
      <c r="D161" s="4">
        <v>762.116667373451</v>
      </c>
      <c r="E161">
        <v>438247</v>
      </c>
    </row>
    <row r="162" spans="4:5" x14ac:dyDescent="0.25">
      <c r="D162" s="4">
        <v>3427.05328794885</v>
      </c>
      <c r="E162">
        <v>338576</v>
      </c>
    </row>
    <row r="163" spans="4:5" x14ac:dyDescent="0.25">
      <c r="D163" s="4">
        <v>305.198902685176</v>
      </c>
      <c r="E163">
        <v>106047</v>
      </c>
    </row>
    <row r="164" spans="4:5" x14ac:dyDescent="0.25">
      <c r="D164" s="4">
        <v>374.677669525544</v>
      </c>
      <c r="E164">
        <v>198400</v>
      </c>
    </row>
    <row r="165" spans="4:5" x14ac:dyDescent="0.25">
      <c r="D165" s="4">
        <v>563.656946184923</v>
      </c>
      <c r="E165">
        <v>51919</v>
      </c>
    </row>
    <row r="166" spans="4:5" x14ac:dyDescent="0.25">
      <c r="D166" s="4">
        <v>820.580624833574</v>
      </c>
      <c r="E166">
        <v>461732</v>
      </c>
    </row>
    <row r="167" spans="4:5" x14ac:dyDescent="0.25">
      <c r="D167" s="4">
        <v>79.5855145846745</v>
      </c>
      <c r="E167">
        <v>215941</v>
      </c>
    </row>
    <row r="168" spans="4:5" x14ac:dyDescent="0.25">
      <c r="D168" s="4">
        <v>390.299606979861</v>
      </c>
      <c r="E168">
        <v>69857</v>
      </c>
    </row>
    <row r="169" spans="4:5" x14ac:dyDescent="0.25">
      <c r="D169" s="4">
        <v>312.891965946367</v>
      </c>
      <c r="E169">
        <v>419097</v>
      </c>
    </row>
    <row r="170" spans="4:5" x14ac:dyDescent="0.25">
      <c r="D170" s="4">
        <v>853.279371640188</v>
      </c>
      <c r="E170">
        <v>201445</v>
      </c>
    </row>
    <row r="171" spans="4:5" x14ac:dyDescent="0.25">
      <c r="D171" s="4">
        <v>336.335768032419</v>
      </c>
      <c r="E171">
        <v>311349</v>
      </c>
    </row>
    <row r="172" spans="4:5" x14ac:dyDescent="0.25">
      <c r="D172" s="4">
        <v>103.567758922816</v>
      </c>
      <c r="E172">
        <v>430236</v>
      </c>
    </row>
    <row r="173" spans="4:5" x14ac:dyDescent="0.25">
      <c r="D173" s="4">
        <v>66.7431735072029</v>
      </c>
      <c r="E173">
        <v>313627</v>
      </c>
    </row>
    <row r="174" spans="4:5" x14ac:dyDescent="0.25">
      <c r="D174" s="4">
        <v>790.758276154163</v>
      </c>
      <c r="E174">
        <v>310950</v>
      </c>
    </row>
    <row r="175" spans="4:5" x14ac:dyDescent="0.25">
      <c r="D175" s="4">
        <v>143.008619713475</v>
      </c>
      <c r="E175">
        <v>179558</v>
      </c>
    </row>
    <row r="176" spans="4:5" x14ac:dyDescent="0.25">
      <c r="D176" s="4">
        <v>243.511372626004</v>
      </c>
      <c r="E176">
        <v>48386</v>
      </c>
    </row>
    <row r="177" spans="4:5" x14ac:dyDescent="0.25">
      <c r="D177" s="4">
        <v>431.215116832703</v>
      </c>
      <c r="E177">
        <v>402762</v>
      </c>
    </row>
    <row r="178" spans="4:5" x14ac:dyDescent="0.25">
      <c r="D178" s="4">
        <v>868.460094047615</v>
      </c>
      <c r="E178">
        <v>168594</v>
      </c>
    </row>
    <row r="179" spans="4:5" x14ac:dyDescent="0.25">
      <c r="D179" s="4">
        <v>2110.35699864971</v>
      </c>
      <c r="E179">
        <v>349685</v>
      </c>
    </row>
    <row r="180" spans="4:5" x14ac:dyDescent="0.25">
      <c r="D180" s="4">
        <v>841.59484761333</v>
      </c>
      <c r="E180">
        <v>241450</v>
      </c>
    </row>
    <row r="181" spans="4:5" x14ac:dyDescent="0.25">
      <c r="D181" s="4">
        <v>922.881629914737</v>
      </c>
      <c r="E181">
        <v>410904</v>
      </c>
    </row>
    <row r="182" spans="4:5" x14ac:dyDescent="0.25">
      <c r="D182" s="4">
        <v>104.617654015627</v>
      </c>
      <c r="E182">
        <v>300319</v>
      </c>
    </row>
    <row r="183" spans="4:5" x14ac:dyDescent="0.25">
      <c r="D183" s="4">
        <v>456.55908369844</v>
      </c>
      <c r="E183">
        <v>311061</v>
      </c>
    </row>
    <row r="184" spans="4:5" x14ac:dyDescent="0.25">
      <c r="D184" s="4">
        <v>173.797017929657</v>
      </c>
      <c r="E184">
        <v>447547</v>
      </c>
    </row>
    <row r="185" spans="4:5" x14ac:dyDescent="0.25">
      <c r="D185" s="4">
        <v>364.371654514786</v>
      </c>
      <c r="E185">
        <v>328288</v>
      </c>
    </row>
    <row r="186" spans="4:5" x14ac:dyDescent="0.25">
      <c r="D186" s="4">
        <v>90.0186128887328</v>
      </c>
      <c r="E186">
        <v>165472</v>
      </c>
    </row>
    <row r="187" spans="4:5" x14ac:dyDescent="0.25">
      <c r="D187" s="4">
        <v>485.857905024011</v>
      </c>
      <c r="E187">
        <v>240413</v>
      </c>
    </row>
    <row r="188" spans="4:5" x14ac:dyDescent="0.25">
      <c r="D188" s="4">
        <v>581.288224624069</v>
      </c>
      <c r="E188">
        <v>41886</v>
      </c>
    </row>
    <row r="189" spans="4:5" x14ac:dyDescent="0.25">
      <c r="D189" s="4">
        <v>3167.92576073423</v>
      </c>
      <c r="E189">
        <v>472216</v>
      </c>
    </row>
    <row r="190" spans="4:5" x14ac:dyDescent="0.25">
      <c r="D190" s="4">
        <v>484.869254680228</v>
      </c>
      <c r="E190">
        <v>312056</v>
      </c>
    </row>
    <row r="191" spans="4:5" x14ac:dyDescent="0.25">
      <c r="D191" s="4">
        <v>913.624694989584</v>
      </c>
      <c r="E191">
        <v>12168</v>
      </c>
    </row>
    <row r="192" spans="4:5" x14ac:dyDescent="0.25">
      <c r="D192" s="4">
        <v>445.044630208952</v>
      </c>
      <c r="E192">
        <v>368757</v>
      </c>
    </row>
    <row r="193" spans="4:5" x14ac:dyDescent="0.25">
      <c r="D193" s="4">
        <v>811.291654466986</v>
      </c>
      <c r="E193">
        <v>116453</v>
      </c>
    </row>
    <row r="194" spans="4:5" x14ac:dyDescent="0.25">
      <c r="D194" s="4">
        <v>78.6744441130045</v>
      </c>
      <c r="E194">
        <v>69152</v>
      </c>
    </row>
    <row r="195" spans="4:5" x14ac:dyDescent="0.25">
      <c r="D195" s="4">
        <v>2429.4551300066</v>
      </c>
      <c r="E195">
        <v>142346</v>
      </c>
    </row>
    <row r="196" spans="4:5" x14ac:dyDescent="0.25">
      <c r="D196" s="4">
        <v>178.161043034587</v>
      </c>
      <c r="E196">
        <v>351334</v>
      </c>
    </row>
    <row r="197" spans="4:5" x14ac:dyDescent="0.25">
      <c r="D197" s="4">
        <v>733.505868211036</v>
      </c>
      <c r="E197">
        <v>25457</v>
      </c>
    </row>
    <row r="198" spans="4:5" x14ac:dyDescent="0.25">
      <c r="D198" s="4">
        <v>724.243820030194</v>
      </c>
      <c r="E198">
        <v>51015</v>
      </c>
    </row>
    <row r="199" spans="4:5" x14ac:dyDescent="0.25">
      <c r="D199" s="4">
        <v>705.704837479444</v>
      </c>
      <c r="E199">
        <v>144206</v>
      </c>
    </row>
    <row r="200" spans="4:5" x14ac:dyDescent="0.25">
      <c r="D200" s="4">
        <v>728.604733927556</v>
      </c>
      <c r="E200">
        <v>349463</v>
      </c>
    </row>
    <row r="201" spans="4:5" x14ac:dyDescent="0.25">
      <c r="D201" s="4">
        <v>534.533799418141</v>
      </c>
      <c r="E201">
        <v>354926</v>
      </c>
    </row>
    <row r="202" spans="4:5" x14ac:dyDescent="0.25">
      <c r="D202" s="4">
        <v>1703.59328461236</v>
      </c>
      <c r="E202">
        <v>50102</v>
      </c>
    </row>
    <row r="203" spans="4:5" x14ac:dyDescent="0.25">
      <c r="D203" s="4">
        <v>54.1253921752644</v>
      </c>
      <c r="E203">
        <v>413848</v>
      </c>
    </row>
    <row r="204" spans="4:5" x14ac:dyDescent="0.25">
      <c r="D204" s="4">
        <v>688.779929175926</v>
      </c>
      <c r="E204">
        <v>306064</v>
      </c>
    </row>
    <row r="205" spans="4:5" x14ac:dyDescent="0.25">
      <c r="D205" s="4">
        <v>958.660312912505</v>
      </c>
      <c r="E205">
        <v>154424</v>
      </c>
    </row>
    <row r="206" spans="4:5" x14ac:dyDescent="0.25">
      <c r="D206" s="4">
        <v>488.963569512953</v>
      </c>
      <c r="E206">
        <v>222490</v>
      </c>
    </row>
    <row r="207" spans="4:5" x14ac:dyDescent="0.25">
      <c r="D207" s="4">
        <v>59.6239422594322</v>
      </c>
      <c r="E207">
        <v>188964</v>
      </c>
    </row>
    <row r="208" spans="4:5" x14ac:dyDescent="0.25">
      <c r="D208" s="4">
        <v>519.804001069545</v>
      </c>
      <c r="E208">
        <v>217638</v>
      </c>
    </row>
    <row r="209" spans="4:5" x14ac:dyDescent="0.25">
      <c r="D209" s="4">
        <v>197.723436404923</v>
      </c>
      <c r="E209">
        <v>245096</v>
      </c>
    </row>
    <row r="210" spans="4:5" x14ac:dyDescent="0.25">
      <c r="D210" s="4">
        <v>381.674675259674</v>
      </c>
      <c r="E210">
        <v>57150</v>
      </c>
    </row>
    <row r="211" spans="4:5" x14ac:dyDescent="0.25">
      <c r="D211" s="4">
        <v>1447.73972444339</v>
      </c>
      <c r="E211">
        <v>25500</v>
      </c>
    </row>
    <row r="212" spans="4:5" x14ac:dyDescent="0.25">
      <c r="D212" s="4">
        <v>136.240587937099</v>
      </c>
      <c r="E212">
        <v>32070</v>
      </c>
    </row>
    <row r="213" spans="4:5" x14ac:dyDescent="0.25">
      <c r="D213" s="4">
        <v>743.45763524893</v>
      </c>
      <c r="E213">
        <v>313151</v>
      </c>
    </row>
    <row r="214" spans="4:5" x14ac:dyDescent="0.25">
      <c r="D214" s="4">
        <v>363.568311261022</v>
      </c>
      <c r="E214">
        <v>405938</v>
      </c>
    </row>
    <row r="215" spans="4:5" x14ac:dyDescent="0.25">
      <c r="D215" s="4">
        <v>867.939948726988</v>
      </c>
      <c r="E215">
        <v>408019</v>
      </c>
    </row>
    <row r="216" spans="4:5" x14ac:dyDescent="0.25">
      <c r="D216" s="4">
        <v>449.057006748624</v>
      </c>
      <c r="E216">
        <v>443231</v>
      </c>
    </row>
    <row r="217" spans="4:5" x14ac:dyDescent="0.25">
      <c r="D217" s="4">
        <v>413.125994635052</v>
      </c>
      <c r="E217">
        <v>163599</v>
      </c>
    </row>
    <row r="218" spans="4:5" x14ac:dyDescent="0.25">
      <c r="D218" s="4">
        <v>946.610187490349</v>
      </c>
      <c r="E218">
        <v>266442</v>
      </c>
    </row>
    <row r="219" spans="4:5" x14ac:dyDescent="0.25">
      <c r="D219" s="4">
        <v>825.113944067275</v>
      </c>
      <c r="E219">
        <v>428103</v>
      </c>
    </row>
    <row r="220" spans="4:5" x14ac:dyDescent="0.25">
      <c r="D220" s="4">
        <v>290.038681960334</v>
      </c>
      <c r="E220">
        <v>30540</v>
      </c>
    </row>
    <row r="221" spans="4:5" x14ac:dyDescent="0.25">
      <c r="D221" s="4">
        <v>715.681315227094</v>
      </c>
      <c r="E221">
        <v>339235</v>
      </c>
    </row>
    <row r="222" spans="4:5" x14ac:dyDescent="0.25">
      <c r="D222" s="4">
        <v>2382.12299432229</v>
      </c>
      <c r="E222">
        <v>220840</v>
      </c>
    </row>
    <row r="223" spans="4:5" x14ac:dyDescent="0.25">
      <c r="D223" s="4">
        <v>791.813635328857</v>
      </c>
      <c r="E223">
        <v>284743</v>
      </c>
    </row>
    <row r="224" spans="4:5" x14ac:dyDescent="0.25">
      <c r="D224" s="4">
        <v>937.299186086248</v>
      </c>
      <c r="E224">
        <v>230667</v>
      </c>
    </row>
    <row r="225" spans="4:5" x14ac:dyDescent="0.25">
      <c r="D225" s="4">
        <v>490.47052074985</v>
      </c>
      <c r="E225">
        <v>35529</v>
      </c>
    </row>
    <row r="226" spans="4:5" x14ac:dyDescent="0.25">
      <c r="D226" s="4">
        <v>759.238719797261</v>
      </c>
      <c r="E226">
        <v>27499</v>
      </c>
    </row>
    <row r="227" spans="4:5" x14ac:dyDescent="0.25">
      <c r="D227" s="4">
        <v>224.663243224869</v>
      </c>
      <c r="E227">
        <v>369662</v>
      </c>
    </row>
    <row r="228" spans="4:5" x14ac:dyDescent="0.25">
      <c r="D228" s="4">
        <v>575.266091385516</v>
      </c>
      <c r="E228">
        <v>418050</v>
      </c>
    </row>
    <row r="229" spans="4:5" x14ac:dyDescent="0.25">
      <c r="D229" s="4">
        <v>3774.0941603619</v>
      </c>
      <c r="E229">
        <v>111203</v>
      </c>
    </row>
    <row r="230" spans="4:5" x14ac:dyDescent="0.25">
      <c r="D230" s="4">
        <v>52.4983104314658</v>
      </c>
      <c r="E230">
        <v>263663</v>
      </c>
    </row>
    <row r="231" spans="4:5" x14ac:dyDescent="0.25">
      <c r="D231" s="4">
        <v>850.207015384632</v>
      </c>
      <c r="E231">
        <v>75616</v>
      </c>
    </row>
    <row r="232" spans="4:5" x14ac:dyDescent="0.25">
      <c r="D232" s="4">
        <v>453.339494017475</v>
      </c>
      <c r="E232">
        <v>396305</v>
      </c>
    </row>
    <row r="233" spans="4:5" x14ac:dyDescent="0.25">
      <c r="D233" s="4">
        <v>14.3636784378684</v>
      </c>
      <c r="E233">
        <v>34970</v>
      </c>
    </row>
    <row r="234" spans="4:5" x14ac:dyDescent="0.25">
      <c r="D234" s="4">
        <v>974.408891374407</v>
      </c>
      <c r="E234">
        <v>324300</v>
      </c>
    </row>
    <row r="235" spans="4:5" x14ac:dyDescent="0.25">
      <c r="D235" s="4">
        <v>863.736383785746</v>
      </c>
      <c r="E235">
        <v>386751</v>
      </c>
    </row>
    <row r="236" spans="4:5" x14ac:dyDescent="0.25">
      <c r="D236" s="4">
        <v>900.390135007599</v>
      </c>
      <c r="E236">
        <v>417839</v>
      </c>
    </row>
    <row r="237" spans="4:5" x14ac:dyDescent="0.25">
      <c r="D237" s="4">
        <v>536.885436897254</v>
      </c>
      <c r="E237">
        <v>42680</v>
      </c>
    </row>
    <row r="238" spans="4:5" x14ac:dyDescent="0.25">
      <c r="D238" s="4">
        <v>30.4516224154575</v>
      </c>
      <c r="E238">
        <v>216244</v>
      </c>
    </row>
    <row r="239" spans="4:5" x14ac:dyDescent="0.25">
      <c r="D239" s="4">
        <v>196.018828227766</v>
      </c>
      <c r="E239">
        <v>436468</v>
      </c>
    </row>
    <row r="240" spans="4:5" x14ac:dyDescent="0.25">
      <c r="D240" s="4">
        <v>123.878507762894</v>
      </c>
      <c r="E240">
        <v>243269</v>
      </c>
    </row>
    <row r="241" spans="4:5" x14ac:dyDescent="0.25">
      <c r="D241" s="4">
        <v>246.022142117693</v>
      </c>
      <c r="E241">
        <v>406081</v>
      </c>
    </row>
    <row r="242" spans="4:5" x14ac:dyDescent="0.25">
      <c r="D242" s="4">
        <v>874.381774463219</v>
      </c>
      <c r="E242">
        <v>300168</v>
      </c>
    </row>
    <row r="243" spans="4:5" x14ac:dyDescent="0.25">
      <c r="D243" s="4">
        <v>177.710489678674</v>
      </c>
      <c r="E243">
        <v>395434</v>
      </c>
    </row>
    <row r="244" spans="4:5" x14ac:dyDescent="0.25">
      <c r="D244" s="4">
        <v>47.7140735991009</v>
      </c>
      <c r="E244">
        <v>443531</v>
      </c>
    </row>
    <row r="245" spans="4:5" x14ac:dyDescent="0.25">
      <c r="D245" s="4">
        <v>430.808151606104</v>
      </c>
      <c r="E245">
        <v>227095</v>
      </c>
    </row>
    <row r="246" spans="4:5" x14ac:dyDescent="0.25">
      <c r="D246" s="4">
        <v>3759.5742646033</v>
      </c>
      <c r="E246">
        <v>187173</v>
      </c>
    </row>
    <row r="247" spans="4:5" x14ac:dyDescent="0.25">
      <c r="D247" s="4">
        <v>435.599223833234</v>
      </c>
      <c r="E247">
        <v>40585</v>
      </c>
    </row>
    <row r="248" spans="4:5" x14ac:dyDescent="0.25">
      <c r="D248" s="4">
        <v>160.634104131882</v>
      </c>
      <c r="E248">
        <v>197023</v>
      </c>
    </row>
    <row r="249" spans="4:5" x14ac:dyDescent="0.25">
      <c r="D249" s="4">
        <v>602.272362126448</v>
      </c>
      <c r="E249">
        <v>357656</v>
      </c>
    </row>
    <row r="250" spans="4:5" x14ac:dyDescent="0.25">
      <c r="D250" s="4">
        <v>363.721932136976</v>
      </c>
      <c r="E250">
        <v>430736</v>
      </c>
    </row>
    <row r="251" spans="4:5" x14ac:dyDescent="0.25">
      <c r="D251" s="4">
        <v>258.311959660337</v>
      </c>
      <c r="E251">
        <v>368805</v>
      </c>
    </row>
    <row r="252" spans="4:5" x14ac:dyDescent="0.25">
      <c r="D252" s="4">
        <v>683.65734844555</v>
      </c>
      <c r="E252">
        <v>62801</v>
      </c>
    </row>
    <row r="253" spans="4:5" x14ac:dyDescent="0.25">
      <c r="D253" s="4">
        <v>824.83223482634</v>
      </c>
      <c r="E253">
        <v>145788</v>
      </c>
    </row>
    <row r="254" spans="4:5" x14ac:dyDescent="0.25">
      <c r="D254" s="4">
        <v>1381.90563318626</v>
      </c>
      <c r="E254">
        <v>140239</v>
      </c>
    </row>
    <row r="255" spans="4:5" x14ac:dyDescent="0.25">
      <c r="D255" s="4">
        <v>624.513680413958</v>
      </c>
      <c r="E255">
        <v>322284</v>
      </c>
    </row>
    <row r="256" spans="4:5" x14ac:dyDescent="0.25">
      <c r="D256" s="4">
        <v>143.036957295494</v>
      </c>
      <c r="E256">
        <v>193790</v>
      </c>
    </row>
    <row r="257" spans="4:5" x14ac:dyDescent="0.25">
      <c r="D257" s="4">
        <v>257.587238182803</v>
      </c>
      <c r="E257">
        <v>422471</v>
      </c>
    </row>
    <row r="258" spans="4:5" x14ac:dyDescent="0.25">
      <c r="D258" s="4">
        <v>176.50224055994</v>
      </c>
      <c r="E258">
        <v>163721</v>
      </c>
    </row>
    <row r="259" spans="4:5" x14ac:dyDescent="0.25">
      <c r="D259" s="4">
        <v>799.729920497316</v>
      </c>
      <c r="E259">
        <v>440199</v>
      </c>
    </row>
    <row r="260" spans="4:5" x14ac:dyDescent="0.25">
      <c r="D260" s="4">
        <v>214.420539803669</v>
      </c>
      <c r="E260">
        <v>179745</v>
      </c>
    </row>
    <row r="261" spans="4:5" x14ac:dyDescent="0.25">
      <c r="D261" s="4">
        <v>804.506624615878</v>
      </c>
      <c r="E261">
        <v>198022</v>
      </c>
    </row>
    <row r="262" spans="4:5" x14ac:dyDescent="0.25">
      <c r="D262" s="4">
        <v>761.09959754683</v>
      </c>
      <c r="E262">
        <v>131516</v>
      </c>
    </row>
    <row r="263" spans="4:5" x14ac:dyDescent="0.25">
      <c r="D263" s="4">
        <v>885.372492869209</v>
      </c>
      <c r="E263">
        <v>233369</v>
      </c>
    </row>
    <row r="264" spans="4:5" x14ac:dyDescent="0.25">
      <c r="D264" s="4">
        <v>607.425915314551</v>
      </c>
      <c r="E264">
        <v>76586</v>
      </c>
    </row>
    <row r="265" spans="4:5" x14ac:dyDescent="0.25">
      <c r="D265" s="4">
        <v>108.883592786644</v>
      </c>
      <c r="E265">
        <v>139652</v>
      </c>
    </row>
    <row r="266" spans="4:5" x14ac:dyDescent="0.25">
      <c r="D266" s="4">
        <v>972.233453924733</v>
      </c>
      <c r="E266">
        <v>289363</v>
      </c>
    </row>
    <row r="267" spans="4:5" x14ac:dyDescent="0.25">
      <c r="D267" s="4">
        <v>505.553096119128</v>
      </c>
      <c r="E267">
        <v>406174</v>
      </c>
    </row>
    <row r="268" spans="4:5" x14ac:dyDescent="0.25">
      <c r="D268" s="4">
        <v>625.829479752952</v>
      </c>
      <c r="E268">
        <v>63095</v>
      </c>
    </row>
    <row r="269" spans="4:5" x14ac:dyDescent="0.25">
      <c r="D269" s="4">
        <v>576.217806976341</v>
      </c>
      <c r="E269">
        <v>207053</v>
      </c>
    </row>
    <row r="270" spans="4:5" x14ac:dyDescent="0.25">
      <c r="D270" s="4">
        <v>203.717092019678</v>
      </c>
      <c r="E270">
        <v>428680</v>
      </c>
    </row>
    <row r="271" spans="4:5" x14ac:dyDescent="0.25">
      <c r="D271" s="4">
        <v>541.373627726144</v>
      </c>
      <c r="E271">
        <v>172326</v>
      </c>
    </row>
    <row r="272" spans="4:5" x14ac:dyDescent="0.25">
      <c r="D272" s="4">
        <v>232.823374841109</v>
      </c>
      <c r="E272">
        <v>93788</v>
      </c>
    </row>
    <row r="273" spans="4:5" x14ac:dyDescent="0.25">
      <c r="D273" s="4">
        <v>1495.46650248836</v>
      </c>
      <c r="E273">
        <v>65484</v>
      </c>
    </row>
    <row r="274" spans="4:5" x14ac:dyDescent="0.25">
      <c r="D274" s="4">
        <v>720.473385762154</v>
      </c>
      <c r="E274">
        <v>8255</v>
      </c>
    </row>
    <row r="275" spans="4:5" x14ac:dyDescent="0.25">
      <c r="D275" s="4">
        <v>401.118092041542</v>
      </c>
      <c r="E275">
        <v>250371</v>
      </c>
    </row>
    <row r="276" spans="4:5" x14ac:dyDescent="0.25">
      <c r="D276" s="4">
        <v>387.042837412771</v>
      </c>
      <c r="E276">
        <v>356701</v>
      </c>
    </row>
    <row r="277" spans="4:5" x14ac:dyDescent="0.25">
      <c r="D277" s="4">
        <v>598.425547932631</v>
      </c>
      <c r="E277">
        <v>299557</v>
      </c>
    </row>
    <row r="278" spans="4:5" x14ac:dyDescent="0.25">
      <c r="D278" s="4">
        <v>206.115243949839</v>
      </c>
      <c r="E278">
        <v>385602</v>
      </c>
    </row>
    <row r="279" spans="4:5" x14ac:dyDescent="0.25">
      <c r="D279" s="4">
        <v>567.155443055532</v>
      </c>
      <c r="E279">
        <v>259379</v>
      </c>
    </row>
    <row r="280" spans="4:5" x14ac:dyDescent="0.25">
      <c r="D280" s="4">
        <v>555.661416082821</v>
      </c>
      <c r="E280">
        <v>178248</v>
      </c>
    </row>
    <row r="281" spans="4:5" x14ac:dyDescent="0.25">
      <c r="D281" s="4">
        <v>435.001082510071</v>
      </c>
      <c r="E281">
        <v>395379</v>
      </c>
    </row>
    <row r="282" spans="4:5" x14ac:dyDescent="0.25">
      <c r="D282" s="4">
        <v>539.673881950048</v>
      </c>
      <c r="E282">
        <v>215141</v>
      </c>
    </row>
    <row r="283" spans="4:5" x14ac:dyDescent="0.25">
      <c r="D283" s="4">
        <v>687.25996343277</v>
      </c>
      <c r="E283">
        <v>430889</v>
      </c>
    </row>
    <row r="284" spans="4:5" x14ac:dyDescent="0.25">
      <c r="D284" s="4">
        <v>898.353594714352</v>
      </c>
      <c r="E284">
        <v>375022</v>
      </c>
    </row>
    <row r="285" spans="4:5" x14ac:dyDescent="0.25">
      <c r="D285" s="4">
        <v>341.588101176119</v>
      </c>
      <c r="E285">
        <v>355327</v>
      </c>
    </row>
    <row r="286" spans="4:5" x14ac:dyDescent="0.25">
      <c r="D286" s="4">
        <v>618.274042914084</v>
      </c>
      <c r="E286">
        <v>399623</v>
      </c>
    </row>
    <row r="287" spans="4:5" x14ac:dyDescent="0.25">
      <c r="D287" s="4">
        <v>2624.41560060828</v>
      </c>
      <c r="E287">
        <v>28708</v>
      </c>
    </row>
    <row r="288" spans="4:5" x14ac:dyDescent="0.25">
      <c r="D288" s="4">
        <v>772.807626675316</v>
      </c>
      <c r="E288">
        <v>425780</v>
      </c>
    </row>
    <row r="289" spans="4:5" x14ac:dyDescent="0.25">
      <c r="D289" s="4">
        <v>274.895723963484</v>
      </c>
      <c r="E289">
        <v>384328</v>
      </c>
    </row>
    <row r="290" spans="4:5" x14ac:dyDescent="0.25">
      <c r="D290" s="4">
        <v>658.565256667193</v>
      </c>
      <c r="E290">
        <v>103659</v>
      </c>
    </row>
    <row r="291" spans="4:5" x14ac:dyDescent="0.25">
      <c r="D291" s="4">
        <v>532.305974091513</v>
      </c>
      <c r="E291">
        <v>64123</v>
      </c>
    </row>
    <row r="292" spans="4:5" x14ac:dyDescent="0.25">
      <c r="D292" s="4">
        <v>460.438559012359</v>
      </c>
      <c r="E292">
        <v>374540</v>
      </c>
    </row>
    <row r="293" spans="4:5" x14ac:dyDescent="0.25">
      <c r="D293" s="4">
        <v>579.715785786591</v>
      </c>
      <c r="E293">
        <v>244948</v>
      </c>
    </row>
    <row r="294" spans="4:5" x14ac:dyDescent="0.25">
      <c r="D294" s="4">
        <v>749.400264655478</v>
      </c>
      <c r="E294">
        <v>332394</v>
      </c>
    </row>
    <row r="295" spans="4:5" x14ac:dyDescent="0.25">
      <c r="D295" s="4">
        <v>637.833279762012</v>
      </c>
      <c r="E295">
        <v>218836</v>
      </c>
    </row>
    <row r="296" spans="4:5" x14ac:dyDescent="0.25">
      <c r="D296" s="4">
        <v>774.496565774514</v>
      </c>
      <c r="E296">
        <v>51696</v>
      </c>
    </row>
    <row r="297" spans="4:5" x14ac:dyDescent="0.25">
      <c r="D297" s="4">
        <v>533.826183859459</v>
      </c>
      <c r="E297">
        <v>27347</v>
      </c>
    </row>
    <row r="298" spans="4:5" x14ac:dyDescent="0.25">
      <c r="D298" s="4">
        <v>619.140155565235</v>
      </c>
      <c r="E298">
        <v>253257</v>
      </c>
    </row>
    <row r="299" spans="4:5" x14ac:dyDescent="0.25">
      <c r="D299" s="4">
        <v>329.604885839525</v>
      </c>
      <c r="E299">
        <v>398807</v>
      </c>
    </row>
    <row r="300" spans="4:5" x14ac:dyDescent="0.25">
      <c r="D300" s="4">
        <v>298.307429146757</v>
      </c>
      <c r="E300">
        <v>42924</v>
      </c>
    </row>
    <row r="301" spans="4:5" x14ac:dyDescent="0.25">
      <c r="D301" s="4">
        <v>132.132849284622</v>
      </c>
      <c r="E301">
        <v>90228</v>
      </c>
    </row>
    <row r="302" spans="4:5" x14ac:dyDescent="0.25">
      <c r="D302" s="4">
        <v>325.960641830613</v>
      </c>
      <c r="E302">
        <v>270697</v>
      </c>
    </row>
    <row r="303" spans="4:5" x14ac:dyDescent="0.25">
      <c r="D303" s="4">
        <v>889.442385151722</v>
      </c>
      <c r="E303">
        <v>60549</v>
      </c>
    </row>
    <row r="304" spans="4:5" x14ac:dyDescent="0.25">
      <c r="D304" s="4">
        <v>239.061837959521</v>
      </c>
      <c r="E304">
        <v>15491</v>
      </c>
    </row>
    <row r="305" spans="4:5" x14ac:dyDescent="0.25">
      <c r="D305" s="4">
        <v>1971.6612432347</v>
      </c>
      <c r="E305">
        <v>69408</v>
      </c>
    </row>
    <row r="306" spans="4:5" x14ac:dyDescent="0.25">
      <c r="D306" s="4">
        <v>19.4026491354195</v>
      </c>
      <c r="E306">
        <v>405215</v>
      </c>
    </row>
    <row r="307" spans="4:5" x14ac:dyDescent="0.25">
      <c r="D307" s="4">
        <v>951.5000637249</v>
      </c>
      <c r="E307">
        <v>103327</v>
      </c>
    </row>
    <row r="308" spans="4:5" x14ac:dyDescent="0.25">
      <c r="D308" s="4">
        <v>51.3396509159066</v>
      </c>
      <c r="E308">
        <v>453830</v>
      </c>
    </row>
    <row r="309" spans="4:5" x14ac:dyDescent="0.25">
      <c r="D309" s="4">
        <v>998.128500356132</v>
      </c>
      <c r="E309">
        <v>213640</v>
      </c>
    </row>
    <row r="310" spans="4:5" x14ac:dyDescent="0.25">
      <c r="D310" s="4">
        <v>2170.5993097131</v>
      </c>
      <c r="E310">
        <v>278081</v>
      </c>
    </row>
    <row r="311" spans="4:5" x14ac:dyDescent="0.25">
      <c r="D311" s="4">
        <v>679.692087362017</v>
      </c>
      <c r="E311">
        <v>337554</v>
      </c>
    </row>
    <row r="312" spans="4:5" x14ac:dyDescent="0.25">
      <c r="D312" s="4">
        <v>89.617786481144</v>
      </c>
      <c r="E312">
        <v>17133</v>
      </c>
    </row>
    <row r="313" spans="4:5" x14ac:dyDescent="0.25">
      <c r="D313" s="4">
        <v>344.31828053036</v>
      </c>
      <c r="E313">
        <v>70881</v>
      </c>
    </row>
    <row r="314" spans="4:5" x14ac:dyDescent="0.25">
      <c r="D314" s="4">
        <v>68.3845282752025</v>
      </c>
      <c r="E314">
        <v>402973</v>
      </c>
    </row>
    <row r="315" spans="4:5" x14ac:dyDescent="0.25">
      <c r="D315" s="4">
        <v>15.2962360309774</v>
      </c>
      <c r="E315">
        <v>86571</v>
      </c>
    </row>
    <row r="316" spans="4:5" x14ac:dyDescent="0.25">
      <c r="D316" s="4">
        <v>722.125126296805</v>
      </c>
      <c r="E316">
        <v>99697</v>
      </c>
    </row>
    <row r="317" spans="4:5" x14ac:dyDescent="0.25">
      <c r="D317" s="4">
        <v>923.493317302524</v>
      </c>
      <c r="E317">
        <v>393580</v>
      </c>
    </row>
    <row r="318" spans="4:5" x14ac:dyDescent="0.25">
      <c r="D318" s="4">
        <v>201.231800355435</v>
      </c>
      <c r="E318">
        <v>453786</v>
      </c>
    </row>
    <row r="319" spans="4:5" x14ac:dyDescent="0.25">
      <c r="D319" s="4">
        <v>113.437676967505</v>
      </c>
      <c r="E319">
        <v>386038</v>
      </c>
    </row>
    <row r="320" spans="4:5" x14ac:dyDescent="0.25">
      <c r="D320" s="4">
        <v>10.3781464444037</v>
      </c>
      <c r="E320">
        <v>40289</v>
      </c>
    </row>
    <row r="321" spans="4:5" x14ac:dyDescent="0.25">
      <c r="D321" s="4">
        <v>716.28413999604</v>
      </c>
      <c r="E321">
        <v>410078</v>
      </c>
    </row>
    <row r="322" spans="4:5" x14ac:dyDescent="0.25">
      <c r="D322" s="4">
        <v>495.419195345518</v>
      </c>
      <c r="E322">
        <v>407759</v>
      </c>
    </row>
    <row r="323" spans="4:5" x14ac:dyDescent="0.25">
      <c r="D323" s="4">
        <v>113.473980285567</v>
      </c>
      <c r="E323">
        <v>370783</v>
      </c>
    </row>
    <row r="324" spans="4:5" x14ac:dyDescent="0.25">
      <c r="D324" s="4">
        <v>673.462101973928</v>
      </c>
      <c r="E324">
        <v>188378</v>
      </c>
    </row>
    <row r="325" spans="4:5" x14ac:dyDescent="0.25">
      <c r="D325" s="4">
        <v>281.817600422336</v>
      </c>
      <c r="E325">
        <v>225263</v>
      </c>
    </row>
    <row r="326" spans="4:5" x14ac:dyDescent="0.25">
      <c r="D326" s="4">
        <v>187.997344720147</v>
      </c>
      <c r="E326">
        <v>109665</v>
      </c>
    </row>
    <row r="327" spans="4:5" x14ac:dyDescent="0.25">
      <c r="D327" s="4">
        <v>300.370913147638</v>
      </c>
      <c r="E327">
        <v>218006</v>
      </c>
    </row>
    <row r="328" spans="4:5" x14ac:dyDescent="0.25">
      <c r="D328" s="4">
        <v>4227.42208190337</v>
      </c>
      <c r="E328">
        <v>275109</v>
      </c>
    </row>
    <row r="329" spans="4:5" x14ac:dyDescent="0.25">
      <c r="D329" s="4">
        <v>292.95622192625</v>
      </c>
      <c r="E329">
        <v>29957</v>
      </c>
    </row>
    <row r="330" spans="4:5" x14ac:dyDescent="0.25">
      <c r="D330" s="4">
        <v>518.237970346272</v>
      </c>
      <c r="E330">
        <v>404779</v>
      </c>
    </row>
    <row r="331" spans="4:5" x14ac:dyDescent="0.25">
      <c r="D331" s="4">
        <v>915.456132579068</v>
      </c>
      <c r="E331">
        <v>318196</v>
      </c>
    </row>
    <row r="332" spans="4:5" x14ac:dyDescent="0.25">
      <c r="D332" s="4">
        <v>96.9751276834012</v>
      </c>
      <c r="E332">
        <v>140115</v>
      </c>
    </row>
    <row r="333" spans="4:5" x14ac:dyDescent="0.25">
      <c r="D333" s="4">
        <v>3434.38247858234</v>
      </c>
      <c r="E333">
        <v>348467</v>
      </c>
    </row>
    <row r="334" spans="4:5" x14ac:dyDescent="0.25">
      <c r="D334" s="4">
        <v>526.580692901907</v>
      </c>
      <c r="E334">
        <v>246185</v>
      </c>
    </row>
    <row r="335" spans="4:5" x14ac:dyDescent="0.25">
      <c r="D335" s="4">
        <v>415.006039330685</v>
      </c>
      <c r="E335">
        <v>297603</v>
      </c>
    </row>
    <row r="336" spans="4:5" x14ac:dyDescent="0.25">
      <c r="D336" s="4">
        <v>379.946498868192</v>
      </c>
      <c r="E336">
        <v>309190</v>
      </c>
    </row>
    <row r="337" spans="4:5" x14ac:dyDescent="0.25">
      <c r="D337" s="4">
        <v>468.604607226048</v>
      </c>
      <c r="E337">
        <v>404370</v>
      </c>
    </row>
    <row r="338" spans="4:5" x14ac:dyDescent="0.25">
      <c r="D338" s="4">
        <v>439.823130377543</v>
      </c>
      <c r="E338">
        <v>198247</v>
      </c>
    </row>
    <row r="339" spans="4:5" x14ac:dyDescent="0.25">
      <c r="D339" s="4">
        <v>870.543942993015</v>
      </c>
      <c r="E339">
        <v>333094</v>
      </c>
    </row>
    <row r="340" spans="4:5" x14ac:dyDescent="0.25">
      <c r="D340" s="4">
        <v>149.393508909655</v>
      </c>
      <c r="E340">
        <v>365061</v>
      </c>
    </row>
    <row r="341" spans="4:5" x14ac:dyDescent="0.25">
      <c r="D341" s="4">
        <v>2874.02803005633</v>
      </c>
      <c r="E341">
        <v>454771</v>
      </c>
    </row>
    <row r="342" spans="4:5" x14ac:dyDescent="0.25">
      <c r="D342" s="4">
        <v>738.391735299102</v>
      </c>
      <c r="E342">
        <v>392152</v>
      </c>
    </row>
    <row r="343" spans="4:5" x14ac:dyDescent="0.25">
      <c r="D343" s="4">
        <v>951.734656582273</v>
      </c>
      <c r="E343">
        <v>183812</v>
      </c>
    </row>
    <row r="344" spans="4:5" x14ac:dyDescent="0.25">
      <c r="D344" s="4">
        <v>931.096826300948</v>
      </c>
      <c r="E344">
        <v>415559</v>
      </c>
    </row>
    <row r="345" spans="4:5" x14ac:dyDescent="0.25">
      <c r="D345" s="4">
        <v>747.187907059948</v>
      </c>
      <c r="E345">
        <v>124750</v>
      </c>
    </row>
    <row r="346" spans="4:5" x14ac:dyDescent="0.25">
      <c r="D346" s="4">
        <v>259.846542291979</v>
      </c>
      <c r="E346">
        <v>380282</v>
      </c>
    </row>
    <row r="347" spans="4:5" x14ac:dyDescent="0.25">
      <c r="D347" s="4">
        <v>254.968919769871</v>
      </c>
      <c r="E347">
        <v>27910</v>
      </c>
    </row>
    <row r="348" spans="4:5" x14ac:dyDescent="0.25">
      <c r="D348" s="4">
        <v>550.321121279789</v>
      </c>
      <c r="E348">
        <v>294408</v>
      </c>
    </row>
    <row r="349" spans="4:5" x14ac:dyDescent="0.25">
      <c r="D349" s="4">
        <v>708.769330887959</v>
      </c>
      <c r="E349">
        <v>96600</v>
      </c>
    </row>
    <row r="350" spans="4:5" x14ac:dyDescent="0.25">
      <c r="D350" s="4">
        <v>610.280906796907</v>
      </c>
      <c r="E350">
        <v>27360</v>
      </c>
    </row>
    <row r="351" spans="4:5" x14ac:dyDescent="0.25">
      <c r="D351" s="4">
        <v>1483.77427357285</v>
      </c>
      <c r="E351">
        <v>323178</v>
      </c>
    </row>
    <row r="352" spans="4:5" x14ac:dyDescent="0.25">
      <c r="D352" s="4">
        <v>451.269378911112</v>
      </c>
      <c r="E352">
        <v>138311</v>
      </c>
    </row>
    <row r="353" spans="4:5" x14ac:dyDescent="0.25">
      <c r="D353" s="4">
        <v>142.646204335975</v>
      </c>
      <c r="E353">
        <v>114566</v>
      </c>
    </row>
    <row r="354" spans="4:5" x14ac:dyDescent="0.25">
      <c r="D354" s="4">
        <v>558.814358942501</v>
      </c>
      <c r="E354">
        <v>58737</v>
      </c>
    </row>
    <row r="355" spans="4:5" x14ac:dyDescent="0.25">
      <c r="D355" s="4">
        <v>189.231908600856</v>
      </c>
      <c r="E355">
        <v>301878</v>
      </c>
    </row>
    <row r="356" spans="4:5" x14ac:dyDescent="0.25">
      <c r="D356" s="4">
        <v>241.152063175444</v>
      </c>
      <c r="E356">
        <v>384707</v>
      </c>
    </row>
    <row r="357" spans="4:5" x14ac:dyDescent="0.25">
      <c r="D357" s="4">
        <v>145.723938396856</v>
      </c>
      <c r="E357">
        <v>65057</v>
      </c>
    </row>
    <row r="358" spans="4:5" x14ac:dyDescent="0.25">
      <c r="D358" s="4">
        <v>89.7578800755392</v>
      </c>
      <c r="E358">
        <v>54589</v>
      </c>
    </row>
    <row r="359" spans="4:5" x14ac:dyDescent="0.25">
      <c r="D359" s="4">
        <v>704.505368929831</v>
      </c>
      <c r="E359">
        <v>44389</v>
      </c>
    </row>
    <row r="360" spans="4:5" x14ac:dyDescent="0.25">
      <c r="D360" s="4">
        <v>100.165388967774</v>
      </c>
      <c r="E360">
        <v>257724</v>
      </c>
    </row>
    <row r="361" spans="4:5" x14ac:dyDescent="0.25">
      <c r="D361" s="4">
        <v>292.757589524591</v>
      </c>
      <c r="E361">
        <v>442748</v>
      </c>
    </row>
    <row r="362" spans="4:5" x14ac:dyDescent="0.25">
      <c r="D362" s="4">
        <v>133.696632188415</v>
      </c>
      <c r="E362">
        <v>428686</v>
      </c>
    </row>
    <row r="363" spans="4:5" x14ac:dyDescent="0.25">
      <c r="D363" s="4">
        <v>199.799958293733</v>
      </c>
      <c r="E363">
        <v>27422</v>
      </c>
    </row>
    <row r="364" spans="4:5" x14ac:dyDescent="0.25">
      <c r="D364" s="4">
        <v>81.7628160938111</v>
      </c>
      <c r="E364">
        <v>145576</v>
      </c>
    </row>
    <row r="365" spans="4:5" x14ac:dyDescent="0.25">
      <c r="D365" s="4">
        <v>635.089416715256</v>
      </c>
      <c r="E365">
        <v>121615</v>
      </c>
    </row>
    <row r="366" spans="4:5" x14ac:dyDescent="0.25">
      <c r="D366" s="4">
        <v>935.135061723758</v>
      </c>
      <c r="E366">
        <v>416519</v>
      </c>
    </row>
    <row r="367" spans="4:5" x14ac:dyDescent="0.25">
      <c r="D367" s="4">
        <v>747.311355215128</v>
      </c>
      <c r="E367">
        <v>62071</v>
      </c>
    </row>
    <row r="368" spans="4:5" x14ac:dyDescent="0.25">
      <c r="D368" s="4">
        <v>521.217377054554</v>
      </c>
      <c r="E368">
        <v>161693</v>
      </c>
    </row>
    <row r="369" spans="4:5" x14ac:dyDescent="0.25">
      <c r="D369" s="4">
        <v>726.580250851395</v>
      </c>
      <c r="E369">
        <v>48949</v>
      </c>
    </row>
    <row r="370" spans="4:5" x14ac:dyDescent="0.25">
      <c r="D370" s="4">
        <v>217.10568944881</v>
      </c>
      <c r="E370">
        <v>10457</v>
      </c>
    </row>
    <row r="371" spans="4:5" x14ac:dyDescent="0.25">
      <c r="D371" s="4">
        <v>182.785983421019</v>
      </c>
      <c r="E371">
        <v>211916</v>
      </c>
    </row>
    <row r="372" spans="4:5" x14ac:dyDescent="0.25">
      <c r="D372" s="4">
        <v>1848.67548689745</v>
      </c>
      <c r="E372">
        <v>21211</v>
      </c>
    </row>
    <row r="373" spans="4:5" x14ac:dyDescent="0.25">
      <c r="D373" s="4">
        <v>474.453816621532</v>
      </c>
      <c r="E373">
        <v>296133</v>
      </c>
    </row>
    <row r="374" spans="4:5" x14ac:dyDescent="0.25">
      <c r="D374" s="4">
        <v>329.632070443501</v>
      </c>
      <c r="E374">
        <v>101589</v>
      </c>
    </row>
    <row r="375" spans="4:5" x14ac:dyDescent="0.25">
      <c r="D375" s="4">
        <v>178.262014832499</v>
      </c>
      <c r="E375">
        <v>316225</v>
      </c>
    </row>
    <row r="376" spans="4:5" x14ac:dyDescent="0.25">
      <c r="D376" s="4">
        <v>2617.91557740698</v>
      </c>
      <c r="E376">
        <v>407954</v>
      </c>
    </row>
    <row r="377" spans="4:5" x14ac:dyDescent="0.25">
      <c r="D377" s="4">
        <v>316.343494637956</v>
      </c>
      <c r="E377">
        <v>344438</v>
      </c>
    </row>
    <row r="378" spans="4:5" x14ac:dyDescent="0.25">
      <c r="D378" s="4">
        <v>67.4031603849683</v>
      </c>
      <c r="E378">
        <v>434975</v>
      </c>
    </row>
    <row r="379" spans="4:5" x14ac:dyDescent="0.25">
      <c r="D379" s="4">
        <v>601.593675769003</v>
      </c>
      <c r="E379">
        <v>338186</v>
      </c>
    </row>
    <row r="380" spans="4:5" x14ac:dyDescent="0.25">
      <c r="D380" s="4">
        <v>544.490733075952</v>
      </c>
      <c r="E380">
        <v>165769</v>
      </c>
    </row>
    <row r="381" spans="4:5" x14ac:dyDescent="0.25">
      <c r="D381" s="4">
        <v>547.015944248762</v>
      </c>
      <c r="E381">
        <v>177811</v>
      </c>
    </row>
    <row r="382" spans="4:5" x14ac:dyDescent="0.25">
      <c r="D382" s="4">
        <v>70.2991426732491</v>
      </c>
      <c r="E382">
        <v>394968</v>
      </c>
    </row>
    <row r="383" spans="4:5" x14ac:dyDescent="0.25">
      <c r="D383" s="4">
        <v>187.386862950997</v>
      </c>
      <c r="E383">
        <v>239954</v>
      </c>
    </row>
    <row r="384" spans="4:5" x14ac:dyDescent="0.25">
      <c r="D384" s="4">
        <v>477.159738511194</v>
      </c>
      <c r="E384">
        <v>10956</v>
      </c>
    </row>
    <row r="385" spans="4:5" x14ac:dyDescent="0.25">
      <c r="D385" s="4">
        <v>110.901013326239</v>
      </c>
      <c r="E385">
        <v>316424</v>
      </c>
    </row>
    <row r="386" spans="4:5" x14ac:dyDescent="0.25">
      <c r="D386" s="4">
        <v>730.315051885613</v>
      </c>
      <c r="E386">
        <v>202867</v>
      </c>
    </row>
    <row r="387" spans="4:5" x14ac:dyDescent="0.25">
      <c r="D387" s="4">
        <v>283.730314274462</v>
      </c>
      <c r="E387">
        <v>324252</v>
      </c>
    </row>
    <row r="388" spans="4:5" x14ac:dyDescent="0.25">
      <c r="D388" s="4">
        <v>814.811800525908</v>
      </c>
      <c r="E388">
        <v>394326</v>
      </c>
    </row>
    <row r="389" spans="4:5" x14ac:dyDescent="0.25">
      <c r="D389" s="4">
        <v>420.847415803742</v>
      </c>
      <c r="E389">
        <v>437835</v>
      </c>
    </row>
    <row r="390" spans="4:5" x14ac:dyDescent="0.25">
      <c r="D390" s="4">
        <v>2152.24976234286</v>
      </c>
      <c r="E390">
        <v>86069</v>
      </c>
    </row>
    <row r="391" spans="4:5" x14ac:dyDescent="0.25">
      <c r="D391" s="4">
        <v>465.981812876007</v>
      </c>
      <c r="E391">
        <v>312714</v>
      </c>
    </row>
    <row r="392" spans="4:5" x14ac:dyDescent="0.25">
      <c r="D392" s="4">
        <v>776.543053679109</v>
      </c>
      <c r="E392">
        <v>8858</v>
      </c>
    </row>
    <row r="393" spans="4:5" x14ac:dyDescent="0.25">
      <c r="D393" s="4">
        <v>563.189875227882</v>
      </c>
      <c r="E393">
        <v>439675</v>
      </c>
    </row>
    <row r="394" spans="4:5" x14ac:dyDescent="0.25">
      <c r="D394" s="4">
        <v>100.243654609995</v>
      </c>
      <c r="E394">
        <v>23803</v>
      </c>
    </row>
    <row r="395" spans="4:5" x14ac:dyDescent="0.25">
      <c r="D395" s="4">
        <v>765.198903886632</v>
      </c>
      <c r="E395">
        <v>105646</v>
      </c>
    </row>
    <row r="396" spans="4:5" x14ac:dyDescent="0.25">
      <c r="D396" s="4">
        <v>686.480531218738</v>
      </c>
      <c r="E396">
        <v>39103</v>
      </c>
    </row>
    <row r="397" spans="4:5" x14ac:dyDescent="0.25">
      <c r="D397" s="4">
        <v>3794.64643833859</v>
      </c>
      <c r="E397">
        <v>125665</v>
      </c>
    </row>
    <row r="398" spans="4:5" x14ac:dyDescent="0.25">
      <c r="D398" s="4">
        <v>29.8084513812887</v>
      </c>
      <c r="E398">
        <v>158711</v>
      </c>
    </row>
    <row r="399" spans="4:5" x14ac:dyDescent="0.25">
      <c r="D399" s="4">
        <v>260.049198370622</v>
      </c>
      <c r="E399">
        <v>360189</v>
      </c>
    </row>
    <row r="400" spans="4:5" x14ac:dyDescent="0.25">
      <c r="D400" s="4">
        <v>514.94465967897</v>
      </c>
      <c r="E400">
        <v>52384</v>
      </c>
    </row>
    <row r="401" spans="4:5" x14ac:dyDescent="0.25">
      <c r="D401" s="4">
        <v>471.275628003537</v>
      </c>
      <c r="E401">
        <v>22569</v>
      </c>
    </row>
    <row r="402" spans="4:5" x14ac:dyDescent="0.25">
      <c r="D402" s="4">
        <v>957.154917844139</v>
      </c>
      <c r="E402">
        <v>40586</v>
      </c>
    </row>
    <row r="403" spans="4:5" x14ac:dyDescent="0.25">
      <c r="D403" s="4">
        <v>143.57902415228</v>
      </c>
      <c r="E403">
        <v>70905</v>
      </c>
    </row>
    <row r="404" spans="4:5" x14ac:dyDescent="0.25">
      <c r="D404" s="4">
        <v>2543.62229306719</v>
      </c>
      <c r="E404">
        <v>142619</v>
      </c>
    </row>
  </sheetData>
  <mergeCells count="1">
    <mergeCell ref="N18:O1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Časová řada</vt:lpstr>
      <vt:lpstr>Průřezová data</vt:lpstr>
      <vt:lpstr>Popisná statistika</vt:lpstr>
      <vt:lpstr>Testování stat. hypotéz</vt:lpstr>
      <vt:lpstr>Kontingenční tab.</vt:lpstr>
      <vt:lpstr>ANOVA</vt:lpstr>
      <vt:lpstr>Korelace a regrese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Šimpachová Pechrová</dc:creator>
  <cp:lastModifiedBy>Kislingerová Sofia</cp:lastModifiedBy>
  <dcterms:created xsi:type="dcterms:W3CDTF">2022-07-26T09:27:40Z</dcterms:created>
  <dcterms:modified xsi:type="dcterms:W3CDTF">2022-11-02T07:35:40Z</dcterms:modified>
</cp:coreProperties>
</file>