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0" yWindow="0" windowWidth="28780" windowHeight="15520" tabRatio="500"/>
  </bookViews>
  <sheets>
    <sheet name="reclassified_no carriers" sheetId="2" r:id="rId1"/>
    <sheet name="all group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2" l="1"/>
  <c r="L6" i="2"/>
  <c r="L5" i="2"/>
  <c r="L4" i="2"/>
  <c r="L3" i="2"/>
  <c r="K3" i="2"/>
  <c r="H7" i="2"/>
  <c r="H6" i="2"/>
  <c r="H5" i="2"/>
  <c r="H4" i="2"/>
  <c r="H3" i="2"/>
  <c r="D7" i="2"/>
  <c r="D6" i="2"/>
  <c r="D5" i="2"/>
  <c r="D4" i="2"/>
  <c r="C4" i="2"/>
  <c r="D3" i="2"/>
  <c r="C3" i="2"/>
  <c r="E3" i="1"/>
  <c r="D3" i="1"/>
  <c r="G7" i="2"/>
  <c r="C7" i="2"/>
  <c r="K6" i="2"/>
  <c r="G6" i="2"/>
  <c r="C6" i="2"/>
  <c r="K5" i="2"/>
  <c r="G5" i="2"/>
  <c r="K4" i="2"/>
  <c r="G4" i="2"/>
  <c r="G3" i="2"/>
  <c r="J2" i="2"/>
  <c r="G2" i="2"/>
  <c r="F2" i="2"/>
  <c r="B2" i="2"/>
  <c r="M2" i="1"/>
  <c r="I2" i="1"/>
  <c r="H2" i="1"/>
  <c r="B2" i="1"/>
  <c r="O3" i="1"/>
  <c r="P3" i="1"/>
  <c r="P7" i="1"/>
  <c r="O7" i="1"/>
  <c r="K7" i="1"/>
  <c r="J7" i="1"/>
  <c r="I7" i="1"/>
  <c r="F7" i="1"/>
  <c r="E7" i="1"/>
  <c r="C7" i="1"/>
  <c r="P6" i="1"/>
  <c r="O6" i="1"/>
  <c r="N6" i="1"/>
  <c r="K6" i="1"/>
  <c r="J6" i="1"/>
  <c r="I6" i="1"/>
  <c r="F6" i="1"/>
  <c r="E6" i="1"/>
  <c r="C6" i="1"/>
  <c r="P5" i="1"/>
  <c r="O5" i="1"/>
  <c r="N5" i="1"/>
  <c r="K5" i="1"/>
  <c r="J5" i="1"/>
  <c r="I5" i="1"/>
  <c r="F5" i="1"/>
  <c r="E5" i="1"/>
  <c r="P4" i="1"/>
  <c r="O4" i="1"/>
  <c r="N4" i="1"/>
  <c r="K4" i="1"/>
  <c r="J4" i="1"/>
  <c r="I4" i="1"/>
  <c r="F4" i="1"/>
  <c r="E4" i="1"/>
  <c r="C4" i="1"/>
  <c r="N3" i="1"/>
  <c r="K3" i="1"/>
  <c r="J3" i="1"/>
  <c r="I3" i="1"/>
  <c r="F3" i="1"/>
</calcChain>
</file>

<file path=xl/sharedStrings.xml><?xml version="1.0" encoding="utf-8"?>
<sst xmlns="http://schemas.openxmlformats.org/spreadsheetml/2006/main" count="32" uniqueCount="16">
  <si>
    <t>age</t>
  </si>
  <si>
    <t>N</t>
  </si>
  <si>
    <t>%S - SAT1</t>
  </si>
  <si>
    <t>%R - SAT1</t>
  </si>
  <si>
    <t>%C - SAT1</t>
  </si>
  <si>
    <t>%S - SAT2</t>
  </si>
  <si>
    <t>%R - SAT2</t>
  </si>
  <si>
    <t>%C - SAT2</t>
  </si>
  <si>
    <t>%S - SAT3</t>
  </si>
  <si>
    <t>%R - SAT3</t>
  </si>
  <si>
    <t>%C - SAT3</t>
  </si>
  <si>
    <t>%M - SAT1</t>
  </si>
  <si>
    <t>%M - SAT2</t>
  </si>
  <si>
    <t>%M - SAT3</t>
  </si>
  <si>
    <t xml:space="preserve"> </t>
  </si>
  <si>
    <t>%I - SAT1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</si>
</sst>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5" fontId="0" fillId="0" borderId="0" xfId="0" applyNumberFormat="1"/>
    <xf numFmtId="1" fontId="0" fillId="0" borderId="0" xfId="0" applyNumberFormat="1"/>
    <xf numFmtId="1" fontId="3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'reclassified_no carriers'!$B$1</c:f>
              <c:strCache>
                <c:ptCount val="1"/>
                <c:pt idx="0">
                  <c:v>%M - SAT1</c:v>
                </c:pt>
              </c:strCache>
            </c:strRef>
          </c:tx>
          <c:xVal>
            <c:numRef>
              <c:f>'reclassified_no carriers'!$A$2:$A$7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'reclassified_no carriers'!$B$2:$B$7</c:f>
              <c:numCache>
                <c:formatCode>0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'reclassified_no carriers'!$C$1</c:f>
              <c:strCache>
                <c:ptCount val="1"/>
                <c:pt idx="0">
                  <c:v>%S - SAT1</c:v>
                </c:pt>
              </c:strCache>
            </c:strRef>
          </c:tx>
          <c:xVal>
            <c:numRef>
              <c:f>'reclassified_no carriers'!$A$2:$A$7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'reclassified_no carriers'!$C$2:$C$7</c:f>
              <c:numCache>
                <c:formatCode>General</c:formatCode>
                <c:ptCount val="6"/>
                <c:pt idx="0">
                  <c:v>0.0</c:v>
                </c:pt>
                <c:pt idx="1">
                  <c:v>0.25</c:v>
                </c:pt>
                <c:pt idx="2" formatCode="0.000">
                  <c:v>0.222222222222222</c:v>
                </c:pt>
                <c:pt idx="3">
                  <c:v>0.0</c:v>
                </c:pt>
                <c:pt idx="4" formatCode="0.000">
                  <c:v>0.0909090909090909</c:v>
                </c:pt>
                <c:pt idx="5" formatCode="0.000">
                  <c:v>0.105263157894737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'reclassified_no carriers'!$D$1</c:f>
              <c:strCache>
                <c:ptCount val="1"/>
                <c:pt idx="0">
                  <c:v>%R - SAT1</c:v>
                </c:pt>
              </c:strCache>
            </c:strRef>
          </c:tx>
          <c:xVal>
            <c:numRef>
              <c:f>'reclassified_no carriers'!$A$2:$A$7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'reclassified_no carriers'!$D$2:$D$7</c:f>
              <c:numCache>
                <c:formatCode>General</c:formatCode>
                <c:ptCount val="6"/>
                <c:pt idx="0">
                  <c:v>0.0</c:v>
                </c:pt>
                <c:pt idx="1">
                  <c:v>0.75</c:v>
                </c:pt>
                <c:pt idx="2" formatCode="0.000">
                  <c:v>0.777777777777778</c:v>
                </c:pt>
                <c:pt idx="3">
                  <c:v>1.0</c:v>
                </c:pt>
                <c:pt idx="4" formatCode="0.000">
                  <c:v>0.909090909090909</c:v>
                </c:pt>
                <c:pt idx="5" formatCode="0.000">
                  <c:v>0.894736842105263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64920"/>
        <c:axId val="-2118634344"/>
      </c:scatterChart>
      <c:valAx>
        <c:axId val="-212106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634344"/>
        <c:crosses val="autoZero"/>
        <c:crossBetween val="midCat"/>
      </c:valAx>
      <c:valAx>
        <c:axId val="-21186343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21064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'reclassified_no carriers'!$F$1</c:f>
              <c:strCache>
                <c:ptCount val="1"/>
                <c:pt idx="0">
                  <c:v>%M - SAT2</c:v>
                </c:pt>
              </c:strCache>
            </c:strRef>
          </c:tx>
          <c:xVal>
            <c:numRef>
              <c:f>'reclassified_no carriers'!$E$2:$E$7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'reclassified_no carriers'!$F$2:$F$7</c:f>
              <c:numCache>
                <c:formatCode>General</c:formatCode>
                <c:ptCount val="6"/>
                <c:pt idx="0" formatCode="0.000">
                  <c:v>0.833333333333333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 formatCode="0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'reclassified_no carriers'!$G$1</c:f>
              <c:strCache>
                <c:ptCount val="1"/>
                <c:pt idx="0">
                  <c:v>%S - SAT2</c:v>
                </c:pt>
              </c:strCache>
            </c:strRef>
          </c:tx>
          <c:xVal>
            <c:numRef>
              <c:f>'reclassified_no carriers'!$E$2:$E$7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'reclassified_no carriers'!$G$2:$G$7</c:f>
              <c:numCache>
                <c:formatCode>General</c:formatCode>
                <c:ptCount val="6"/>
                <c:pt idx="0" formatCode="0.000">
                  <c:v>0.166666666666667</c:v>
                </c:pt>
                <c:pt idx="1">
                  <c:v>0.125</c:v>
                </c:pt>
                <c:pt idx="2" formatCode="0.000">
                  <c:v>0.111111111111111</c:v>
                </c:pt>
                <c:pt idx="3">
                  <c:v>0.25</c:v>
                </c:pt>
                <c:pt idx="4" formatCode="0.000">
                  <c:v>0.0909090909090909</c:v>
                </c:pt>
                <c:pt idx="5" formatCode="0.000">
                  <c:v>0.0526315789473684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'reclassified_no carriers'!$H$1</c:f>
              <c:strCache>
                <c:ptCount val="1"/>
                <c:pt idx="0">
                  <c:v>%R - SAT2</c:v>
                </c:pt>
              </c:strCache>
            </c:strRef>
          </c:tx>
          <c:xVal>
            <c:numRef>
              <c:f>'reclassified_no carriers'!$E$2:$E$7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'reclassified_no carriers'!$H$2:$H$7</c:f>
              <c:numCache>
                <c:formatCode>General</c:formatCode>
                <c:ptCount val="6"/>
                <c:pt idx="0">
                  <c:v>0.0</c:v>
                </c:pt>
                <c:pt idx="1">
                  <c:v>0.875</c:v>
                </c:pt>
                <c:pt idx="2" formatCode="0.000">
                  <c:v>0.888888888888889</c:v>
                </c:pt>
                <c:pt idx="3">
                  <c:v>0.75</c:v>
                </c:pt>
                <c:pt idx="4" formatCode="0.000">
                  <c:v>0.909090909090909</c:v>
                </c:pt>
                <c:pt idx="5" formatCode="0.000">
                  <c:v>0.947368421052631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585304"/>
        <c:axId val="-2144674136"/>
      </c:scatterChart>
      <c:valAx>
        <c:axId val="-213958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674136"/>
        <c:crosses val="autoZero"/>
        <c:crossBetween val="midCat"/>
      </c:valAx>
      <c:valAx>
        <c:axId val="-21446741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39585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'reclassified_no carriers'!$J$1</c:f>
              <c:strCache>
                <c:ptCount val="1"/>
                <c:pt idx="0">
                  <c:v>%M - SAT3</c:v>
                </c:pt>
              </c:strCache>
            </c:strRef>
          </c:tx>
          <c:xVal>
            <c:numRef>
              <c:f>'reclassified_no carriers'!$I$2:$I$7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'reclassified_no carriers'!$J$2:$J$7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 formatCode="0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'reclassified_no carriers'!$K$1</c:f>
              <c:strCache>
                <c:ptCount val="1"/>
                <c:pt idx="0">
                  <c:v>%S - SAT3</c:v>
                </c:pt>
              </c:strCache>
            </c:strRef>
          </c:tx>
          <c:xVal>
            <c:numRef>
              <c:f>'reclassified_no carriers'!$I$2:$I$7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'reclassified_no carriers'!$K$2:$K$7</c:f>
              <c:numCache>
                <c:formatCode>General</c:formatCode>
                <c:ptCount val="6"/>
                <c:pt idx="0">
                  <c:v>0.0</c:v>
                </c:pt>
                <c:pt idx="1">
                  <c:v>0.375</c:v>
                </c:pt>
                <c:pt idx="2" formatCode="0.000">
                  <c:v>0.111111111111111</c:v>
                </c:pt>
                <c:pt idx="3">
                  <c:v>0.0</c:v>
                </c:pt>
                <c:pt idx="4" formatCode="0.000">
                  <c:v>0.0909090909090909</c:v>
                </c:pt>
                <c:pt idx="5" formatCode="0.0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'reclassified_no carriers'!$L$1</c:f>
              <c:strCache>
                <c:ptCount val="1"/>
                <c:pt idx="0">
                  <c:v>%R - SAT3</c:v>
                </c:pt>
              </c:strCache>
            </c:strRef>
          </c:tx>
          <c:xVal>
            <c:numRef>
              <c:f>'reclassified_no carriers'!$I$2:$I$7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'reclassified_no carriers'!$L$2:$L$7</c:f>
              <c:numCache>
                <c:formatCode>General</c:formatCode>
                <c:ptCount val="6"/>
                <c:pt idx="0">
                  <c:v>0.0</c:v>
                </c:pt>
                <c:pt idx="1">
                  <c:v>0.625</c:v>
                </c:pt>
                <c:pt idx="2" formatCode="0.000">
                  <c:v>0.888888888888889</c:v>
                </c:pt>
                <c:pt idx="3">
                  <c:v>1.0</c:v>
                </c:pt>
                <c:pt idx="4" formatCode="0.000">
                  <c:v>0.909090909090909</c:v>
                </c:pt>
                <c:pt idx="5" formatCode="0.00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41896"/>
        <c:axId val="-2118824008"/>
      </c:scatterChart>
      <c:valAx>
        <c:axId val="211314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824008"/>
        <c:crosses val="autoZero"/>
        <c:crossBetween val="midCat"/>
      </c:valAx>
      <c:valAx>
        <c:axId val="-211882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141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groups'!$C$1</c:f>
              <c:strCache>
                <c:ptCount val="1"/>
                <c:pt idx="0">
                  <c:v>%S - SAT1</c:v>
                </c:pt>
              </c:strCache>
            </c:strRef>
          </c:tx>
          <c:xVal>
            <c:numRef>
              <c:f>'all groups'!$A$2:$A$7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'all groups'!$C$2:$C$7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 formatCode="0.000">
                  <c:v>0.222222222222222</c:v>
                </c:pt>
                <c:pt idx="3">
                  <c:v>0.0</c:v>
                </c:pt>
                <c:pt idx="4" formatCode="0.000">
                  <c:v>0.0909090909090909</c:v>
                </c:pt>
                <c:pt idx="5" formatCode="0.000">
                  <c:v>0.105263157894737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groups'!$E$1</c:f>
              <c:strCache>
                <c:ptCount val="1"/>
                <c:pt idx="0">
                  <c:v>%R - SAT1</c:v>
                </c:pt>
              </c:strCache>
            </c:strRef>
          </c:tx>
          <c:xVal>
            <c:numRef>
              <c:f>'all groups'!$A$2:$A$7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'all groups'!$E$2:$E$7</c:f>
              <c:numCache>
                <c:formatCode>General</c:formatCode>
                <c:ptCount val="6"/>
                <c:pt idx="0">
                  <c:v>0.0</c:v>
                </c:pt>
                <c:pt idx="1">
                  <c:v>0.625</c:v>
                </c:pt>
                <c:pt idx="2" formatCode="0.000">
                  <c:v>0.666666666666667</c:v>
                </c:pt>
                <c:pt idx="3">
                  <c:v>0.375</c:v>
                </c:pt>
                <c:pt idx="4" formatCode="0.000">
                  <c:v>0.727272727272727</c:v>
                </c:pt>
                <c:pt idx="5" formatCode="0.000">
                  <c:v>0.736842105263158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groups'!$F$1</c:f>
              <c:strCache>
                <c:ptCount val="1"/>
                <c:pt idx="0">
                  <c:v>%C - SAT1</c:v>
                </c:pt>
              </c:strCache>
            </c:strRef>
          </c:tx>
          <c:xVal>
            <c:numRef>
              <c:f>'all groups'!$A$2:$A$7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'all groups'!$F$2:$F$7</c:f>
              <c:numCache>
                <c:formatCode>General</c:formatCode>
                <c:ptCount val="6"/>
                <c:pt idx="0">
                  <c:v>0.0</c:v>
                </c:pt>
                <c:pt idx="1">
                  <c:v>0.25</c:v>
                </c:pt>
                <c:pt idx="2" formatCode="0.000">
                  <c:v>0.111111111111111</c:v>
                </c:pt>
                <c:pt idx="3">
                  <c:v>0.625</c:v>
                </c:pt>
                <c:pt idx="4" formatCode="0.000">
                  <c:v>0.181818181818182</c:v>
                </c:pt>
                <c:pt idx="5" formatCode="0.000">
                  <c:v>0.157894736842105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10728"/>
        <c:axId val="2108357624"/>
      </c:scatterChart>
      <c:valAx>
        <c:axId val="210851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357624"/>
        <c:crosses val="autoZero"/>
        <c:crossBetween val="midCat"/>
      </c:valAx>
      <c:valAx>
        <c:axId val="210835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10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groups'!$I$1</c:f>
              <c:strCache>
                <c:ptCount val="1"/>
                <c:pt idx="0">
                  <c:v>%S - SAT2</c:v>
                </c:pt>
              </c:strCache>
            </c:strRef>
          </c:tx>
          <c:xVal>
            <c:numRef>
              <c:f>'all groups'!$G$2:$G$7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'all groups'!$I$2:$I$7</c:f>
              <c:numCache>
                <c:formatCode>General</c:formatCode>
                <c:ptCount val="6"/>
                <c:pt idx="0" formatCode="0.000">
                  <c:v>0.166666666666667</c:v>
                </c:pt>
                <c:pt idx="1">
                  <c:v>0.125</c:v>
                </c:pt>
                <c:pt idx="2" formatCode="0.000">
                  <c:v>0.111111111111111</c:v>
                </c:pt>
                <c:pt idx="3">
                  <c:v>0.25</c:v>
                </c:pt>
                <c:pt idx="4" formatCode="0.000">
                  <c:v>0.0909090909090909</c:v>
                </c:pt>
                <c:pt idx="5" formatCode="0.000">
                  <c:v>0.0526315789473684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groups'!$J$1</c:f>
              <c:strCache>
                <c:ptCount val="1"/>
                <c:pt idx="0">
                  <c:v>%R - SAT2</c:v>
                </c:pt>
              </c:strCache>
            </c:strRef>
          </c:tx>
          <c:xVal>
            <c:numRef>
              <c:f>'all groups'!$G$2:$G$7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'all groups'!$J$2:$J$7</c:f>
              <c:numCache>
                <c:formatCode>General</c:formatCode>
                <c:ptCount val="6"/>
                <c:pt idx="0">
                  <c:v>0.0</c:v>
                </c:pt>
                <c:pt idx="1">
                  <c:v>0.625</c:v>
                </c:pt>
                <c:pt idx="2" formatCode="0.000">
                  <c:v>0.222222222222222</c:v>
                </c:pt>
                <c:pt idx="3">
                  <c:v>0.625</c:v>
                </c:pt>
                <c:pt idx="4" formatCode="0.000">
                  <c:v>0.636363636363636</c:v>
                </c:pt>
                <c:pt idx="5" formatCode="0.000">
                  <c:v>0.842105263157895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groups'!$K$1</c:f>
              <c:strCache>
                <c:ptCount val="1"/>
                <c:pt idx="0">
                  <c:v>%C - SAT2</c:v>
                </c:pt>
              </c:strCache>
            </c:strRef>
          </c:tx>
          <c:xVal>
            <c:numRef>
              <c:f>'all groups'!$G$2:$G$7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'all groups'!$K$2:$K$7</c:f>
              <c:numCache>
                <c:formatCode>General</c:formatCode>
                <c:ptCount val="6"/>
                <c:pt idx="0">
                  <c:v>0.0</c:v>
                </c:pt>
                <c:pt idx="1">
                  <c:v>0.25</c:v>
                </c:pt>
                <c:pt idx="2" formatCode="0.000">
                  <c:v>0.666666666666667</c:v>
                </c:pt>
                <c:pt idx="3">
                  <c:v>0.125</c:v>
                </c:pt>
                <c:pt idx="4" formatCode="0.000">
                  <c:v>0.272727272727273</c:v>
                </c:pt>
                <c:pt idx="5" formatCode="0.000">
                  <c:v>0.105263157894737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434344"/>
        <c:axId val="-2139629688"/>
      </c:scatterChart>
      <c:valAx>
        <c:axId val="-214643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629688"/>
        <c:crosses val="autoZero"/>
        <c:crossBetween val="midCat"/>
      </c:valAx>
      <c:valAx>
        <c:axId val="-2139629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46434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groups'!$N$1</c:f>
              <c:strCache>
                <c:ptCount val="1"/>
                <c:pt idx="0">
                  <c:v>%S - SAT3</c:v>
                </c:pt>
              </c:strCache>
            </c:strRef>
          </c:tx>
          <c:xVal>
            <c:numRef>
              <c:f>'all groups'!$L$2:$L$7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'all groups'!$N$2:$N$7</c:f>
              <c:numCache>
                <c:formatCode>General</c:formatCode>
                <c:ptCount val="6"/>
                <c:pt idx="0">
                  <c:v>0.0</c:v>
                </c:pt>
                <c:pt idx="1">
                  <c:v>0.125</c:v>
                </c:pt>
                <c:pt idx="2" formatCode="0.000">
                  <c:v>0.111111111111111</c:v>
                </c:pt>
                <c:pt idx="3">
                  <c:v>0.0</c:v>
                </c:pt>
                <c:pt idx="4" formatCode="0.000">
                  <c:v>0.0909090909090909</c:v>
                </c:pt>
                <c:pt idx="5" formatCode="0.0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groups'!$O$1</c:f>
              <c:strCache>
                <c:ptCount val="1"/>
                <c:pt idx="0">
                  <c:v>%R - SAT3</c:v>
                </c:pt>
              </c:strCache>
            </c:strRef>
          </c:tx>
          <c:xVal>
            <c:numRef>
              <c:f>'all groups'!$L$2:$L$7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'all groups'!$O$2:$O$7</c:f>
              <c:numCache>
                <c:formatCode>General</c:formatCode>
                <c:ptCount val="6"/>
                <c:pt idx="0">
                  <c:v>0.0</c:v>
                </c:pt>
                <c:pt idx="1">
                  <c:v>0.5</c:v>
                </c:pt>
                <c:pt idx="2" formatCode="0.000">
                  <c:v>0.333333333333333</c:v>
                </c:pt>
                <c:pt idx="3">
                  <c:v>0.75</c:v>
                </c:pt>
                <c:pt idx="4" formatCode="0.000">
                  <c:v>0.818181818181818</c:v>
                </c:pt>
                <c:pt idx="5" formatCode="0.000">
                  <c:v>0.842105263157895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groups'!$P$1</c:f>
              <c:strCache>
                <c:ptCount val="1"/>
                <c:pt idx="0">
                  <c:v>%C - SAT3</c:v>
                </c:pt>
              </c:strCache>
            </c:strRef>
          </c:tx>
          <c:xVal>
            <c:numRef>
              <c:f>'all groups'!$L$2:$L$7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 formatCode="0">
                  <c:v>5.0</c:v>
                </c:pt>
                <c:pt idx="5">
                  <c:v>9.0</c:v>
                </c:pt>
              </c:numCache>
            </c:numRef>
          </c:xVal>
          <c:yVal>
            <c:numRef>
              <c:f>'all groups'!$P$2:$P$7</c:f>
              <c:numCache>
                <c:formatCode>General</c:formatCode>
                <c:ptCount val="6"/>
                <c:pt idx="0">
                  <c:v>0.0</c:v>
                </c:pt>
                <c:pt idx="1">
                  <c:v>0.375</c:v>
                </c:pt>
                <c:pt idx="2" formatCode="0.000">
                  <c:v>0.555555555555556</c:v>
                </c:pt>
                <c:pt idx="3">
                  <c:v>0.25</c:v>
                </c:pt>
                <c:pt idx="4" formatCode="0.000">
                  <c:v>0.0909090909090909</c:v>
                </c:pt>
                <c:pt idx="5" formatCode="0.000">
                  <c:v>0.157894736842105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47992"/>
        <c:axId val="-2146559640"/>
      </c:scatterChart>
      <c:valAx>
        <c:axId val="-214664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559640"/>
        <c:crosses val="autoZero"/>
        <c:crossBetween val="midCat"/>
      </c:valAx>
      <c:valAx>
        <c:axId val="-214655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64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169334</xdr:rowOff>
    </xdr:from>
    <xdr:to>
      <xdr:col>4</xdr:col>
      <xdr:colOff>0</xdr:colOff>
      <xdr:row>21</xdr:row>
      <xdr:rowOff>186267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126999</xdr:colOff>
      <xdr:row>8</xdr:row>
      <xdr:rowOff>16934</xdr:rowOff>
    </xdr:from>
    <xdr:to>
      <xdr:col>8</xdr:col>
      <xdr:colOff>474133</xdr:colOff>
      <xdr:row>22</xdr:row>
      <xdr:rowOff>33868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817033</xdr:colOff>
      <xdr:row>8</xdr:row>
      <xdr:rowOff>84667</xdr:rowOff>
    </xdr:from>
    <xdr:to>
      <xdr:col>13</xdr:col>
      <xdr:colOff>101600</xdr:colOff>
      <xdr:row>22</xdr:row>
      <xdr:rowOff>101601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169334</xdr:rowOff>
    </xdr:from>
    <xdr:to>
      <xdr:col>5</xdr:col>
      <xdr:colOff>685800</xdr:colOff>
      <xdr:row>21</xdr:row>
      <xdr:rowOff>186267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440265</xdr:colOff>
      <xdr:row>8</xdr:row>
      <xdr:rowOff>8467</xdr:rowOff>
    </xdr:from>
    <xdr:to>
      <xdr:col>14</xdr:col>
      <xdr:colOff>253998</xdr:colOff>
      <xdr:row>22</xdr:row>
      <xdr:rowOff>25401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461433</xdr:colOff>
      <xdr:row>8</xdr:row>
      <xdr:rowOff>25400</xdr:rowOff>
    </xdr:from>
    <xdr:to>
      <xdr:col>9</xdr:col>
      <xdr:colOff>575733</xdr:colOff>
      <xdr:row>22</xdr:row>
      <xdr:rowOff>42334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50" zoomScaleNormal="150" zoomScalePageLayoutView="150" workbookViewId="0">
      <selection activeCell="N12" sqref="N12"/>
    </sheetView>
  </sheetViews>
  <sheetFormatPr baseColWidth="10" defaultRowHeight="15" x14ac:dyDescent="0"/>
  <sheetData>
    <row r="1" spans="1:13">
      <c r="A1" t="s">
        <v>0</v>
      </c>
      <c r="B1" t="s">
        <v>11</v>
      </c>
      <c r="C1" t="s">
        <v>2</v>
      </c>
      <c r="D1" t="s">
        <v>3</v>
      </c>
      <c r="E1" t="s">
        <v>0</v>
      </c>
      <c r="F1" s="1" t="s">
        <v>12</v>
      </c>
      <c r="G1" t="s">
        <v>5</v>
      </c>
      <c r="H1" t="s">
        <v>6</v>
      </c>
      <c r="I1" s="1" t="s">
        <v>0</v>
      </c>
      <c r="J1" s="1" t="s">
        <v>13</v>
      </c>
      <c r="K1" s="1" t="s">
        <v>8</v>
      </c>
      <c r="L1" s="1" t="s">
        <v>9</v>
      </c>
      <c r="M1" t="s">
        <v>1</v>
      </c>
    </row>
    <row r="2" spans="1:13">
      <c r="A2">
        <v>0</v>
      </c>
      <c r="B2" s="3">
        <f>6/6</f>
        <v>1</v>
      </c>
      <c r="C2">
        <v>0</v>
      </c>
      <c r="D2">
        <v>0</v>
      </c>
      <c r="E2">
        <v>0</v>
      </c>
      <c r="F2" s="2">
        <f>5/6</f>
        <v>0.83333333333333337</v>
      </c>
      <c r="G2" s="2">
        <f>1/6</f>
        <v>0.16666666666666666</v>
      </c>
      <c r="H2">
        <v>0</v>
      </c>
      <c r="I2" s="1">
        <v>0</v>
      </c>
      <c r="J2" s="1">
        <f>6/6</f>
        <v>1</v>
      </c>
      <c r="K2">
        <v>0</v>
      </c>
      <c r="L2">
        <v>0</v>
      </c>
      <c r="M2">
        <v>6</v>
      </c>
    </row>
    <row r="3" spans="1:13">
      <c r="A3">
        <v>1</v>
      </c>
      <c r="B3" s="3">
        <v>0</v>
      </c>
      <c r="C3">
        <f>2/8</f>
        <v>0.25</v>
      </c>
      <c r="D3">
        <f>6/8</f>
        <v>0.75</v>
      </c>
      <c r="E3">
        <v>1</v>
      </c>
      <c r="F3">
        <v>0</v>
      </c>
      <c r="G3">
        <f>1/8</f>
        <v>0.125</v>
      </c>
      <c r="H3">
        <f>7/8</f>
        <v>0.875</v>
      </c>
      <c r="I3" s="1">
        <v>1</v>
      </c>
      <c r="J3" s="1">
        <v>0</v>
      </c>
      <c r="K3">
        <f>3/8</f>
        <v>0.375</v>
      </c>
      <c r="L3">
        <f>5/8</f>
        <v>0.625</v>
      </c>
      <c r="M3">
        <v>8</v>
      </c>
    </row>
    <row r="4" spans="1:13">
      <c r="A4">
        <v>2</v>
      </c>
      <c r="B4" s="3">
        <v>0</v>
      </c>
      <c r="C4" s="2">
        <f>2/9</f>
        <v>0.22222222222222221</v>
      </c>
      <c r="D4" s="2">
        <f>7/9</f>
        <v>0.77777777777777779</v>
      </c>
      <c r="E4">
        <v>2</v>
      </c>
      <c r="F4">
        <v>0</v>
      </c>
      <c r="G4" s="2">
        <f>1/9</f>
        <v>0.1111111111111111</v>
      </c>
      <c r="H4" s="2">
        <f>8/9</f>
        <v>0.88888888888888884</v>
      </c>
      <c r="I4" s="1">
        <v>2</v>
      </c>
      <c r="J4" s="1">
        <v>0</v>
      </c>
      <c r="K4" s="2">
        <f>1/9</f>
        <v>0.1111111111111111</v>
      </c>
      <c r="L4" s="2">
        <f>8/9</f>
        <v>0.88888888888888884</v>
      </c>
      <c r="M4">
        <v>9</v>
      </c>
    </row>
    <row r="5" spans="1:13">
      <c r="A5">
        <v>3</v>
      </c>
      <c r="B5" s="3">
        <v>0</v>
      </c>
      <c r="C5">
        <v>0</v>
      </c>
      <c r="D5">
        <f>8/8</f>
        <v>1</v>
      </c>
      <c r="E5">
        <v>3</v>
      </c>
      <c r="F5">
        <v>0</v>
      </c>
      <c r="G5">
        <f>2/8</f>
        <v>0.25</v>
      </c>
      <c r="H5">
        <f>6/8</f>
        <v>0.75</v>
      </c>
      <c r="I5" s="1">
        <v>3</v>
      </c>
      <c r="J5" s="1">
        <v>0</v>
      </c>
      <c r="K5">
        <f>0</f>
        <v>0</v>
      </c>
      <c r="L5">
        <f>8/8</f>
        <v>1</v>
      </c>
      <c r="M5">
        <v>8</v>
      </c>
    </row>
    <row r="6" spans="1:13">
      <c r="A6" s="3">
        <v>5</v>
      </c>
      <c r="B6" s="3">
        <v>0</v>
      </c>
      <c r="C6" s="2">
        <f>1/11</f>
        <v>9.0909090909090912E-2</v>
      </c>
      <c r="D6" s="2">
        <f>10/11</f>
        <v>0.90909090909090906</v>
      </c>
      <c r="E6" s="3">
        <v>5</v>
      </c>
      <c r="F6" s="3">
        <v>0</v>
      </c>
      <c r="G6" s="2">
        <f>1/11</f>
        <v>9.0909090909090912E-2</v>
      </c>
      <c r="H6" s="2">
        <f>10/11</f>
        <v>0.90909090909090906</v>
      </c>
      <c r="I6" s="4">
        <v>5</v>
      </c>
      <c r="J6" s="4">
        <v>0</v>
      </c>
      <c r="K6" s="2">
        <f>1/11</f>
        <v>9.0909090909090912E-2</v>
      </c>
      <c r="L6" s="2">
        <f>10/11</f>
        <v>0.90909090909090906</v>
      </c>
      <c r="M6" s="3">
        <v>11</v>
      </c>
    </row>
    <row r="7" spans="1:13">
      <c r="A7">
        <v>9</v>
      </c>
      <c r="B7" s="3">
        <v>0</v>
      </c>
      <c r="C7" s="2">
        <f>2/19</f>
        <v>0.10526315789473684</v>
      </c>
      <c r="D7" s="2">
        <f>17/19</f>
        <v>0.89473684210526316</v>
      </c>
      <c r="E7">
        <v>9</v>
      </c>
      <c r="F7">
        <v>0</v>
      </c>
      <c r="G7" s="2">
        <f>1/19</f>
        <v>5.2631578947368418E-2</v>
      </c>
      <c r="H7" s="2">
        <f>18/19</f>
        <v>0.94736842105263153</v>
      </c>
      <c r="I7" s="1">
        <v>9</v>
      </c>
      <c r="J7" s="1">
        <v>0</v>
      </c>
      <c r="K7" s="2">
        <v>0</v>
      </c>
      <c r="L7" s="2">
        <f>19/19</f>
        <v>1</v>
      </c>
      <c r="M7">
        <v>19</v>
      </c>
    </row>
    <row r="25" spans="4:4">
      <c r="D25" t="s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150" zoomScaleNormal="150" zoomScalePageLayoutView="150" workbookViewId="0">
      <selection activeCell="D4" sqref="D4:D7"/>
    </sheetView>
  </sheetViews>
  <sheetFormatPr baseColWidth="10" defaultRowHeight="15" x14ac:dyDescent="0"/>
  <sheetData>
    <row r="1" spans="1:17">
      <c r="A1" t="s">
        <v>0</v>
      </c>
      <c r="B1" t="s">
        <v>11</v>
      </c>
      <c r="C1" t="s">
        <v>2</v>
      </c>
      <c r="D1" t="s">
        <v>15</v>
      </c>
      <c r="E1" t="s">
        <v>3</v>
      </c>
      <c r="F1" t="s">
        <v>4</v>
      </c>
      <c r="G1" t="s">
        <v>0</v>
      </c>
      <c r="H1" s="1" t="s">
        <v>12</v>
      </c>
      <c r="I1" t="s">
        <v>5</v>
      </c>
      <c r="J1" t="s">
        <v>6</v>
      </c>
      <c r="K1" t="s">
        <v>7</v>
      </c>
      <c r="L1" s="1" t="s">
        <v>0</v>
      </c>
      <c r="M1" s="1" t="s">
        <v>13</v>
      </c>
      <c r="N1" s="1" t="s">
        <v>8</v>
      </c>
      <c r="O1" s="1" t="s">
        <v>9</v>
      </c>
      <c r="P1" s="1" t="s">
        <v>10</v>
      </c>
      <c r="Q1" t="s">
        <v>1</v>
      </c>
    </row>
    <row r="2" spans="1:17">
      <c r="A2">
        <v>0</v>
      </c>
      <c r="B2" s="3">
        <f>6/6</f>
        <v>1</v>
      </c>
      <c r="C2">
        <v>0</v>
      </c>
      <c r="D2">
        <v>0</v>
      </c>
      <c r="E2">
        <v>0</v>
      </c>
      <c r="F2">
        <v>0</v>
      </c>
      <c r="G2">
        <v>0</v>
      </c>
      <c r="H2" s="2">
        <f>5/6</f>
        <v>0.83333333333333337</v>
      </c>
      <c r="I2" s="2">
        <f>1/6</f>
        <v>0.16666666666666666</v>
      </c>
      <c r="J2">
        <v>0</v>
      </c>
      <c r="K2">
        <v>0</v>
      </c>
      <c r="L2" s="1">
        <v>0</v>
      </c>
      <c r="M2" s="1">
        <f>6/6</f>
        <v>1</v>
      </c>
      <c r="N2">
        <v>0</v>
      </c>
      <c r="O2">
        <v>0</v>
      </c>
      <c r="P2">
        <v>0</v>
      </c>
      <c r="Q2">
        <v>6</v>
      </c>
    </row>
    <row r="3" spans="1:17">
      <c r="A3">
        <v>1</v>
      </c>
      <c r="B3" s="3">
        <v>0</v>
      </c>
      <c r="C3">
        <v>0</v>
      </c>
      <c r="D3" s="2">
        <f>1/8</f>
        <v>0.125</v>
      </c>
      <c r="E3">
        <f>5/8</f>
        <v>0.625</v>
      </c>
      <c r="F3">
        <f>2/8</f>
        <v>0.25</v>
      </c>
      <c r="G3">
        <v>1</v>
      </c>
      <c r="H3">
        <v>0</v>
      </c>
      <c r="I3">
        <f>1/8</f>
        <v>0.125</v>
      </c>
      <c r="J3">
        <f>5/8</f>
        <v>0.625</v>
      </c>
      <c r="K3">
        <f>2/8</f>
        <v>0.25</v>
      </c>
      <c r="L3" s="1">
        <v>1</v>
      </c>
      <c r="M3" s="1">
        <v>0</v>
      </c>
      <c r="N3">
        <f>1/8</f>
        <v>0.125</v>
      </c>
      <c r="O3">
        <f>4/8</f>
        <v>0.5</v>
      </c>
      <c r="P3">
        <f>3/8</f>
        <v>0.375</v>
      </c>
      <c r="Q3">
        <v>8</v>
      </c>
    </row>
    <row r="4" spans="1:17">
      <c r="A4">
        <v>2</v>
      </c>
      <c r="B4" s="3">
        <v>0</v>
      </c>
      <c r="C4" s="2">
        <f>2/9</f>
        <v>0.22222222222222221</v>
      </c>
      <c r="D4" s="3">
        <v>0</v>
      </c>
      <c r="E4" s="2">
        <f>6/9</f>
        <v>0.66666666666666663</v>
      </c>
      <c r="F4" s="2">
        <f>1/9</f>
        <v>0.1111111111111111</v>
      </c>
      <c r="G4">
        <v>2</v>
      </c>
      <c r="H4">
        <v>0</v>
      </c>
      <c r="I4" s="2">
        <f>1/9</f>
        <v>0.1111111111111111</v>
      </c>
      <c r="J4" s="2">
        <f>2/9</f>
        <v>0.22222222222222221</v>
      </c>
      <c r="K4" s="2">
        <f>6/9</f>
        <v>0.66666666666666663</v>
      </c>
      <c r="L4" s="1">
        <v>2</v>
      </c>
      <c r="M4" s="1">
        <v>0</v>
      </c>
      <c r="N4" s="2">
        <f>1/9</f>
        <v>0.1111111111111111</v>
      </c>
      <c r="O4" s="2">
        <f>3/9</f>
        <v>0.33333333333333331</v>
      </c>
      <c r="P4" s="2">
        <f>5/9</f>
        <v>0.55555555555555558</v>
      </c>
      <c r="Q4">
        <v>9</v>
      </c>
    </row>
    <row r="5" spans="1:17">
      <c r="A5">
        <v>3</v>
      </c>
      <c r="B5" s="3">
        <v>0</v>
      </c>
      <c r="C5">
        <v>0</v>
      </c>
      <c r="D5" s="3">
        <v>0</v>
      </c>
      <c r="E5">
        <f>3/8</f>
        <v>0.375</v>
      </c>
      <c r="F5">
        <f>5/8</f>
        <v>0.625</v>
      </c>
      <c r="G5">
        <v>3</v>
      </c>
      <c r="H5">
        <v>0</v>
      </c>
      <c r="I5">
        <f>2/8</f>
        <v>0.25</v>
      </c>
      <c r="J5">
        <f>5/8</f>
        <v>0.625</v>
      </c>
      <c r="K5">
        <f>1/8</f>
        <v>0.125</v>
      </c>
      <c r="L5" s="1">
        <v>3</v>
      </c>
      <c r="M5" s="1">
        <v>0</v>
      </c>
      <c r="N5">
        <f>0</f>
        <v>0</v>
      </c>
      <c r="O5">
        <f>6/8</f>
        <v>0.75</v>
      </c>
      <c r="P5">
        <f>2/8</f>
        <v>0.25</v>
      </c>
      <c r="Q5">
        <v>8</v>
      </c>
    </row>
    <row r="6" spans="1:17">
      <c r="A6" s="3">
        <v>5</v>
      </c>
      <c r="B6" s="3">
        <v>0</v>
      </c>
      <c r="C6" s="2">
        <f>1/11</f>
        <v>9.0909090909090912E-2</v>
      </c>
      <c r="D6" s="3">
        <v>0</v>
      </c>
      <c r="E6" s="2">
        <f>8/11</f>
        <v>0.72727272727272729</v>
      </c>
      <c r="F6" s="2">
        <f>2/11</f>
        <v>0.18181818181818182</v>
      </c>
      <c r="G6" s="3">
        <v>5</v>
      </c>
      <c r="H6" s="3">
        <v>0</v>
      </c>
      <c r="I6" s="2">
        <f>1/11</f>
        <v>9.0909090909090912E-2</v>
      </c>
      <c r="J6" s="2">
        <f>7/11</f>
        <v>0.63636363636363635</v>
      </c>
      <c r="K6" s="2">
        <f>3/11</f>
        <v>0.27272727272727271</v>
      </c>
      <c r="L6" s="4">
        <v>5</v>
      </c>
      <c r="M6" s="4">
        <v>0</v>
      </c>
      <c r="N6" s="2">
        <f>1/11</f>
        <v>9.0909090909090912E-2</v>
      </c>
      <c r="O6" s="2">
        <f>9/11</f>
        <v>0.81818181818181823</v>
      </c>
      <c r="P6" s="2">
        <f>1/11</f>
        <v>9.0909090909090912E-2</v>
      </c>
      <c r="Q6" s="3">
        <v>11</v>
      </c>
    </row>
    <row r="7" spans="1:17">
      <c r="A7">
        <v>9</v>
      </c>
      <c r="B7" s="3">
        <v>0</v>
      </c>
      <c r="C7" s="2">
        <f>2/19</f>
        <v>0.10526315789473684</v>
      </c>
      <c r="D7" s="3">
        <v>0</v>
      </c>
      <c r="E7" s="2">
        <f>14/19</f>
        <v>0.73684210526315785</v>
      </c>
      <c r="F7" s="2">
        <f>3/19</f>
        <v>0.15789473684210525</v>
      </c>
      <c r="G7">
        <v>9</v>
      </c>
      <c r="H7">
        <v>0</v>
      </c>
      <c r="I7" s="2">
        <f>1/19</f>
        <v>5.2631578947368418E-2</v>
      </c>
      <c r="J7" s="2">
        <f>16/19</f>
        <v>0.84210526315789469</v>
      </c>
      <c r="K7" s="2">
        <f>2/19</f>
        <v>0.10526315789473684</v>
      </c>
      <c r="L7" s="1">
        <v>9</v>
      </c>
      <c r="M7" s="1">
        <v>0</v>
      </c>
      <c r="N7" s="2">
        <v>0</v>
      </c>
      <c r="O7" s="2">
        <f>16/19</f>
        <v>0.84210526315789469</v>
      </c>
      <c r="P7" s="2">
        <f>3/19</f>
        <v>0.15789473684210525</v>
      </c>
      <c r="Q7">
        <v>19</v>
      </c>
    </row>
    <row r="25" spans="5:5">
      <c r="E25" t="s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reclassified_no carriers</vt:lpstr>
      <vt:lpstr>all groups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Jolles</dc:creator>
  <cp:lastModifiedBy>Anna Jolles</cp:lastModifiedBy>
  <dcterms:created xsi:type="dcterms:W3CDTF">2018-05-21T16:58:52Z</dcterms:created>
  <dcterms:modified xsi:type="dcterms:W3CDTF">2018-07-09T19:49:40Z</dcterms:modified>
</cp:coreProperties>
</file>