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rameters_OLD" sheetId="1" r:id="rId3"/>
    <sheet state="visible" name="Parameters" sheetId="2" r:id="rId4"/>
    <sheet state="visible" name="Initial Conditions" sheetId="3" r:id="rId5"/>
    <sheet state="visible" name="CurrentState" sheetId="4" r:id="rId6"/>
    <sheet state="visible" name="GDP" sheetId="5" r:id="rId7"/>
    <sheet state="visible" name="Costs-prelim" sheetId="6" r:id="rId8"/>
    <sheet state="visible" name="Costs" sheetId="7" r:id="rId9"/>
    <sheet state="visible" name="Costs-grouped" sheetId="8" r:id="rId10"/>
  </sheets>
  <definedNames/>
  <calcPr/>
</workbook>
</file>

<file path=xl/comments1.xml><?xml version="1.0" encoding="utf-8"?>
<comments xmlns="http://schemas.openxmlformats.org/spreadsheetml/2006/main">
  <authors>
    <author/>
  </authors>
  <commentList>
    <comment authorId="0" ref="A1">
      <text>
        <t xml:space="preserve">2008
http://www.ncbi.nlm.nih.gov/pmc/articles/PMC3833352/pdf/nihms520658.pdf
total ART costs 681.9
	-Amber Tang
----
http://www.stats.govt.nz/browse_for_stats/snapshots-of-nz/top-statistics.aspx
2015
GDP per capita in current prices
	-Amber Tang</t>
      </text>
    </comment>
    <comment authorId="0" ref="T2">
      <text>
        <t xml:space="preserve">check this
	-Abhishek Pandey</t>
      </text>
    </comment>
  </commentList>
</comments>
</file>

<file path=xl/comments2.xml><?xml version="1.0" encoding="utf-8"?>
<comments xmlns="http://schemas.openxmlformats.org/spreadsheetml/2006/main">
  <authors>
    <author/>
  </authors>
  <commentList>
    <comment authorId="0" ref="E45">
      <text>
        <t xml:space="preserve">+alyssa.parpia@gmail.com 
I  calculated the annual AIDS cost using this paper for SSA. Will you see if you can find things from difference source.
	-Abhishek Pandey</t>
      </text>
    </comment>
    <comment authorId="0" ref="AM5">
      <text>
        <t xml:space="preserve">83 per month (retail cost of drug)
(996)
http://www.who.int/whr/2004/media_centre/en/lancet.pdf
	-Amber Tang</t>
      </text>
    </comment>
    <comment authorId="0" ref="D13">
      <text>
        <t xml:space="preserve">http://www.tandfonline.com/doi/pdf/10.1080/09540120500159334
	-Amber Tang</t>
      </text>
    </comment>
    <comment authorId="0" ref="D10">
      <text>
        <t xml:space="preserve">http://www.tandfonline.com/doi/pdf/10.1080/09540120500159334
	-Amber Tang</t>
      </text>
    </comment>
    <comment authorId="0" ref="D5">
      <text>
        <t xml:space="preserve">South Africa ARV + clinic + lab costs 
Triple ARV first 3 months=164
Triple ARV after first 3 months=123
http://www.tandfonline.com/doi/pdf/10.1080/09540120500159334
	-Amber Tang</t>
      </text>
    </comment>
    <comment authorId="0" ref="BQ12">
      <text>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text>
    </comment>
    <comment authorId="0" ref="D12">
      <text>
        <t xml:space="preserve">Costs for ARV and additional costs for dying patients?
http://download.springer.com/static/pdf/542/art%253A10.1186%252F1478-7547-4-20.pdf?originUrl=http%3A%2F%2Fresource-allocation.biomedcentral.com%2Farticle%2F10.1186%2F1478-7547-4-20&amp;token2=exp=1456027807~acl=%2Fstatic%2Fpdf%2F542%2Fart%25253A10.1186%25252F1478-7547-4-20.pdf*~hmac=56f0e5c4c506b46283ddc0f0371f86da2a96e8f1fce9b4150e8caa8bbe796cd9
	-Amber Tang</t>
      </text>
    </comment>
    <comment authorId="0" ref="Y5">
      <text>
        <t xml:space="preserve">http://www.scielosp.org/pdf/bwho/v87n4/v87n4a13.pdf
6 US$ out of pocket expenditure monthly for patients 
(72$)
	-Amber Tang</t>
      </text>
    </comment>
    <comment authorId="0" ref="AM2">
      <text>
        <t xml:space="preserve">2002-2003
fee charged for HIV test was $0.21
(kit)
https://www.researchgate.net/profile/Nell_Marshall/publication/7902687_Cost_and_efficiency_of_HIV_voluntary_counseling_and_testing_centres_in_Andhra_Pradesh_India/links/0f31752f1800939356000000.pdf
	-Amber Tang</t>
      </text>
    </comment>
    <comment authorId="0" ref="B2">
      <text>
        <t xml:space="preserve">estimated from averages of antibody/rapid kits from global price reporting mechanism
http://apps.who.int/hiv/amds/price/hdd/Default9.aspx
	-Amber Tang
Tanzania 
HIV testing kit 
$2.09
http://www.ncbi.nlm.nih.gov/pmc/articles/PMC1470448/pdf/0960114.pdf
	-Amber Tang</t>
      </text>
    </comment>
    <comment authorId="0" ref="BQ4">
      <text>
        <t xml:space="preserve">http://www.nejm.org/doi/pdf/10.1056/NEJM200103153441108
	-Amber Tang</t>
      </text>
    </comment>
    <comment authorId="0" ref="BQ3">
      <text>
        <t xml:space="preserve">66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$83
http://www.nejm.org/doi/pdf/10.1056/NEJM200103153441108
	-Amber Tang</t>
      </text>
    </comment>
    <comment authorId="0" ref="BP5">
      <text>
        <t xml:space="preserve">http://onlinelibrary.wiley.com/doi/10.1111/j.1468-1293.2006.00424.x/epdf
832 (pounds)
	-Amber Tang</t>
      </text>
    </comment>
    <comment authorId="0" ref="BQ5">
      <text>
        <t xml:space="preserve">http://cid.oxfordjournals.org/content/48/6/806.full.pdf+html
monthly costs in 2006 US$:
1139-3338
****
(1139-3338)*12
	-Amber Tang
1140 monthly costs for first line drugs
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8930-11610
http://www.nejm.org/doi/pdf/10.1056/NEJM200103153441108
	-Amber Tang
http://www.who.int/whr/2004/media_centre/en/lancet.pdf
retail cost of drugs: 768 per month
=9216
	-Amber Tang</t>
      </text>
    </comment>
    <comment authorId="0" ref="G1">
      <text>
        <t xml:space="preserve">of countries supported by global fund
	-Amber Tang
https://www.msfaccess.org/sites/default/files/MSF_IssueBrief_undetectable6.pdf
	-Amber Tang</t>
      </text>
    </comment>
    <comment authorId="0" ref="B6">
      <text>
        <t xml:space="preserve">2 tests/ year
	-Amber Tang</t>
      </text>
    </comment>
    <comment authorId="0" ref="B7">
      <text>
        <t xml:space="preserve">1 test/year?
	-Amber Tang</t>
      </text>
    </comment>
    <comment authorId="0" ref="AM3">
      <text>
        <t xml:space="preserve">https://www.msfaccess.org/sites/default/files/MSF_IssueBrief_undetectable6.pdf
gov lab, NGO lab, private lab
	-Amber Tang
2.93 only encompasses reagents; 19.05-24.42 for total costs in NGO and private labs
	-Amber Tang
$30 
http://europepmc.org/abstract/med/12447007
2000
	-Amber Tang</t>
      </text>
    </comment>
    <comment authorId="0" ref="B4">
      <text>
        <t xml:space="preserve">2014: Roche announced a global ceiling price of $9.40 per test for 83 LMIC
https://www.msfaccess.org/sites/default/files/MSF_IssueBrief_undetectable6.pdf
	-Amber Tang
only reagents
	-Amber Tang
http://molecular.roche.com/GlobalAccessProgram/Documents/GAP_Country_List_15July2015.pdf
	-Amber Tang</t>
      </text>
    </comment>
    <comment authorId="0" ref="N4">
      <text>
        <t xml:space="preserve">https://www.msfaccess.org/sites/default/files/MSF_assets/HIV_AIDS/Docs/MSF_ViralLoad_Report._FINAL_Sept2012_webres.pdf
	-Amber Tang</t>
      </text>
    </comment>
    <comment authorId="0" ref="AM4">
      <text>
        <t xml:space="preserve">https://www.msfaccess.org/sites/default/files/MSF_assets/HIV_AIDS/Docs/MSF_ViralLoad_Report._FINAL_Sept2012_webres.pdf
	-Amber Tang
https://www.msfaccess.org/sites/default/files/MSF_IssueBrief_undetectable6.pdf
differences range from NGO labs, gov labs, private labs
	-Amber Tang
96.33 and 41.56 for private and gov labs (total costs); costs listed here only include reagents and maintenance
	-Amber Tang</t>
      </text>
    </comment>
    <comment authorId="0" ref="AD12">
      <text>
        <t xml:space="preserve">http://www.nejm.org/doi/pdf/10.1056/NEJMsa060247
	-Amber Tang</t>
      </text>
    </comment>
    <comment authorId="0" ref="AD3">
      <text>
        <t xml:space="preserve">http://www.nejm.org/doi/pdf/10.1056/NEJMsa060247
	-Amber Tang</t>
      </text>
    </comment>
    <comment authorId="0" ref="AS4">
      <text>
        <t xml:space="preserve">http://www.msf.org/sites/msf.org/files/how_low_can_we_go_vl_pricing_brief.pdf
	-Amber Tang
total VL test cost= 35.38
	-Amber Tang
https://www.msfaccess.org/sites/default/files/MSF_IssueBrief_undetectable6.pdf
14.25 (for reagents) 20.76 total cost VL
	-Amber Tang</t>
      </text>
    </comment>
    <comment authorId="0" ref="AQ4">
      <text>
        <t xml:space="preserve">http://www.msf.org/sites/msf.org/files/how_low_can_we_go_vl_pricing_brief.pdf
	-Amber Tang
total VL cost; 34.17
	-Amber Tang
9.4 (eligible for Roch price ceiling for reagents only)
	-Amber Tang</t>
      </text>
    </comment>
    <comment authorId="0" ref="BM4">
      <text>
        <t xml:space="preserve">http://www.msf.org/sites/msf.org/files/how_low_can_we_go_vl_pricing_brief.pdf
	-Amber Tang
total cost of VL test is 44.07
	-Amber Tang</t>
      </text>
    </comment>
    <comment authorId="0" ref="AP4">
      <text>
        <t xml:space="preserve">http://www.msf.org/sites/msf.org/files/how_low_can_we_go_vl_pricing_brief.pdf
	-Amber Tang
total cost of VL test is 43.42
	-Amber Tang
https://www.msfaccess.org/sites/default/files/MSF_IssueBrief_undetectable6.pdf
10.50 public sector negotiated price
otherwise 46.82-79.62 for total cost (private labs and public sector)
	-Amber Tang
9.4 (eligible for Roch price ceiling for reagents only)
	-Amber Tang</t>
      </text>
    </comment>
    <comment authorId="0" ref="AB12">
      <text>
        <t xml:space="preserve">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B10">
      <text>
        <t xml:space="preserve">2007
inpatient + outpatient meds for OIs, costs of diagnosing OIs, medical service charges for OIs
1st year of ARV (i assume no vs yet)
	-Amber Tang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BM5">
      <text>
        <t xml:space="preserve">$3415
http://www.ncbi.nlm.nih.gov/pmc/articles/PMC3833352/pdf/nihms520658.pdf
	-Amber Tang</t>
      </text>
    </comment>
    <comment authorId="0" ref="BE5">
      <text>
        <t xml:space="preserve">$362.1-420.5
http://www.ncbi.nlm.nih.gov/pmc/articles/PMC3833352/pdf/nihms520658.pdf
$371
2001-2004 probably
https://www.bu.edu/av/iaen/research-library-1/docs/13387/Rosen%20Cost%20of%20ART%20in%20Africa.pdf
	-Amber Tang</t>
      </text>
    </comment>
    <comment authorId="0" ref="AQ5">
      <text>
        <t xml:space="preserve">$127
http://www.ncbi.nlm.nih.gov/pmc/articles/PMC3833352/pdf/nihms520658.pdf
	-Amber Tang</t>
      </text>
    </comment>
    <comment authorId="0" ref="BN5">
      <text>
        <t xml:space="preserve">$416
http://www.ncbi.nlm.nih.gov/pmc/articles/PMC3833352/pdf/nihms520658.pdf
2009 USD
$321.36
https://www.bu.edu/av/iaen/research-library-1/docs/13387/Rosen%20Cost%20of%20ART%20in%20Africa.pdf
2004
	-Amber Tang</t>
      </text>
    </comment>
    <comment authorId="0" ref="U5">
      <text>
        <t xml:space="preserve">$500.5
http://www.ncbi.nlm.nih.gov/pmc/articles/PMC3833352/pdf/nihms520658.pdf
2009 USD
$1540
https://www.bu.edu/av/iaen/research-library-1/docs/13387/Rosen%20Cost%20of%20ART%20in%20Africa.pdf
2005
	-Amber Tang</t>
      </text>
    </comment>
    <comment authorId="0" ref="BS5">
      <text>
        <t xml:space="preserve">$153
http://www.ncbi.nlm.nih.gov/pmc/articles/PMC4229087/pdf/pone.0108304.pdf
2009-2011
	-Amber Tang</t>
      </text>
    </comment>
    <comment authorId="0" ref="BH5">
      <text>
        <t xml:space="preserve">$125
http://www.ncbi.nlm.nih.gov/pmc/articles/PMC4229087/pdf/pone.0108304.pdf 
2009-2011
$297
https://www.bu.edu/av/iaen/research-library-1/docs/13387/Rosen%20Cost%20of%20ART%20in%20Africa.pdf
2005
	-Amber Tang</t>
      </text>
    </comment>
    <comment authorId="0" ref="AD5">
      <text>
        <t xml:space="preserve">$295
https://www.bu.edu/av/iaen/research-library-1/docs/13387/Rosen%20Cost%20of%20ART%20in%20Africa.pdf
	-Amber Tang
$292 a year 
http://www.nejm.org/doi/pdf/10.1056/NEJMsa060247
	-Amber Tang</t>
      </text>
    </comment>
    <comment authorId="0" ref="AS5">
      <text>
        <t xml:space="preserve">$72
http://www.ncbi.nlm.nih.gov/pmc/articles/PMC4229087/pdf/pone.0108304.pdf
	-Amber Tang
$158 for ARVs
237 total ART treatment
http://ac.els-cdn.com/S0140673611607022/1-s2.0-S0140673611607022-main.pdf?_tid=185c3c90-d854-11e5-b48a-00000aab0f6c&amp;acdnat=1456029320_f4dfbb4ee8e270c48102b64ef7e8b946
	-Amber Tang</t>
      </text>
    </comment>
    <comment authorId="0" ref="AG5">
      <text>
        <t xml:space="preserve">$111 
http://www.ncbi.nlm.nih.gov/pmc/articles/PMC4229087/pdf/pone.0108304.pdf 
2009-2011
$262.8-804.1
http://www.ncbi.nlm.nih.gov/pmc/articles/PMC3833352/pdf/nihms520658.pdf
2009USD
	-Amber Tang</t>
      </text>
    </comment>
    <comment authorId="0" ref="AB5">
      <text>
        <t xml:space="preserve">$2242
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B5">
      <text>
        <t xml:space="preserve">cost of three 1st line drugs (ABC + 3TC + ZDV or NFV)
regional data from http://apps.who.int/hiv/amds/price/hdd/Default2.aspx
2014 (for the most part)
	-Amber Tang
http://www.who.int/entity/hiv/data/tuapr_2009_figures_slideset.ppt?ua=1
charts breaking up first line ARVs by year and by income level
	-Amber Tang
In 2003 five
pharmaceutical companies agreed to provide a triple
antiretroviral (ARV) drug combination to African and
Caribbean countries at the reduced price of about
$140 per person per year (Clinton Foundation,
2003)
http://www.tandfonline.com/doi/pdf/10.1080/09540120500159334
	-Amber Tang</t>
      </text>
    </comment>
  </commentList>
</comments>
</file>

<file path=xl/comments3.xml><?xml version="1.0" encoding="utf-8"?>
<comments xmlns="http://schemas.openxmlformats.org/spreadsheetml/2006/main">
  <authors>
    <author/>
  </authors>
  <commentList>
    <comment authorId="0" ref="J10">
      <text>
        <t xml:space="preserve">http://www.tandfonline.com/doi/pdf/10.1080/09540120412331290167
	-Amber Tang</t>
      </text>
    </comment>
    <comment authorId="0" ref="I10">
      <text>
        <t xml:space="preserve">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
4897, 6620 for first line 2 drug regimen
	-Amber Tang</t>
      </text>
    </comment>
    <comment authorId="0" ref="I22">
      <text>
        <t xml:space="preserve">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t>
      </text>
    </comment>
    <comment authorId="0" ref="AI17">
      <text>
        <t xml:space="preserve">palliative care (drugs only)= 19
palliative care + treatment of low cost OIs= 1014
http://ac.els-cdn.com/S0140673600024405/1-s2.0-S0140673600024405-main.pdf?_tid=2ac88d6a-dcec-11e5-9ba5-00000aab0f27&amp;acdnat=1456534439_39c0db214a7e3e019746aca429d307f5
	-Amber Tang</t>
      </text>
    </comment>
    <comment authorId="0" ref="R17">
      <text>
        <t xml:space="preserve">palliative care plus treatment of all OIs
(drugs only= 19)
(low cost OIs + palliative care)=299
	-Amber Tang
http://ac.els-cdn.com/S0140673600024405/1-s2.0-S0140673600024405-main.pdf?_tid=2ac88d6a-dcec-11e5-9ba5-00000aab0f27&amp;acdnat=1456534439_39c0db214a7e3e019746aca429d307f5
	-Amber Tang</t>
      </text>
    </comment>
    <comment authorId="0" ref="H10">
      <text>
        <t xml:space="preserve">http://journals.plos.org/plosone/article?id=10.1371/journal.pone.0013856
	-Amber Tang</t>
      </text>
    </comment>
    <comment authorId="0" ref="H17">
      <text>
        <t xml:space="preserve">http://journals.plos.org/plosone/article?id=10.1371/journal.pone.0013856
	-Amber Tang</t>
      </text>
    </comment>
    <comment authorId="0" ref="G10">
      <text>
        <t xml:space="preserve">https://books.google.com/books?hl=en&amp;lr=&amp;id=8tDTtOjzl7wC&amp;oi=fnd&amp;pg=PA157&amp;dq=bhutan+aids+cost&amp;ots=lObmMxTckT&amp;sig=wBhs7DRi89kvEfgC3aiv6x7KMDw#v=onepage&amp;q=bhutan%20aids%20cost&amp;f=false
	-Amber Tang</t>
      </text>
    </comment>
    <comment authorId="0" ref="AE14">
      <text>
        <t xml:space="preserve">https://books.google.com/books?hl=en&amp;lr=&amp;id=8tDTtOjzl7wC&amp;oi=fnd&amp;pg=PA157&amp;dq=bhutan+aids+cost&amp;ots=lObmMxTckT&amp;sig=wBhs7DRi89kvEfgC3aiv6x7KMDw#v=onepage&amp;q=bhutan%20aids%20cost&amp;f=false
	-Amber Tang</t>
      </text>
    </comment>
    <comment authorId="0" ref="AE13">
      <text>
        <t xml:space="preserve">http://www.jgid.org/article.asp?issn=0974-777X;year=2009;volume=1;issue=2;spage=93;epage=101;aulast=
	-Amber Tang</t>
      </text>
    </comment>
    <comment authorId="0" ref="F17">
      <text>
        <t xml:space="preserve">old data 1997
costs of drugs, end of life care?
http://ac.els-cdn.com/S0168851096008664/1-s2.0-S0168851096008664-main.pdf?_tid=7eaf8bf6-dce5-11e5-8607-00000aab0f6c&amp;acdnat=1456531573_3e1857deb9fa6fb70d3485cf0c5a4996
	-Amber Tang</t>
      </text>
    </comment>
    <comment authorId="0" ref="N11">
      <text>
        <t xml:space="preserve">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text>
    </comment>
    <comment authorId="0" ref="F10">
      <text>
        <t xml:space="preserve">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text>
    </comment>
    <comment authorId="0" ref="E10">
      <text>
        <t xml:space="preserve">http://www.scielosp.org/pdf/rpsp/v17n1/24033.pdf
	-Amber Tang</t>
      </text>
    </comment>
    <comment authorId="0" ref="D17">
      <text>
        <t xml:space="preserve">cost of last 3 months of life http://journals.lww.com/aidsonline/abstract/1995/07000/the_usage_and_costs_of_health_services_for_hiv.16.aspx
	-Amber Tang</t>
      </text>
    </comment>
    <comment authorId="0" ref="D10">
      <text>
        <t xml:space="preserve">http://onlinelibrary.wiley.com/doi/10.1111/j.1468-1293.2008.00670.x/epdf
	-Amber Tang</t>
      </text>
    </comment>
    <comment authorId="0" ref="D2">
      <text>
        <t xml:space="preserve">http://jid.oxfordjournals.org/content/190/1/166.full.pdf
	-Amber Tang</t>
      </text>
    </comment>
    <comment authorId="0" ref="C25">
      <text>
        <t xml:space="preserve">with the assumption that after an HIV positive individual begins to suffer from opportunistic infections and falls ill, by the fifth year of infection, he or she will present three times annually to a health facility, for an average private cost of US$60 a year
	-Amber Tang</t>
      </text>
    </comment>
    <comment authorId="0" ref="Y3">
      <text>
        <t xml:space="preserve">unclear if this is for just the cost of HIV test kit alone or including administrative, etc.
http://www.ncbi.nlm.nih.gov/pmc/articles/PMC2140230/pdf/nihms33900.pdf
	-Amber Tang</t>
      </text>
    </comment>
    <comment authorId="0" ref="B1">
      <text>
        <t xml:space="preserve">excludes data from world bank global price reporting
	-Amber Tang</t>
      </text>
    </comment>
    <comment authorId="0" ref="AA11">
      <text>
        <t xml:space="preserve">http://www.ncbi.nlm.nih.gov/pmc/articles/PMC4229087/pdf/pone.0108304.pdf
2009-2011
	-Amber Tang</t>
      </text>
    </comment>
    <comment authorId="0" ref="M17">
      <text>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text>
    </comment>
    <comment authorId="0" ref="M7">
      <text>
        <t xml:space="preserve">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text>
    </comment>
    <comment authorId="0" ref="M9">
      <text>
        <t xml:space="preserve">http://www.nejm.org/doi/pdf/10.1056/NEJM200103153441108
	-Amber Tang</t>
      </text>
    </comment>
    <comment authorId="0" ref="M14">
      <text>
        <t xml:space="preserve">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text>
    </comment>
    <comment authorId="0" ref="M13">
      <text>
        <t xml:space="preserve">http://www.who.int/whr/2004/media_centre/en/lancet.pdf
retail cost of drugs?
	-Amber Tang</t>
      </text>
    </comment>
    <comment authorId="0" ref="M12">
      <text>
        <t xml:space="preserve">http://cid.oxfordjournals.org/content/48/6/806.full.pdf+html
	-Amber Tang</t>
      </text>
    </comment>
    <comment authorId="0" ref="M6">
      <text>
        <t xml:space="preserve">http://www.nejm.org/doi/pdf/10.1056/NEJM200103153441108
	-Amber Tang</t>
      </text>
    </comment>
    <comment authorId="0" ref="M11">
      <text>
        <t xml:space="preserve">http://www.nejm.org/doi/pdf/10.1056/NEJM200103153441108
	-Amber Tang</t>
      </text>
    </comment>
    <comment authorId="0" ref="N10">
      <text>
        <t xml:space="preserve">http://onlinelibrary.wiley.com/doi/10.1111/j.1468-1293.2006.00424.x/epdf
	-Amber Tang</t>
      </text>
    </comment>
    <comment authorId="0" ref="AI8">
      <text>
        <t xml:space="preserve">http://www.msf.org/sites/msf.org/files/how_low_can_we_go_vl_pricing_brief.pdf
total is 44.07
	-Amber Tang</t>
      </text>
    </comment>
    <comment authorId="0" ref="W11">
      <text>
        <t xml:space="preserve">2009-2011
http://www.ncbi.nlm.nih.gov/pmc/articles/PMC4229087/pdf/pone.0108304.pdf
	-Amber Tang</t>
      </text>
    </comment>
    <comment authorId="0" ref="AD9">
      <text>
        <t xml:space="preserve">https://www.msfaccess.org/sites/default/files/MSF_IssueBrief_undetectable6.pdf
for reagents only
total is 20.76
	-Amber Tang</t>
      </text>
    </comment>
    <comment authorId="0" ref="AD8">
      <text>
        <t xml:space="preserve">http://www.msf.org/sites/msf.org/files/how_low_can_we_go_vl_pricing_brief.pdf
reagents only
total is 35.38
	-Amber Tang</t>
      </text>
    </comment>
    <comment authorId="0" ref="AD11">
      <text>
        <t xml:space="preserve">http://ac.els-cdn.com/S0140673611607022/1-s2.0-S0140673611607022-main.pdf?_tid=185c3c90-d854-11e5-b48a-00000aab0f6c&amp;acdnat=1456029320_f4dfbb4ee8e270c48102b64ef7e8b946
237 for total ART treatment
	-Amber Tang</t>
      </text>
    </comment>
    <comment authorId="0" ref="AD10">
      <text>
        <t xml:space="preserve">http://www.ncbi.nlm.nih.gov/pmc/articles/PMC4229087/pdf/pone.0108304.pdf
	-Amber Tang</t>
      </text>
    </comment>
    <comment authorId="0" ref="AB8">
      <text>
        <t xml:space="preserve">http://www.msf.org/sites/msf.org/files/how_low_can_we_go_vl_pricing_brief.pdf
	-Amber Tang</t>
      </text>
    </comment>
    <comment authorId="0" ref="AC9">
      <text>
        <t xml:space="preserve">https://www.msfaccess.org/sites/default/files/MSF_IssueBrief_undetectable6.pdf
10.50 is public sector negotiated price
otherwise 46.92-79.62 for costs of private lab and public sector tests
	-Amber Tang</t>
      </text>
    </comment>
    <comment authorId="0" ref="AC8">
      <text>
        <t xml:space="preserve">http://www.msf.org/sites/msf.org/files/how_low_can_we_go_vl_pricing_brief.pdf
	-Amber Tang</t>
      </text>
    </comment>
    <comment authorId="0" ref="AE23">
      <text>
        <t xml:space="preserve">haven't looked at this too closely, but there are tables at the end of costs of OI treatments, drug costs, and terminal care costs (not sure if this is per patient per year though)
	-Amber Tang</t>
      </text>
    </comment>
    <comment authorId="0" ref="AE12">
      <text>
        <t xml:space="preserve">http://www.who.int/whr/2004/media_centre/en/lancet.pdf
**retail cost of drug
	-Amber Tang</t>
      </text>
    </comment>
    <comment authorId="0" ref="AE9">
      <text>
        <t xml:space="preserve">https://www.msfaccess.org/sites/default/files/MSF_IssueBrief_undetectable6.pdf
reagents and maintenance costs
(differences are due to NGO lab, gov lab or private lab)
	-Amber Tang</t>
      </text>
    </comment>
    <comment authorId="0" ref="AE8">
      <text>
        <t xml:space="preserve">https://www.msfaccess.org/sites/default/files/MSF_assets/HIV_AIDS/Docs/MSF_ViralLoad_Report._FINAL_Sept2012_webres.pdf
	-Amber Tang</t>
      </text>
    </comment>
    <comment authorId="0" ref="AE6">
      <text>
        <t xml:space="preserve">2000
http://europepmc.org/abstract/med/12447007
	-Amber Tang</t>
      </text>
    </comment>
    <comment authorId="0" ref="AE5">
      <text>
        <t xml:space="preserve">https://www.msfaccess.org/sites/default/files/MSF_IssueBrief_undetectable6.pdf
reagents only
(19.05-24.42 for total costs)
	-Amber Tang</t>
      </text>
    </comment>
    <comment authorId="0" ref="AE3">
      <text>
        <t xml:space="preserve">2002-2003
fee charged to patients for HIV test kit
https://www.researchgate.net/profile/Nell_Marshall/publication/7902687_Cost_and_efficiency_of_HIV_voluntary_counseling_and_testing_centres_in_Andhra_Pradesh_India/links/0f31752f1800939356000000.pdf
	-Amber Tang</t>
      </text>
    </comment>
    <comment authorId="0" ref="U13">
      <text>
        <t xml:space="preserve">2009-2011
http://www.ncbi.nlm.nih.gov/pmc/articles/PMC4229087/pdf/pone.0108304.pdf
	-Amber Tang</t>
      </text>
    </comment>
    <comment authorId="0" ref="T17">
      <text>
        <t xml:space="preserve">http://www.nejm.org/doi/pdf/10.1056/NEJMsa060247
cost of long term/terminal care only?
	-Amber Tang</t>
      </text>
    </comment>
    <comment authorId="0" ref="T11">
      <text>
        <t xml:space="preserve">http://www.nejm.org/doi/pdf/10.1056/NEJMsa060247
	-Amber Tang</t>
      </text>
    </comment>
    <comment authorId="0" ref="T5">
      <text>
        <t xml:space="preserve">http://www.nejm.org/doi/pdf/10.1056/NEJMsa060247
	-Amber Tang</t>
      </text>
    </comment>
    <comment authorId="0" ref="M3">
      <text>
        <t xml:space="preserve">http://ac.els-cdn.com/S0749379703001156/1-s2.0-S0749379703001156-main.pdf?_tid=a77a81ca-d6a6-11e5-b05f-00000aab0f01&amp;acdnat=1455844876_d25fa8dc96e4814740d5ec964f43be07
	-Amber Tang</t>
      </text>
    </comment>
    <comment authorId="0" ref="AJ17">
      <text>
        <t xml:space="preserve">2007
cost of OIs for people with CD4 cell counts &gt;200 (not sure if they are vs or if they are on treatment)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J18">
      <text>
        <t xml:space="preserve">2007
cost of OIs based on CD4 cell count
&lt;100 = $274
100-199= $51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J17">
      <text>
        <t xml:space="preserve">http://zhyfyxzz.yiigle.com/CN112150201111/141643.htm?locale=zh_CN
2008-2010
Inpatient costs per visit for AIDS related OIs
	-Amber Tang</t>
      </text>
    </comment>
    <comment authorId="0" ref="AJ17">
      <text>
        <t xml:space="preserve">2007
inpatient+outpatient meds for OIs, costs of diagnosing OIs, medical service charges for OIs
-&gt; 1st year of ARVs (I assume that means they're not vs yet)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J10">
      <text>
        <t xml:space="preserve">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Y11">
      <text>
        <t xml:space="preserve">http://www.ncbi.nlm.nih.gov/pmc/articles/PMC3833352/pdf/nihms520658.pdf
2009
(more data available here for South Africa; I just list the most recent one here)
	-Amber Tang</t>
      </text>
    </comment>
    <comment authorId="0" ref="AH10">
      <text>
        <t xml:space="preserve">(higher cost in 1st year of ART)
http://www.ncbi.nlm.nih.gov/pmc/articles/PMC3833352/pdf/nihms520658.pdf
2008
	-Amber Tang</t>
      </text>
    </comment>
    <comment authorId="0" ref="AG10">
      <text>
        <t xml:space="preserve">2007
http://www.ncbi.nlm.nih.gov/pmc/articles/PMC3833352/pdf/nihms520658.pdf
	-Amber Tang</t>
      </text>
    </comment>
    <comment authorId="0" ref="AI10">
      <text>
        <t xml:space="preserve">http://www.ncbi.nlm.nih.gov/pmc/articles/PMC3833352/pdf/nihms520658.pdf
2003
	-Amber Tang</t>
      </text>
    </comment>
    <comment authorId="0" ref="V12">
      <text>
        <t xml:space="preserve">http://www.ncbi.nlm.nih.gov/pmc/articles/PMC3833352/pdf/nihms520658.pdf
2004
	-Amber Tang</t>
      </text>
    </comment>
    <comment authorId="0" ref="V11">
      <text>
        <t xml:space="preserve">http://www.ncbi.nlm.nih.gov/pmc/articles/PMC3833352/pdf/nihms520658.pdf
2004
	-Amber Tang</t>
      </text>
    </comment>
    <comment authorId="0" ref="AB10">
      <text>
        <t xml:space="preserve">http://www.ncbi.nlm.nih.gov/pmc/articles/PMC3833352/pdf/nihms520658.pdf
	-Amber Tang
2007
	-Amber Tang</t>
      </text>
    </comment>
    <comment authorId="0" ref="AE11">
      <text>
        <t xml:space="preserve">http://www.ncbi.nlm.nih.gov/pmc/articles/PMC3833352/pdf/nihms520658.pdf
2006
	-Amber Tang</t>
      </text>
    </comment>
    <comment authorId="0" ref="AE10">
      <text>
        <t xml:space="preserve">http://www.ncbi.nlm.nih.gov/pmc/articles/PMC3833352/pdf/nihms520658.pdf
2009
___
46.2, 130.3, 60.7, 53.4, 118.3, 101.4
	-Amber Tang</t>
      </text>
    </comment>
    <comment authorId="0" ref="Z11">
      <text>
        <t xml:space="preserve">http://www.ncbi.nlm.nih.gov/pmc/articles/PMC3833352/pdf/nihms520658.pdf
2009
	-Amber Tang</t>
      </text>
    </comment>
    <comment authorId="0" ref="AF10">
      <text>
        <t xml:space="preserve">http://www.ncbi.nlm.nih.gov/pmc/articles/PMC3833352/pdf/nihms520658.pdf
2008
	-Amber Tang</t>
      </text>
    </comment>
    <comment authorId="0" ref="U12">
      <text>
        <t xml:space="preserve">http://www.ncbi.nlm.nih.gov/pmc/articles/PMC3833352/pdf/nihms520658.pdf
2009
	-Amber Tang</t>
      </text>
    </comment>
    <comment authorId="0" ref="U11">
      <text>
        <t xml:space="preserve">http://www.ncbi.nlm.nih.gov/pmc/articles/PMC3833352/pdf/nihms520658.pdf
2009
	-Amber Tang</t>
      </text>
    </comment>
    <comment authorId="0" ref="S11">
      <text>
        <t xml:space="preserve">http://www.ncbi.nlm.nih.gov/pmc/articles/PMC3833352/pdf/nihms520658.pdf
2008
total cost in source
	-Amber Tang</t>
      </text>
    </comment>
    <comment authorId="0" ref="W10">
      <text>
        <t xml:space="preserve">https://www.bu.edu/av/iaen/research-library-1/docs/13387/Rosen%20Cost%20of%20ART%20in%20Africa.pdf
	-Amber Tang
2005
	-Amber Tang</t>
      </text>
    </comment>
    <comment authorId="0" ref="V10">
      <text>
        <t xml:space="preserve">https://www.bu.edu/av/iaen/research-library-1/docs/13387/Rosen%20Cost%20of%20ART%20in%20Africa.pdf
	-Amber Tang
2001-2004
	-Amber Tang</t>
      </text>
    </comment>
    <comment authorId="0" ref="Y10">
      <text>
        <t xml:space="preserve">726.24
681.1
653.64
800.69
337.59
453.63
449.48
415.52
2000-2005 (year)
(total costs vary; see source)
https://www.bu.edu/av/iaen/research-library-1/docs/13387/Rosen%20Cost%20of%20ART%20in%20Africa.pdf
	-Amber Tang</t>
      </text>
    </comment>
    <comment authorId="0" ref="Z10">
      <text>
        <t xml:space="preserve">412 total
https://www.bu.edu/av/iaen/research-library-1/docs/13387/Rosen%20Cost%20of%20ART%20in%20Africa.pdf
2004
	-Amber Tang</t>
      </text>
    </comment>
    <comment authorId="0" ref="AA10">
      <text>
        <t xml:space="preserve">488 total
https://www.bu.edu/av/iaen/research-library-1/docs/13387/Rosen%20Cost%20of%20ART%20in%20Africa.pdf
2002-2003
	-Amber Tang</t>
      </text>
    </comment>
    <comment authorId="0" ref="U10">
      <text>
        <t xml:space="preserve">https://www.bu.edu/av/iaen/research-library-1/docs/13387/Rosen%20Cost%20of%20ART%20in%20Africa.pdf
total was 705
2003
	-Amber Tang</t>
      </text>
    </comment>
    <comment authorId="0" ref="T10">
      <text>
        <t xml:space="preserve">https://www.bu.edu/av/iaen/research-library-1/docs/13387/Rosen%20Cost%20of%20ART%20in%20Africa.pdf
total 1180?
2000
	-Amber Tang</t>
      </text>
    </comment>
    <comment authorId="0" ref="S10">
      <text>
        <t xml:space="preserve">https://www.bu.edu/av/iaen/research-library-1/docs/13387/Rosen%20Cost%20of%20ART%20in%20Africa.pdf
(total was $2000)
2005
	-Amber Tang</t>
      </text>
    </comment>
    <comment authorId="0" ref="R9">
      <text>
        <t xml:space="preserve">https://www.msfaccess.org/sites/default/files/MSF_assets/HIV_AIDS/Docs/MSF_ViralLoad_Report._FINAL_Sept2012_webres.pdf
	-Amber Tang</t>
      </text>
    </comment>
    <comment authorId="0" ref="O1">
      <text>
        <t xml:space="preserve">https://www.msfaccess.org/sites/default/files/MSF_IssueBrief_undetectable6.pdf
	-Amber Tang</t>
      </text>
    </comment>
    <comment authorId="0" ref="Y18">
      <text>
        <t xml:space="preserve">http://www.tandfonline.com/doi/pdf/10.1080/09540120500159334
South Africa
OI and TB treatment costs?
	-Amber Tang</t>
      </text>
    </comment>
    <comment authorId="0" ref="B17">
      <text>
        <t xml:space="preserve">what exactly is being included in this umbrella cost of AIDS?
data is inconsistent
	-Amber Tang</t>
      </text>
    </comment>
    <comment authorId="0" ref="Y17">
      <text>
        <t xml:space="preserve">http://www.tandfonline.com/doi/pdf/10.1080/09540120500159334
South Africa
dying patient care and ARVs
	-Amber Tang</t>
      </text>
    </comment>
    <comment authorId="0" ref="Y17">
      <text>
        <t xml:space="preserve">http://www.tandfonline.com/doi/pdf/10.1080/09540120500159334
South Africa: $186? [OI and TB treatment costs]
	-Amber Tang</t>
      </text>
    </comment>
    <comment authorId="0" ref="L10">
      <text>
        <t xml:space="preserve">$202 for pre-ART patients (probably lab costs etc.)
$880 for ART patients ($298 excluding ARVs)
http://www.ncbi.nlm.nih.gov/pmc/articles/PMC3225224/pdf/nihms315998.pdf
	-Amber Tang</t>
      </text>
    </comment>
  </commentList>
</comments>
</file>

<file path=xl/sharedStrings.xml><?xml version="1.0" encoding="utf-8"?>
<sst xmlns="http://schemas.openxmlformats.org/spreadsheetml/2006/main" count="812" uniqueCount="369">
  <si>
    <t>Parameters</t>
  </si>
  <si>
    <t>USA</t>
  </si>
  <si>
    <t>Angola</t>
  </si>
  <si>
    <t>Benin</t>
  </si>
  <si>
    <t>Botswana</t>
  </si>
  <si>
    <t>Burkina Faso</t>
  </si>
  <si>
    <t>Burundi</t>
  </si>
  <si>
    <t>Cameroon</t>
  </si>
  <si>
    <t>Cape Verde</t>
  </si>
  <si>
    <t>Central African Republic</t>
  </si>
  <si>
    <t>Chad</t>
  </si>
  <si>
    <t>Comoros</t>
  </si>
  <si>
    <t>Congo, Democratic Republic</t>
  </si>
  <si>
    <t>Congo, Republic</t>
  </si>
  <si>
    <t>Cote d'Ivoire</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</si>
  <si>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</si>
  <si>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</si>
  <si>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</si>
  <si>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</si>
  <si>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</si>
  <si>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</si>
  <si>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</si>
  <si>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</si>
  <si>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</si>
  <si>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</si>
  <si>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</si>
  <si>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</si>
  <si>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</si>
  <si>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</si>
  <si>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</si>
  <si>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</si>
  <si>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</si>
  <si>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</si>
  <si>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</si>
  <si>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</si>
  <si>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</si>
  <si>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</si>
  <si>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Sierra Leone</t>
  </si>
  <si>
    <t>Somalia</t>
  </si>
  <si>
    <t>South Africa</t>
  </si>
  <si>
    <t>South Sudan</t>
  </si>
  <si>
    <t>Sudan</t>
  </si>
  <si>
    <t>Swaziland</t>
  </si>
  <si>
    <t>Tanzania</t>
  </si>
  <si>
    <t>Togo</t>
  </si>
  <si>
    <t>Uganda</t>
  </si>
  <si>
    <t>Zambia</t>
  </si>
  <si>
    <t>Zimbabwe</t>
  </si>
  <si>
    <t>Birth rate (b)</t>
  </si>
  <si>
    <t>Death rate (mu)</t>
  </si>
  <si>
    <t>Rate of diagnosis (delta)</t>
  </si>
  <si>
    <t>Rate of getting AIDS  (sigma)</t>
  </si>
  <si>
    <t>Rate of viral suppression (gamma)</t>
  </si>
  <si>
    <t>Reduction life years for treated HIV+ (rly)</t>
  </si>
  <si>
    <t>Transmission probability in acute phase (tau_A)</t>
  </si>
  <si>
    <t>Transmission probability after acute phase (tau_U)</t>
  </si>
  <si>
    <t>Proportional reduction of transmission if on treatment (epsilon)</t>
  </si>
  <si>
    <t>Partners per year (c)</t>
  </si>
  <si>
    <t>Sex acts per year (n)</t>
  </si>
  <si>
    <t>Country</t>
  </si>
  <si>
    <t>Afghanistan</t>
  </si>
  <si>
    <t>Argentina</t>
  </si>
  <si>
    <t>Australia</t>
  </si>
  <si>
    <t>Bahamas</t>
  </si>
  <si>
    <t>Bangladesh</t>
  </si>
  <si>
    <t>Belgium</t>
  </si>
  <si>
    <t>Bhutan</t>
  </si>
  <si>
    <t>Brazil</t>
  </si>
  <si>
    <t>Cambodia</t>
  </si>
  <si>
    <t>Canada</t>
  </si>
  <si>
    <t>China</t>
  </si>
  <si>
    <t>Congo</t>
  </si>
  <si>
    <t>Côte d'Ivoire</t>
  </si>
  <si>
    <t>Democratic Republic of the Congo</t>
  </si>
  <si>
    <t>Denmark</t>
  </si>
  <si>
    <t>Egypt</t>
  </si>
  <si>
    <t>Estonia</t>
  </si>
  <si>
    <t>France</t>
  </si>
  <si>
    <t>Georgia</t>
  </si>
  <si>
    <t>Guyana</t>
  </si>
  <si>
    <t>India</t>
  </si>
  <si>
    <t>Iran (Islamic Republic of)</t>
  </si>
  <si>
    <t>Kazakhstan</t>
  </si>
  <si>
    <t>Lao People's Democratic Republic</t>
  </si>
  <si>
    <t>Malaysia</t>
  </si>
  <si>
    <t>Mexico</t>
  </si>
  <si>
    <t>Republic of Moldova</t>
  </si>
  <si>
    <t>Mongolia</t>
  </si>
  <si>
    <t>Morocco</t>
  </si>
  <si>
    <t>Myanmar</t>
  </si>
  <si>
    <t>Nepal</t>
  </si>
  <si>
    <t>Netherlands</t>
  </si>
  <si>
    <t>New Zealand</t>
  </si>
  <si>
    <t>Nicaragua</t>
  </si>
  <si>
    <t>Paraguay</t>
  </si>
  <si>
    <t>Philippines</t>
  </si>
  <si>
    <t>Saint Lucia</t>
  </si>
  <si>
    <t>Sri Lanka</t>
  </si>
  <si>
    <t>Suriname</t>
  </si>
  <si>
    <t>Thailand</t>
  </si>
  <si>
    <t>Timor-Leste</t>
  </si>
  <si>
    <t>Ukraine</t>
  </si>
  <si>
    <t>United Kingdom of Great Britain and Northern Ireland</t>
  </si>
  <si>
    <t>United States</t>
  </si>
  <si>
    <t>Vietnam</t>
  </si>
  <si>
    <t>Birth Rate (b)</t>
  </si>
  <si>
    <t>Death Rate (mu)</t>
  </si>
  <si>
    <t>Rate of getting AIDS for non-viral suppressed (sigma)</t>
  </si>
  <si>
    <t>Death rate from AIDS (nu)</t>
  </si>
  <si>
    <t xml:space="preserve"> </t>
  </si>
  <si>
    <t>2013 data</t>
  </si>
  <si>
    <t>http://data.worldbank.org/indicator/SP.DYN.CDRT.IN</t>
  </si>
  <si>
    <t>2014 data</t>
  </si>
  <si>
    <t>http://data.worldbank.org/indicator/SP.POP.GROW</t>
  </si>
  <si>
    <t>Haiti</t>
  </si>
  <si>
    <t>Susceptible</t>
  </si>
  <si>
    <t>Acute Phase</t>
  </si>
  <si>
    <t>Undiagnosed</t>
  </si>
  <si>
    <t>Diagnosed but not on treatment</t>
  </si>
  <si>
    <t>Treated but not virally suppressed</t>
  </si>
  <si>
    <t>Virally Suppressed</t>
  </si>
  <si>
    <t>pD (C/B)</t>
  </si>
  <si>
    <t>pT (E/C)</t>
  </si>
  <si>
    <t>pV (G/E)</t>
  </si>
  <si>
    <t>Armenia</t>
  </si>
  <si>
    <t>The Bahamas</t>
  </si>
  <si>
    <t>Belize</t>
  </si>
  <si>
    <t>Republic of Congo</t>
  </si>
  <si>
    <t>Ivory Coast</t>
  </si>
  <si>
    <t>Global</t>
  </si>
  <si>
    <t>Indonesia</t>
  </si>
  <si>
    <t>Iran</t>
  </si>
  <si>
    <t>Laos</t>
  </si>
  <si>
    <t>Pakistan</t>
  </si>
  <si>
    <t>Moldova</t>
  </si>
  <si>
    <t>Republic of Serbia</t>
  </si>
  <si>
    <t>East Timor</t>
  </si>
  <si>
    <t>United Kingdom</t>
  </si>
  <si>
    <t>United States of America</t>
  </si>
  <si>
    <t>GDP per capita</t>
  </si>
  <si>
    <t>GDP per capita (PPP)</t>
  </si>
  <si>
    <t>References</t>
  </si>
  <si>
    <t>2014 GDP per capita (current US$)</t>
  </si>
  <si>
    <t>GDP</t>
  </si>
  <si>
    <t>http://data.worldbank.org/indicator/NY.GDP.PCAP.CD</t>
  </si>
  <si>
    <t>http://data.un.org/CountryProfile.aspx?crName=gambia</t>
  </si>
  <si>
    <t>http://www.stats.govt.nz/browse_for_stats/snapshots-of-nz/top-statistics.aspx</t>
  </si>
  <si>
    <t>2014 GDP per capita (PPP)</t>
  </si>
  <si>
    <t>(PPP)</t>
  </si>
  <si>
    <t>http://data.worldbank.org/indicator/NY.GDP.PCAP.PP.CD</t>
  </si>
  <si>
    <t xml:space="preserve">https://www.cia.gov/library/publications/the-world-factbook/rankorder/2004rank.html </t>
  </si>
  <si>
    <t>https://www.cia.gov/library/publications/the-world-factbook/rankorder/2004rank.html</t>
  </si>
  <si>
    <t>http://knoema.com/atlas/ranks/GDP-per-capita-PPP-based</t>
  </si>
  <si>
    <t>Type</t>
  </si>
  <si>
    <t>Costs</t>
  </si>
  <si>
    <t>Africa (common)</t>
  </si>
  <si>
    <t>Lower quartile</t>
  </si>
  <si>
    <t>Median</t>
  </si>
  <si>
    <t>Upper quartile</t>
  </si>
  <si>
    <t>East Asia &amp; Pacific</t>
  </si>
  <si>
    <t>Europe &amp; Central Asia</t>
  </si>
  <si>
    <t>Latin America &amp; Caribbean</t>
  </si>
  <si>
    <t>Middle East and North Africa</t>
  </si>
  <si>
    <t>North America</t>
  </si>
  <si>
    <t>South Asia</t>
  </si>
  <si>
    <t>SSA</t>
  </si>
  <si>
    <t>Viet Nam</t>
  </si>
  <si>
    <t>Diagnosis</t>
  </si>
  <si>
    <t>HIV test (ELISA+Western blot)</t>
  </si>
  <si>
    <t>Pre-treatment</t>
  </si>
  <si>
    <t>CD4 test</t>
  </si>
  <si>
    <t>$38-67</t>
  </si>
  <si>
    <t>Viral load test</t>
  </si>
  <si>
    <t>$20-100</t>
  </si>
  <si>
    <t>22.79-24.69</t>
  </si>
  <si>
    <t>Treatment</t>
  </si>
  <si>
    <t xml:space="preserve">Annual ART cost </t>
  </si>
  <si>
    <t>832 pounds</t>
  </si>
  <si>
    <t>Annual CD4 tests</t>
  </si>
  <si>
    <t>Annual Viral load tests</t>
  </si>
  <si>
    <t>Annual cost of AIDS due to OI</t>
  </si>
  <si>
    <t>South Africa: $215 [OI and TB treatment costs]</t>
  </si>
  <si>
    <t>http://www.ncbi.nlm.nih.gov/pmc/articles/PMC2365748/pdf/nihms45505.pdf</t>
  </si>
  <si>
    <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t>
  </si>
  <si>
    <t>http://jama.jamanetwork.com/article.aspx?articleid=1150355</t>
  </si>
  <si>
    <t>http://www.tandfonline.com/doi/pdf/10.1080/09540120500159334</t>
  </si>
  <si>
    <t>Botswana, Ethiopia, Nigeria, Uganda, Vietnam (representation of PEPFAR supported clinics)</t>
  </si>
  <si>
    <t>$202 for pre-ART patients (probably lab costs etc.)</t>
  </si>
  <si>
    <t>$880 for ART patients ($298 excluding ARVs)</t>
  </si>
  <si>
    <t>http://www.ncbi.nlm.nih.gov/pmc/articles/PMC3225224/pdf/nihms315998.pdf</t>
  </si>
  <si>
    <t>OI cost for SSA: http://www.nejm.org/doi/pdf/10.1056/NEJMsa060247</t>
  </si>
  <si>
    <t>Probab.</t>
  </si>
  <si>
    <t>Cost</t>
  </si>
  <si>
    <t>Direct Product</t>
  </si>
  <si>
    <t>NTM</t>
  </si>
  <si>
    <t>Toxoplasma</t>
  </si>
  <si>
    <t>Isoporiasis</t>
  </si>
  <si>
    <t>Severe Malaria</t>
  </si>
  <si>
    <t>TB</t>
  </si>
  <si>
    <t>Severe Fungal Infection</t>
  </si>
  <si>
    <t>Mild Fungal Infection</t>
  </si>
  <si>
    <t>Severe Bacterial Infection</t>
  </si>
  <si>
    <t>Mild Bacterial Infection</t>
  </si>
  <si>
    <t>Other Mild Diseases</t>
  </si>
  <si>
    <t>Other Severe Diseases</t>
  </si>
  <si>
    <t>Annual CD4 (2)</t>
  </si>
  <si>
    <t>Annual VL</t>
  </si>
  <si>
    <t>Annual ART</t>
  </si>
  <si>
    <t>Total Annual cost</t>
  </si>
  <si>
    <t>Cost of terminal care</t>
  </si>
  <si>
    <t>OI cost for China: http://www.ncbi.nlm.nih.gov/pubmed/22336273</t>
  </si>
  <si>
    <t>Analysis of inpatient cost of AIDS related opportunistic infection in a high HIV epidemic area]</t>
  </si>
  <si>
    <t>Currency</t>
  </si>
  <si>
    <t>Inpatient cost per visit for AIDS related opportunistic infection</t>
  </si>
  <si>
    <t>yuan</t>
  </si>
  <si>
    <t>Inpatient cost per visit for AIDS related opportunistic infection Males</t>
  </si>
  <si>
    <t>Inpatient cost per visit for AIDS related opportunistic infection Females</t>
  </si>
  <si>
    <t>Inpatient cost per visit for AIDS related opportunistic infection &lt;29</t>
  </si>
  <si>
    <t>Inpatient cost per visit for AIDS related opportunistic infection 30-39</t>
  </si>
  <si>
    <t>Inpatient cost per visit for AIDS related opportunistic infection 40-49</t>
  </si>
  <si>
    <t>Inpatient cost per visit for AIDS related opportunistic infection &gt;50</t>
  </si>
  <si>
    <t xml:space="preserve">Examination </t>
  </si>
  <si>
    <t>Laboratory Test</t>
  </si>
  <si>
    <t>Medicine</t>
  </si>
  <si>
    <t>Diagnosis and treatment</t>
  </si>
  <si>
    <t>Nursing</t>
  </si>
  <si>
    <t>Bed</t>
  </si>
  <si>
    <t>Neurologic Diseases</t>
  </si>
  <si>
    <t>Respiratory Diseases</t>
  </si>
  <si>
    <t>Digestive System Diseases</t>
  </si>
  <si>
    <t>Skin and Mucous Membrane Diseases</t>
  </si>
  <si>
    <t>http://www.medscape.com/viewarticle/544519</t>
  </si>
  <si>
    <t>Brief Communication: Economic Comparison of Opportunistic Infection Management With Antiretroviral Treatment in People Living With HIV/AIDS Presenting at an NGO Clinic in Bangalore, India</t>
  </si>
  <si>
    <t>2005 currency</t>
  </si>
  <si>
    <t>Direct Medical Costs + Nonmedical Costs per patient per year managing OI</t>
  </si>
  <si>
    <t>USD</t>
  </si>
  <si>
    <t>HAART group: Direct Medical Costs + Nonmedical Costs per patient per year</t>
  </si>
  <si>
    <t>DMC plus NMC pppy in the OI arm: paid by NGOs</t>
  </si>
  <si>
    <t>Rs</t>
  </si>
  <si>
    <t>DMC plus NMC pppy in the OI arm: paid by PLHA</t>
  </si>
  <si>
    <t>DMC and NMC pppy in the HAART arm: paid by NGOs</t>
  </si>
  <si>
    <t>DMC and NMC pppy in the HAART arm: paid by PLHA</t>
  </si>
  <si>
    <t>http://www.ncbi.nlm.nih.gov/pmc/articles/PMC1466910/</t>
  </si>
  <si>
    <t>Prevalence of Primary HIV Infection in Symptomatic Ambulatory Patients</t>
  </si>
  <si>
    <t xml:space="preserve">Ninety percent of the estimated 40,000 new HIV infections in the United States each year are associated with the acute HIV syndrome.1,2 </t>
  </si>
  <si>
    <t xml:space="preserve">One to 4 weeks after infection, patients with the acute HIV syndrome experience symptoms of a viral illness, such as fever, fatigue, pharyngitis, myalgias, rash, and weight loss, as well as other non-specific symptoms.1–5 </t>
  </si>
  <si>
    <t>Most of these patients seek medical care, but seldom do they have primary HIV infection diagnosed.1,2,6</t>
  </si>
  <si>
    <t>Note: Symptoms reported by more than 25% of patients in Schacker et al,2 Hecht et al,4 and Daar et al.5</t>
  </si>
  <si>
    <t>http://www.ncbi.nlm.nih.gov/pubmed/8678387</t>
  </si>
  <si>
    <t>89% of people with HIV developed acute retroviral syndrome</t>
  </si>
  <si>
    <t>Clinical and epidemiologic features of primary HIV infection.</t>
  </si>
  <si>
    <t>https://www.aids.gov/hiv-aids-basics/just-diagnosed-with-hiv-aids/hiv-in-your-body/stages-of-hiv/</t>
  </si>
  <si>
    <t>Acute HIV</t>
  </si>
  <si>
    <t>2-4 weeks after HIV infection; acute retroviral syndrome/primary HIV infection</t>
  </si>
  <si>
    <t>high risk of HIV transmission</t>
  </si>
  <si>
    <t>CD4 count goes down until a viral set point, and then begins to increase (not up to pre-infection levels, though)</t>
  </si>
  <si>
    <t>Clinical latency stage/Asymptomatic HIV infection/chronic HIV infection</t>
  </si>
  <si>
    <t>people who are infected experience NO symptoms (or only mild ones)</t>
  </si>
  <si>
    <t>if you are on ART, you can live at this stage for several decades</t>
  </si>
  <si>
    <t>without ART, clinical latency lasts an average of 10 years</t>
  </si>
  <si>
    <t>People in this symptom-free stage are still able to pass HIV on to others, although ART greatly reduces transmission</t>
  </si>
  <si>
    <t>AIDS</t>
  </si>
  <si>
    <t>when immune system is badly damaged and you become vulnerable to OI</t>
  </si>
  <si>
    <t>CD4&lt;200 or development of one or more opportunistic infections regarless of CD4 count</t>
  </si>
  <si>
    <t>withut treatment, people who progess to AIDS survive about 3 years</t>
  </si>
  <si>
    <t>Once you have a dangerous OI with AIDS, life expectancy without treatment is 1 year</t>
  </si>
  <si>
    <t>if you are taking ART and maintain low viral load, you experience a normal life xpan and will "most likely" never progress to AIDS</t>
  </si>
  <si>
    <t>Annual ART cost</t>
  </si>
  <si>
    <t>Terminal care cost</t>
  </si>
  <si>
    <t>Sub-Saharan Africa</t>
  </si>
  <si>
    <t>Note: Have added dummy values for last row in India and last two rows in US</t>
  </si>
  <si>
    <t>Costs in USD</t>
  </si>
  <si>
    <t>PEPFAR clinics</t>
  </si>
  <si>
    <t>High Income, Dev.</t>
  </si>
  <si>
    <t>Global Fund Countries</t>
  </si>
  <si>
    <t>Latin Am. &amp; Carr.</t>
  </si>
  <si>
    <t>Australia (Au$)</t>
  </si>
  <si>
    <t>Canada (Canadian dollars)</t>
  </si>
  <si>
    <t>Botswana, Ethiopia, Nigeria, Uganda, Vietnam</t>
  </si>
  <si>
    <t>UK</t>
  </si>
  <si>
    <t>(general)</t>
  </si>
  <si>
    <t xml:space="preserve">HIV test </t>
  </si>
  <si>
    <t>4.5 (3-13.50)- antibody</t>
  </si>
  <si>
    <t>7.74-8.13</t>
  </si>
  <si>
    <t>110 (132-88)- western blot</t>
  </si>
  <si>
    <t>63 (76-51)- T cell test</t>
  </si>
  <si>
    <t>18 (21,14)- CMV antibody test</t>
  </si>
  <si>
    <t>176 (211,141)</t>
  </si>
  <si>
    <t>20-100</t>
  </si>
  <si>
    <t>41.56-96.33</t>
  </si>
  <si>
    <t>Annual ART cost (ARVs only)- first line drugs</t>
  </si>
  <si>
    <t>13300-24988</t>
  </si>
  <si>
    <t>337.59-800.69</t>
  </si>
  <si>
    <t>46.2-130.3</t>
  </si>
  <si>
    <t>3809.4- 6024.4</t>
  </si>
  <si>
    <t>8930-11610</t>
  </si>
  <si>
    <t>103.9-271.7</t>
  </si>
  <si>
    <t>13668-40,056</t>
  </si>
  <si>
    <t>610.8-741.7</t>
  </si>
  <si>
    <t/>
  </si>
  <si>
    <t>751.6 [OI treatment/care]</t>
  </si>
  <si>
    <t>15737-25200</t>
  </si>
  <si>
    <t>2935.7 yuan</t>
  </si>
  <si>
    <t>http://www.aidsdatahub.org/sites/default/files/documents/Responding_to_HIV_in_Afghanistan.pdf.pdf</t>
  </si>
  <si>
    <t>BELGIUM</t>
  </si>
  <si>
    <t>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t>
  </si>
  <si>
    <t>Average private health care costs, excepting final year of life</t>
  </si>
  <si>
    <t>US$60</t>
  </si>
  <si>
    <t># CD4 cells</t>
  </si>
  <si>
    <t>non ARV costs (in euros)</t>
  </si>
  <si>
    <t>Average public health care costs, excepting final year of life</t>
  </si>
  <si>
    <t>&gt;500 CD4s</t>
  </si>
  <si>
    <t>Opportunistic infections (CANADA $)</t>
  </si>
  <si>
    <t>Estimated cost</t>
  </si>
  <si>
    <t>Incidence (range is based on diff samples tested that were on diff drug regimens)</t>
  </si>
  <si>
    <t>&gt;500 CD4s: 1225</t>
  </si>
  <si>
    <t xml:space="preserve">Average public health care costs in final year of life </t>
  </si>
  <si>
    <t>US$420</t>
  </si>
  <si>
    <t xml:space="preserve">351-500 </t>
  </si>
  <si>
    <t>Caniddiasis, oesophageal</t>
  </si>
  <si>
    <t>0-2.2%</t>
  </si>
  <si>
    <t>351-500 CD4s: 1225</t>
  </si>
  <si>
    <t xml:space="preserve">201-350 </t>
  </si>
  <si>
    <t>Cryptococcosis</t>
  </si>
  <si>
    <t>0.4-0.9%</t>
  </si>
  <si>
    <t>201-350 CD4s: 1225</t>
  </si>
  <si>
    <t>Ave monthly expenditure for sick adult presenting to a health facility</t>
  </si>
  <si>
    <t>US$20</t>
  </si>
  <si>
    <t xml:space="preserve">101-200 </t>
  </si>
  <si>
    <t>CMV</t>
  </si>
  <si>
    <t>0-2.6%</t>
  </si>
  <si>
    <t>101-200 CD4s: 3066</t>
  </si>
  <si>
    <t xml:space="preserve">51-100 </t>
  </si>
  <si>
    <t>HIV dementia</t>
  </si>
  <si>
    <t>0.9-1.3%</t>
  </si>
  <si>
    <t>51-100 CD4s: 3066</t>
  </si>
  <si>
    <t xml:space="preserve">0-50 </t>
  </si>
  <si>
    <t>Kaposi's sarcoma</t>
  </si>
  <si>
    <t>0-3.2%</t>
  </si>
  <si>
    <t>0-50 CD4s: 5663</t>
  </si>
  <si>
    <t>Lymphoma</t>
  </si>
  <si>
    <t>0-0.6%</t>
  </si>
  <si>
    <t>MAC</t>
  </si>
  <si>
    <t>0-1.7%</t>
  </si>
  <si>
    <t>PCP</t>
  </si>
  <si>
    <t>0.4-3.0%</t>
  </si>
  <si>
    <t>Montthly Probability of Opportunistic Infections and of Chronic AIDS Death</t>
  </si>
  <si>
    <t>CD4 cell count, per mL</t>
  </si>
  <si>
    <t>Toxoplasmosis, cerebral</t>
  </si>
  <si>
    <t>0-0.4%</t>
  </si>
  <si>
    <t>(not country specific)</t>
  </si>
  <si>
    <t>0-50</t>
  </si>
  <si>
    <t>51-100</t>
  </si>
  <si>
    <t>101-200</t>
  </si>
  <si>
    <t>201-300</t>
  </si>
  <si>
    <t>301-500</t>
  </si>
  <si>
    <t>&gt;500</t>
  </si>
  <si>
    <t>0-0.9%</t>
  </si>
  <si>
    <t>http://archinte.jamanetwork.com/article.aspx?articleid=214173&amp;resultclick=1</t>
  </si>
  <si>
    <t>Wasting syndrome</t>
  </si>
  <si>
    <t>0-2.8%</t>
  </si>
  <si>
    <t>Pneumocystis carinii pneumonia</t>
  </si>
  <si>
    <t>91 (ERA-III: triple drug combination therapy with protease inhibitor or non-nucleoside reverse transcriptase inhibitor)</t>
  </si>
  <si>
    <t>Mycobacterium avium complex</t>
  </si>
  <si>
    <t>Toxoplasmosis</t>
  </si>
  <si>
    <t>Cytomegalovirus</t>
  </si>
  <si>
    <t>Fungal infections</t>
  </si>
  <si>
    <t>Ohter infections (include bacterial, TB, Kaposi sarcoma)</t>
  </si>
  <si>
    <t>Chronic AIDS death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</si>
</sst>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3">
    <font>
      <sz val="10.0"/>
      <color rgb="FF000000"/>
      <name val="Arial"/>
    </font>
    <font>
      <b/>
      <sz val="10.0"/>
      <color rgb="FF000000"/>
      <name val="Arial"/>
    </font>
    <font>
      <b/>
      <name val="Arial"/>
    </font>
    <font>
      <b/>
      <color rgb="FFFF0000"/>
      <name val="Arial"/>
    </font>
    <font>
      <sz val="11.0"/>
      <color rgb="FF000000"/>
      <name val="Calibri"/>
    </font>
    <font>
      <sz val="11.0"/>
      <name val="Cambria"/>
    </font>
    <font/>
    <font>
      <u/>
      <color rgb="FF0000FF"/>
    </font>
    <font>
      <b/>
      <sz val="11.0"/>
      <color rgb="FF000000"/>
      <name val="Calibri"/>
    </font>
    <font>
      <b/>
      <sz val="11.0"/>
      <name val="Calibri"/>
    </font>
    <font>
      <color rgb="FF000000"/>
    </font>
    <font>
      <b/>
      <color rgb="FF000000"/>
    </font>
    <font>
      <color rgb="FFFF0000"/>
    </font>
    <font>
      <b/>
      <color rgb="FF4F81BD"/>
    </font>
    <font>
      <b/>
      <color rgb="FFFF0000"/>
    </font>
    <font>
      <sz val="11.0"/>
      <color rgb="FFFF0000"/>
      <name val="Calibri"/>
    </font>
    <font>
      <b/>
      <sz val="11.0"/>
      <name val="Cambria"/>
    </font>
    <font>
      <u/>
      <sz val="10.0"/>
      <color rgb="FF000000"/>
      <name val="Arial"/>
    </font>
    <font>
      <color rgb="FF000000"/>
      <name val="Arial"/>
    </font>
    <font>
      <sz val="11.0"/>
      <name val="Calibri"/>
    </font>
    <font>
      <sz val="10.0"/>
      <color rgb="FF000000"/>
      <name val="Calibri"/>
    </font>
    <font>
      <name val="Calibri"/>
    </font>
    <font>
      <sz val="10.0"/>
      <color rgb="FFFF0000"/>
      <name val="Calibri"/>
    </font>
    <font>
      <u/>
      <sz val="10.0"/>
      <color rgb="FF000000"/>
      <name val="Arial"/>
    </font>
    <font>
      <u/>
      <sz val="10.0"/>
      <color rgb="FF000000"/>
      <name val="Calibri"/>
    </font>
    <font>
      <b/>
      <sz val="10.0"/>
      <color rgb="FFFF0000"/>
      <name val="Arial"/>
    </font>
    <font>
      <b/>
      <color rgb="FF000000"/>
      <name val="Arial"/>
    </font>
    <font>
      <b/>
      <color rgb="FF000000"/>
      <name val="Proxima_nova_ltsemibold"/>
    </font>
    <font>
      <b/>
    </font>
    <font>
      <u/>
      <sz val="10.0"/>
      <color rgb="FF000000"/>
      <name val="Calibri"/>
    </font>
    <font>
      <b/>
      <sz val="10.0"/>
      <color rgb="FF000000"/>
      <name val="Calibri"/>
    </font>
    <font>
      <u/>
      <color rgb="FF000000"/>
      <name val="Arial"/>
    </font>
    <font>
      <u/>
      <color rgb="FF0000FF"/>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117">
    <xf borderId="0" fillId="0" fontId="0" numFmtId="0" xfId="0" applyAlignment="1" applyFont="1">
      <alignment/>
    </xf>
    <xf borderId="0" fillId="0" fontId="1" numFmtId="0" xfId="0" applyFont="1"/>
    <xf borderId="0" fillId="0" fontId="2" numFmtId="0" xfId="0" applyAlignment="1" applyFont="1">
      <alignment/>
    </xf>
    <xf borderId="0" fillId="2" fontId="2" numFmtId="0" xfId="0" applyAlignment="1" applyFill="1" applyFont="1">
      <alignment/>
    </xf>
    <xf borderId="0" fillId="0" fontId="3" numFmtId="0" xfId="0" applyAlignment="1" applyFont="1">
      <alignment/>
    </xf>
    <xf borderId="0" fillId="2" fontId="3" numFmtId="0" xfId="0" applyAlignment="1" applyFont="1">
      <alignment/>
    </xf>
    <xf borderId="0" fillId="0" fontId="2" numFmtId="0" xfId="0" applyAlignment="1" applyFont="1">
      <alignment/>
    </xf>
    <xf borderId="0" fillId="0" fontId="0" numFmtId="0" xfId="0" applyAlignment="1" applyFont="1">
      <alignment/>
    </xf>
    <xf borderId="0" fillId="0" fontId="4" numFmtId="0" xfId="0" applyAlignment="1" applyFont="1">
      <alignment horizontal="right"/>
    </xf>
    <xf borderId="0" fillId="0" fontId="0" numFmtId="0" xfId="0" applyFont="1"/>
    <xf borderId="0" fillId="0" fontId="0" numFmtId="0" xfId="0" applyFont="1"/>
    <xf borderId="0" fillId="0" fontId="0" numFmtId="0" xfId="0" applyFont="1"/>
    <xf borderId="0" fillId="0" fontId="5" numFmtId="0" xfId="0" applyFont="1"/>
    <xf borderId="0" fillId="0" fontId="0" numFmtId="0" xfId="0" applyFont="1"/>
    <xf borderId="0" fillId="0" fontId="4" numFmtId="0" xfId="0" applyAlignment="1" applyFont="1">
      <alignment/>
    </xf>
    <xf borderId="0" fillId="0" fontId="4" numFmtId="11" xfId="0" applyAlignment="1" applyFont="1" applyNumberFormat="1">
      <alignment horizontal="right"/>
    </xf>
    <xf borderId="0" fillId="0" fontId="6" numFmtId="0" xfId="0" applyAlignment="1" applyFont="1">
      <alignment/>
    </xf>
    <xf borderId="0" fillId="0" fontId="7" numFmtId="0" xfId="0" applyAlignment="1" applyFont="1">
      <alignment/>
    </xf>
    <xf borderId="0" fillId="0" fontId="8" numFmtId="4" xfId="0" applyAlignment="1" applyFont="1" applyNumberFormat="1">
      <alignment/>
    </xf>
    <xf borderId="0" fillId="0" fontId="4" numFmtId="4" xfId="0" applyAlignment="1" applyFont="1" applyNumberFormat="1">
      <alignment/>
    </xf>
    <xf borderId="0" fillId="0" fontId="4" numFmtId="3" xfId="0" applyAlignment="1" applyFont="1" applyNumberFormat="1">
      <alignment horizontal="right"/>
    </xf>
    <xf borderId="0" fillId="0" fontId="9" numFmtId="0" xfId="0" applyAlignment="1" applyFont="1">
      <alignment/>
    </xf>
    <xf borderId="0" fillId="0" fontId="5" numFmtId="0" xfId="0" applyAlignment="1" applyFont="1">
      <alignment/>
    </xf>
    <xf borderId="0" fillId="0" fontId="10" numFmtId="0" xfId="0" applyAlignment="1" applyFont="1">
      <alignment horizontal="left"/>
    </xf>
    <xf borderId="0" fillId="0" fontId="10" numFmtId="0" xfId="0" applyAlignment="1" applyFont="1">
      <alignment horizontal="right"/>
    </xf>
    <xf borderId="0" fillId="0" fontId="11" numFmtId="0" xfId="0" applyAlignment="1" applyFont="1">
      <alignment horizontal="right"/>
    </xf>
    <xf borderId="0" fillId="0" fontId="6" numFmtId="0" xfId="0" applyAlignment="1" applyFont="1">
      <alignment horizontal="left"/>
    </xf>
    <xf borderId="0" fillId="0" fontId="12" numFmtId="0" xfId="0" applyAlignment="1" applyFont="1">
      <alignment horizontal="right"/>
    </xf>
    <xf borderId="0" fillId="0" fontId="13" numFmtId="0" xfId="0" applyAlignment="1" applyFont="1">
      <alignment horizontal="right"/>
    </xf>
    <xf borderId="0" fillId="2" fontId="10" numFmtId="0" xfId="0" applyAlignment="1" applyFont="1">
      <alignment horizontal="right"/>
    </xf>
    <xf borderId="0" fillId="2" fontId="14" numFmtId="0" xfId="0" applyAlignment="1" applyFont="1">
      <alignment horizontal="right"/>
    </xf>
    <xf borderId="0" fillId="2" fontId="12" numFmtId="0" xfId="0" applyAlignment="1" applyFont="1">
      <alignment horizontal="right"/>
    </xf>
    <xf borderId="0" fillId="2" fontId="11" numFmtId="0" xfId="0" applyAlignment="1" applyFont="1">
      <alignment horizontal="right"/>
    </xf>
    <xf borderId="0" fillId="0" fontId="14" numFmtId="0" xfId="0" applyAlignment="1" applyFont="1">
      <alignment horizontal="right"/>
    </xf>
    <xf borderId="0" fillId="0" fontId="8" numFmtId="0" xfId="0" applyAlignment="1" applyFont="1">
      <alignment/>
    </xf>
    <xf borderId="0" fillId="0" fontId="4" numFmtId="0" xfId="0" applyAlignment="1" applyFont="1">
      <alignment/>
    </xf>
    <xf borderId="0" fillId="0" fontId="15" numFmtId="0" xfId="0" applyAlignment="1" applyFont="1">
      <alignment/>
    </xf>
    <xf borderId="0" fillId="2" fontId="15" numFmtId="0" xfId="0" applyAlignment="1" applyFont="1">
      <alignment/>
    </xf>
    <xf borderId="0" fillId="0" fontId="4" numFmtId="0" xfId="0" applyAlignment="1" applyFont="1">
      <alignment horizontal="right"/>
    </xf>
    <xf borderId="0" fillId="0" fontId="4" numFmtId="1" xfId="0" applyAlignment="1" applyFont="1" applyNumberFormat="1">
      <alignment horizontal="right"/>
    </xf>
    <xf borderId="0" fillId="0" fontId="4" numFmtId="11" xfId="0" applyAlignment="1" applyFont="1" applyNumberFormat="1">
      <alignment horizontal="right"/>
    </xf>
    <xf borderId="0" fillId="0" fontId="4" numFmtId="0" xfId="0" applyAlignment="1" applyFont="1">
      <alignment/>
    </xf>
    <xf borderId="0" fillId="0" fontId="4" numFmtId="3" xfId="0" applyAlignment="1" applyFont="1" applyNumberFormat="1">
      <alignment/>
    </xf>
    <xf borderId="0" fillId="0" fontId="4" numFmtId="0" xfId="0" applyAlignment="1" applyFont="1">
      <alignment horizontal="right"/>
    </xf>
    <xf borderId="0" fillId="0" fontId="4" numFmtId="1" xfId="0" applyAlignment="1" applyFont="1" applyNumberFormat="1">
      <alignment horizontal="right"/>
    </xf>
    <xf borderId="0" fillId="0" fontId="5" numFmtId="0" xfId="0" applyAlignment="1" applyFont="1">
      <alignment/>
    </xf>
    <xf borderId="0" fillId="0" fontId="0" numFmtId="0" xfId="0" applyAlignment="1" applyFont="1">
      <alignment/>
    </xf>
    <xf borderId="0" fillId="0" fontId="16" numFmtId="0" xfId="0" applyAlignment="1" applyFont="1">
      <alignment/>
    </xf>
    <xf borderId="0" fillId="0" fontId="1" numFmtId="0" xfId="0" applyAlignment="1" applyFont="1">
      <alignment/>
    </xf>
    <xf borderId="0" fillId="0" fontId="0" numFmtId="0" xfId="0" applyAlignment="1" applyFont="1">
      <alignment/>
    </xf>
    <xf borderId="0" fillId="0" fontId="17" numFmtId="0" xfId="0" applyAlignment="1" applyFont="1">
      <alignment/>
    </xf>
    <xf borderId="0" fillId="3" fontId="18" numFmtId="0" xfId="0" applyAlignment="1" applyFill="1" applyFont="1">
      <alignment/>
    </xf>
    <xf borderId="0" fillId="0" fontId="9" numFmtId="0" xfId="0" applyFont="1"/>
    <xf borderId="0" fillId="0" fontId="8" numFmtId="0" xfId="0" applyAlignment="1" applyFont="1">
      <alignment/>
    </xf>
    <xf borderId="0" fillId="4" fontId="8" numFmtId="0" xfId="0" applyAlignment="1" applyFill="1" applyFont="1">
      <alignment/>
    </xf>
    <xf borderId="0" fillId="0" fontId="19" numFmtId="0" xfId="0" applyAlignment="1" applyFont="1">
      <alignment/>
    </xf>
    <xf borderId="0" fillId="0" fontId="20" numFmtId="164" xfId="0" applyAlignment="1" applyFont="1" applyNumberFormat="1">
      <alignment/>
    </xf>
    <xf borderId="0" fillId="0" fontId="20" numFmtId="0" xfId="0" applyAlignment="1" applyFont="1">
      <alignment/>
    </xf>
    <xf borderId="0" fillId="0" fontId="20" numFmtId="0" xfId="0" applyFont="1"/>
    <xf borderId="0" fillId="0" fontId="21" numFmtId="165" xfId="0" applyAlignment="1" applyFont="1" applyNumberFormat="1">
      <alignment/>
    </xf>
    <xf borderId="0" fillId="0" fontId="21" numFmtId="0" xfId="0" applyAlignment="1" applyFont="1">
      <alignment/>
    </xf>
    <xf borderId="0" fillId="0" fontId="20" numFmtId="165" xfId="0" applyAlignment="1" applyFont="1" applyNumberFormat="1">
      <alignment/>
    </xf>
    <xf borderId="0" fillId="3" fontId="20" numFmtId="0" xfId="0" applyAlignment="1" applyFont="1">
      <alignment/>
    </xf>
    <xf borderId="0" fillId="3" fontId="20" numFmtId="0" xfId="0" applyFont="1"/>
    <xf borderId="0" fillId="3" fontId="22" numFmtId="0" xfId="0" applyAlignment="1" applyFont="1">
      <alignment/>
    </xf>
    <xf borderId="0" fillId="0" fontId="0" numFmtId="0" xfId="0" applyAlignment="1" applyFont="1">
      <alignment/>
    </xf>
    <xf borderId="0" fillId="0" fontId="23" numFmtId="0" xfId="0" applyAlignment="1" applyFont="1">
      <alignment/>
    </xf>
    <xf borderId="0" fillId="0" fontId="24" numFmtId="0" xfId="0" applyAlignment="1" applyFont="1">
      <alignment/>
    </xf>
    <xf borderId="0" fillId="0" fontId="1" numFmtId="0" xfId="0" applyAlignment="1" applyFont="1">
      <alignment/>
    </xf>
    <xf borderId="0" fillId="0" fontId="25" numFmtId="0" xfId="0" applyFont="1"/>
    <xf borderId="0" fillId="0" fontId="1" numFmtId="0" xfId="0" applyFont="1"/>
    <xf borderId="0" fillId="3" fontId="26" numFmtId="0" xfId="0" applyAlignment="1" applyFont="1">
      <alignment horizontal="left"/>
    </xf>
    <xf borderId="0" fillId="0" fontId="6" numFmtId="0" xfId="0" applyAlignment="1" applyFont="1">
      <alignment horizontal="right"/>
    </xf>
    <xf borderId="0" fillId="3" fontId="18" numFmtId="0" xfId="0" applyAlignment="1" applyFont="1">
      <alignment horizontal="left"/>
    </xf>
    <xf borderId="0" fillId="3" fontId="18" numFmtId="0" xfId="0" applyAlignment="1" applyFont="1">
      <alignment horizontal="right"/>
    </xf>
    <xf borderId="0" fillId="3" fontId="27" numFmtId="0" xfId="0" applyAlignment="1" applyFont="1">
      <alignment horizontal="left"/>
    </xf>
    <xf borderId="0" fillId="0" fontId="10" numFmtId="0" xfId="0" applyAlignment="1" applyFont="1">
      <alignment/>
    </xf>
    <xf borderId="0" fillId="3" fontId="18" numFmtId="164" xfId="0" applyAlignment="1" applyFont="1" applyNumberFormat="1">
      <alignment horizontal="right"/>
    </xf>
    <xf borderId="0" fillId="0" fontId="10" numFmtId="164" xfId="0" applyAlignment="1" applyFont="1" applyNumberFormat="1">
      <alignment horizontal="right"/>
    </xf>
    <xf borderId="0" fillId="0" fontId="10" numFmtId="0" xfId="0" applyFont="1"/>
    <xf borderId="0" fillId="0" fontId="10" numFmtId="0" xfId="0" applyAlignment="1" applyFont="1">
      <alignment horizontal="right"/>
    </xf>
    <xf borderId="0" fillId="3" fontId="18" numFmtId="0" xfId="0" applyAlignment="1" applyFont="1">
      <alignment horizontal="left"/>
    </xf>
    <xf borderId="0" fillId="3" fontId="18" numFmtId="0" xfId="0" applyAlignment="1" applyFont="1">
      <alignment horizontal="right"/>
    </xf>
    <xf borderId="0" fillId="3" fontId="18" numFmtId="3" xfId="0" applyAlignment="1" applyFont="1" applyNumberFormat="1">
      <alignment horizontal="right"/>
    </xf>
    <xf borderId="0" fillId="0" fontId="6" numFmtId="0" xfId="0" applyFont="1"/>
    <xf borderId="0" fillId="5" fontId="8" numFmtId="0" xfId="0" applyAlignment="1" applyFill="1" applyFont="1">
      <alignment/>
    </xf>
    <xf borderId="0" fillId="2" fontId="8" numFmtId="0" xfId="0" applyAlignment="1" applyFont="1">
      <alignment/>
    </xf>
    <xf borderId="0" fillId="0" fontId="28" numFmtId="0" xfId="0" applyFont="1"/>
    <xf borderId="0" fillId="5" fontId="10" numFmtId="0" xfId="0" applyFont="1"/>
    <xf borderId="0" fillId="2" fontId="6" numFmtId="0" xfId="0" applyFont="1"/>
    <xf borderId="0" fillId="0" fontId="9" numFmtId="0" xfId="0" applyAlignment="1" applyFont="1">
      <alignment/>
    </xf>
    <xf borderId="0" fillId="0" fontId="8" numFmtId="0" xfId="0" applyAlignment="1" applyFont="1">
      <alignment/>
    </xf>
    <xf borderId="0" fillId="0" fontId="28" numFmtId="0" xfId="0" applyAlignment="1" applyFont="1">
      <alignment/>
    </xf>
    <xf borderId="0" fillId="0" fontId="19" numFmtId="0" xfId="0" applyAlignment="1" applyFont="1">
      <alignment/>
    </xf>
    <xf borderId="0" fillId="0" fontId="19" numFmtId="0" xfId="0" applyAlignment="1" applyFont="1">
      <alignment/>
    </xf>
    <xf borderId="0" fillId="4" fontId="19" numFmtId="0" xfId="0" applyAlignment="1" applyFont="1">
      <alignment/>
    </xf>
    <xf borderId="0" fillId="4" fontId="15" numFmtId="0" xfId="0" applyAlignment="1" applyFont="1">
      <alignment/>
    </xf>
    <xf borderId="0" fillId="4" fontId="19" numFmtId="164" xfId="0" applyAlignment="1" applyFont="1" applyNumberFormat="1">
      <alignment/>
    </xf>
    <xf borderId="0" fillId="0" fontId="20" numFmtId="0" xfId="0" applyAlignment="1" applyFont="1">
      <alignment/>
    </xf>
    <xf borderId="0" fillId="0" fontId="6" numFmtId="0" xfId="0" applyAlignment="1" applyFont="1">
      <alignment/>
    </xf>
    <xf borderId="0" fillId="0" fontId="6" numFmtId="0" xfId="0" applyAlignment="1" applyFont="1">
      <alignment/>
    </xf>
    <xf borderId="0" fillId="4" fontId="20" numFmtId="0" xfId="0" applyAlignment="1" applyFont="1">
      <alignment/>
    </xf>
    <xf borderId="0" fillId="4" fontId="6" numFmtId="0" xfId="0" applyAlignment="1" applyFont="1">
      <alignment/>
    </xf>
    <xf borderId="0" fillId="4" fontId="6" numFmtId="0" xfId="0" applyAlignment="1" applyFont="1">
      <alignment/>
    </xf>
    <xf borderId="0" fillId="3" fontId="20" numFmtId="0" xfId="0" applyAlignment="1" applyFont="1">
      <alignment/>
    </xf>
    <xf borderId="0" fillId="0" fontId="21" numFmtId="0" xfId="0" applyAlignment="1" applyFont="1">
      <alignment/>
    </xf>
    <xf borderId="0" fillId="3" fontId="22" numFmtId="0" xfId="0" applyAlignment="1" applyFont="1">
      <alignment/>
    </xf>
    <xf borderId="0" fillId="0" fontId="12" numFmtId="0" xfId="0" applyAlignment="1" applyFont="1">
      <alignment/>
    </xf>
    <xf borderId="0" fillId="4" fontId="20" numFmtId="0" xfId="0" applyAlignment="1" applyFont="1">
      <alignment/>
    </xf>
    <xf borderId="0" fillId="4" fontId="22" numFmtId="0" xfId="0" applyAlignment="1" applyFont="1">
      <alignment/>
    </xf>
    <xf borderId="0" fillId="0" fontId="20" numFmtId="0" xfId="0" applyAlignment="1" applyFont="1">
      <alignment/>
    </xf>
    <xf borderId="0" fillId="0" fontId="29" numFmtId="0" xfId="0" applyAlignment="1" applyFont="1">
      <alignment/>
    </xf>
    <xf borderId="0" fillId="0" fontId="30" numFmtId="0" xfId="0" applyAlignment="1" applyFont="1">
      <alignment/>
    </xf>
    <xf borderId="0" fillId="0" fontId="31" numFmtId="0" xfId="0" applyAlignment="1" applyFont="1">
      <alignment/>
    </xf>
    <xf borderId="0" fillId="0" fontId="20" numFmtId="0" xfId="0" applyAlignment="1" applyFont="1">
      <alignment/>
    </xf>
    <xf borderId="0" fillId="0" fontId="32" numFmtId="0" xfId="0" applyAlignment="1" applyFont="1">
      <alignment/>
    </xf>
    <xf borderId="0" fillId="0" fontId="2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SP.DYN.CDRT.IN"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worldbank.org/indicator/NY.GDP.PCAP.CD" TargetMode="External"/><Relationship Id="rId2" Type="http://schemas.openxmlformats.org/officeDocument/2006/relationships/hyperlink" Target="http://data.un.org/CountryProfile.aspx?crName=gambia" TargetMode="External"/><Relationship Id="rId3" Type="http://schemas.openxmlformats.org/officeDocument/2006/relationships/hyperlink" Target="http://www.stats.govt.nz/browse_for_stats/snapshots-of-nz/top-statistics.aspx" TargetMode="External"/><Relationship Id="rId4" Type="http://schemas.openxmlformats.org/officeDocument/2006/relationships/hyperlink" Target="http://data.worldbank.org/indicator/NY.GDP.PCAP.PP.CD" TargetMode="External"/><Relationship Id="rId10" Type="http://schemas.openxmlformats.org/officeDocument/2006/relationships/drawing" Target="../drawings/worksheetdrawing5.xml"/><Relationship Id="rId9" Type="http://schemas.openxmlformats.org/officeDocument/2006/relationships/hyperlink" Target="https://www.cia.gov/library/publications/the-world-factbook/rankorder/2004rank.html" TargetMode="External"/><Relationship Id="rId5" Type="http://schemas.openxmlformats.org/officeDocument/2006/relationships/hyperlink" Target="https://www.cia.gov/library/publications/the-world-factbook/rankorder/2004rank.html" TargetMode="External"/><Relationship Id="rId6" Type="http://schemas.openxmlformats.org/officeDocument/2006/relationships/hyperlink" Target="https://www.cia.gov/library/publications/the-world-factbook/rankorder/2004rank.html" TargetMode="External"/><Relationship Id="rId7" Type="http://schemas.openxmlformats.org/officeDocument/2006/relationships/hyperlink" Target="https://www.cia.gov/library/publications/the-world-factbook/rankorder/2004rank.html" TargetMode="External"/><Relationship Id="rId8" Type="http://schemas.openxmlformats.org/officeDocument/2006/relationships/hyperlink" Target="http://knoema.com/atlas/ranks/GDP-per-capita-PPP-based"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ncbi.nlm.nih.gov/pmc/articles/PMC2365748/pdf/nihms45505.pdf" TargetMode="External"/><Relationship Id="rId3"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TargetMode="External"/><Relationship Id="rId4" Type="http://schemas.openxmlformats.org/officeDocument/2006/relationships/hyperlink" Target="http://jama.jamanetwork.com/article.aspx?articleid=1150355" TargetMode="External"/><Relationship Id="rId10" Type="http://schemas.openxmlformats.org/officeDocument/2006/relationships/vmlDrawing" Target="../drawings/vmlDrawing2.vml"/><Relationship Id="rId9" Type="http://schemas.openxmlformats.org/officeDocument/2006/relationships/drawing" Target="../drawings/worksheetdrawing6.xml"/><Relationship Id="rId5" Type="http://schemas.openxmlformats.org/officeDocument/2006/relationships/hyperlink" Target="http://www.tandfonline.com/doi/pdf/10.1080/09540120500159334" TargetMode="External"/><Relationship Id="rId6" Type="http://schemas.openxmlformats.org/officeDocument/2006/relationships/hyperlink" Target="http://www.ncbi.nlm.nih.gov/pmc/articles/PMC3225224/pdf/nihms315998.pdf" TargetMode="External"/><Relationship Id="rId7" Type="http://schemas.openxmlformats.org/officeDocument/2006/relationships/hyperlink" Target="http://www.medscape.com/viewarticle/544519" TargetMode="External"/><Relationship Id="rId8" Type="http://schemas.openxmlformats.org/officeDocument/2006/relationships/hyperlink" Target="https://www.aids.gov/hiv-aids-basics/just-diagnosed-with-hiv-aids/hiv-in-your-body/stages-of-hiv/"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aidsdatahub.org/sites/default/files/documents/Responding_to_HIV_in_Afghanistan.pdf.pdf" TargetMode="External"/><Relationship Id="rId3" Type="http://schemas.openxmlformats.org/officeDocument/2006/relationships/hyperlink" Target="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 TargetMode="External"/><Relationship Id="rId4"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TargetMode="External"/><Relationship Id="rId9" Type="http://schemas.openxmlformats.org/officeDocument/2006/relationships/vmlDrawing" Target="../drawings/vmlDrawing3.vml"/><Relationship Id="rId5" Type="http://schemas.openxmlformats.org/officeDocument/2006/relationships/hyperlink" Target="http://jama.jamanetwork.com/article.aspx?articleid=1150355" TargetMode="External"/><Relationship Id="rId6" Type="http://schemas.openxmlformats.org/officeDocument/2006/relationships/hyperlink" Target="http://www.ncbi.nlm.nih.gov/pmc/articles/PMC2365748/pdf/nihms45505.pdf" TargetMode="External"/><Relationship Id="rId7" Type="http://schemas.openxmlformats.org/officeDocument/2006/relationships/hyperlink" Target="http://archinte.jamanetwork.com/article.aspx?articleid=214173&amp;resultclick=1" TargetMode="External"/><Relationship Id="rId8"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9.29"/>
    <col customWidth="1" min="2" max="5" width="14.43"/>
    <col customWidth="1" min="6" max="48" width="8.71"/>
  </cols>
  <sheetData>
    <row r="1" ht="15.75" customHeight="1">
      <c r="A1" s="1" t="s">
        <v>0</v>
      </c>
      <c r="B1" s="1" t="s">
        <v>1</v>
      </c>
      <c r="C1" s="2" t="s">
        <v>2</v>
      </c>
      <c r="D1" s="2" t="s">
        <v>3</v>
      </c>
      <c r="E1" s="2" t="s">
        <v>4</v>
      </c>
      <c r="F1" s="2" t="s">
        <v>5</v>
      </c>
      <c r="G1" s="3" t="s">
        <v>6</v>
      </c>
      <c r="H1" s="3" t="s">
        <v>7</v>
      </c>
      <c r="I1" s="2" t="s">
        <v>8</v>
      </c>
      <c r="J1" s="2" t="s">
        <v>9</v>
      </c>
      <c r="K1" s="2" t="s">
        <v>10</v>
      </c>
      <c r="L1" s="2" t="s">
        <v>11</v>
      </c>
      <c r="M1" s="3" t="s">
        <v>12</v>
      </c>
      <c r="N1" s="2" t="s">
        <v>13</v>
      </c>
      <c r="O1" s="2" t="s">
        <v>14</v>
      </c>
      <c r="P1" s="2" t="s">
        <v>15</v>
      </c>
      <c r="Q1" s="3" t="s">
        <v>16</v>
      </c>
      <c r="R1" s="3" t="s">
        <v>17</v>
      </c>
      <c r="S1" s="3" t="s">
        <v>18</v>
      </c>
      <c r="T1" s="2" t="s">
        <v>19</v>
      </c>
      <c r="U1" s="4" t="s">
        <v>20</v>
      </c>
      <c r="V1" s="2" t="s">
        <v>21</v>
      </c>
      <c r="W1" s="2" t="s">
        <v>22</v>
      </c>
      <c r="X1" s="3" t="s">
        <v>23</v>
      </c>
      <c r="Y1" s="5" t="s">
        <v>24</v>
      </c>
      <c r="Z1" s="2" t="s">
        <v>25</v>
      </c>
      <c r="AA1" s="3" t="s">
        <v>26</v>
      </c>
      <c r="AB1" s="2" t="s">
        <v>27</v>
      </c>
      <c r="AC1" s="2" t="s">
        <v>28</v>
      </c>
      <c r="AD1" s="2" t="s">
        <v>29</v>
      </c>
      <c r="AE1" s="2" t="s">
        <v>30</v>
      </c>
      <c r="AF1" s="3" t="s">
        <v>31</v>
      </c>
      <c r="AG1" s="2" t="s">
        <v>32</v>
      </c>
      <c r="AH1" s="2" t="s">
        <v>33</v>
      </c>
      <c r="AI1" s="2" t="s">
        <v>34</v>
      </c>
      <c r="AJ1" s="2" t="s">
        <v>35</v>
      </c>
      <c r="AK1" s="2" t="s">
        <v>36</v>
      </c>
      <c r="AL1" s="4" t="s">
        <v>37</v>
      </c>
      <c r="AM1" s="2" t="s">
        <v>38</v>
      </c>
      <c r="AN1" s="6" t="s">
        <v>39</v>
      </c>
      <c r="AO1" s="2" t="s">
        <v>40</v>
      </c>
      <c r="AP1" s="2" t="s">
        <v>41</v>
      </c>
      <c r="AQ1" s="2" t="s">
        <v>42</v>
      </c>
      <c r="AR1" s="2" t="s">
        <v>43</v>
      </c>
      <c r="AS1" s="3" t="s">
        <v>44</v>
      </c>
      <c r="AT1" s="3" t="s">
        <v>45</v>
      </c>
      <c r="AU1" s="2" t="s">
        <v>46</v>
      </c>
      <c r="AV1" s="2" t="s">
        <v>47</v>
      </c>
    </row>
    <row r="2" ht="15.75" customHeight="1">
      <c r="A2" s="7" t="s">
        <v>48</v>
      </c>
      <c r="B2" s="7">
        <v>0.0355</v>
      </c>
      <c r="C2" s="8" t="str">
        <f>(3.269552406/100)+C3</f>
        <v>0.06119552406</v>
      </c>
      <c r="D2" s="8" t="str">
        <f>(2.641076758/100)+D3</f>
        <v>0.05491076758</v>
      </c>
      <c r="E2" s="9" t="str">
        <f>(1.975614057/100)+E3</f>
        <v>0.04825614057</v>
      </c>
      <c r="F2" s="10" t="str">
        <f>(2.91101831662217/100)+F3</f>
        <v>0.05761018317</v>
      </c>
      <c r="G2" s="10" t="str">
        <f>(3.297803748/100)+G3</f>
        <v>0.06147803748</v>
      </c>
      <c r="H2" s="10" t="str">
        <f>(2.498110306/100)+H3</f>
        <v>0.05348110306</v>
      </c>
      <c r="I2" s="10" t="str">
        <f>(1.302061946/100)+I3</f>
        <v>0.04152061946</v>
      </c>
      <c r="J2" s="10" t="str">
        <f>(1.968283386/100)+J3</f>
        <v>0.04818283386</v>
      </c>
      <c r="K2" s="10" t="str">
        <f>(3.301595089/100)+K3</f>
        <v>0.06151595089</v>
      </c>
      <c r="L2" s="10" t="str">
        <f>(2.404550925/100)+L3
</f>
        <v>0.05254550925</v>
      </c>
      <c r="M2" s="10" t="str">
        <f>(3.15317545/100)+M3</f>
        <v>0.0600317545</v>
      </c>
      <c r="N2" s="10" t="str">
        <f>(2.486347213
/100)+N3</f>
        <v>0.05336347213</v>
      </c>
      <c r="O2" s="10" t="str">
        <f>(2.44243261
/100)+O3</f>
        <v>0.0529243261</v>
      </c>
      <c r="P2" s="10" t="str">
        <f>(2.208360412
/100)+P3</f>
        <v>0.05058360412</v>
      </c>
      <c r="Q2" s="10" t="str">
        <f>(2.50680866/100)+Q3
</f>
        <v>0.0535680866</v>
      </c>
      <c r="R2" s="10" t="str">
        <f>(2.236266447/100)+R3</f>
        <v>0.05086266447</v>
      </c>
      <c r="S2" s="10" t="str">
        <f>(3.231992692/100)+S3</f>
        <v>0.06081992692</v>
      </c>
      <c r="T2" s="10" t="str">
        <f>(2.350075661/100)+T3</f>
        <v>0.05200075661</v>
      </c>
      <c r="U2" s="10" t="str">
        <f>(2.698294373/100)+U3</f>
        <v>0.05548294373</v>
      </c>
      <c r="V2" s="10" t="str">
        <f>(2.438527521/100)+V3</f>
        <v>0.05288527521</v>
      </c>
      <c r="W2" s="10" t="str">
        <f>(2.644121396
/100)+W3</f>
        <v>0.05494121396</v>
      </c>
      <c r="X2" s="10" t="str">
        <f>(1.24688598/100)+X3</f>
        <v>0.0409688598</v>
      </c>
      <c r="Y2" s="10" t="str">
        <f>(2.367408337/100)+Y3</f>
        <v>0.05217408337</v>
      </c>
      <c r="Z2" s="10" t="str">
        <f>(2.783869737/100)+Z3</f>
        <v>0.05633869737</v>
      </c>
      <c r="AA2" s="10" t="str">
        <f>(3.072287728/100)+AA3</f>
        <v>0.05922287728</v>
      </c>
      <c r="AB2" s="10" t="str">
        <f>(2.933420467/100)+AB3</f>
        <v>0.05783420467</v>
      </c>
      <c r="AC2" s="10" t="str">
        <f>(2.472382509/100)+AC3</f>
        <v>0.05322382509</v>
      </c>
      <c r="AD2" s="10" t="str">
        <f>(0.181061469/100)/AD3</f>
        <v>0.06353034</v>
      </c>
      <c r="AE2" s="10" t="str">
        <f>(2.790970183/100)+AE3</f>
        <v>0.05640970183</v>
      </c>
      <c r="AF2" s="10" t="str">
        <f>(2.369479939/100)+AF3</f>
        <v>0.05219479939</v>
      </c>
      <c r="AG2" s="10" t="str">
        <f>(4.029436517/100)+AG3</f>
        <v>0.06879436517</v>
      </c>
      <c r="AH2" s="10" t="str">
        <f>(2.660487333/100)+AH3</f>
        <v>0.05510487333</v>
      </c>
      <c r="AI2" s="10" t="str">
        <f>(2.35027091/100)+AI3</f>
        <v>0.0520027091</v>
      </c>
      <c r="AJ2" s="10" t="str">
        <f>(2.145837472/100)+AJ3</f>
        <v>0.04995837472</v>
      </c>
      <c r="AK2" s="10" t="str">
        <f>(3.125624981/100)+AK3</f>
        <v>0.05975624981</v>
      </c>
      <c r="AL2" s="10" t="str">
        <f>(2.189341169/100)+AL3</f>
        <v>0.05039341169</v>
      </c>
      <c r="AM2" s="10" t="str">
        <f>(2.399954384/100)+AM3
</f>
        <v>0.05249954384</v>
      </c>
      <c r="AN2" s="10" t="str">
        <f>(1.57611958/100)+AN3</f>
        <v>0.0442611958</v>
      </c>
      <c r="AO2" s="10" t="str">
        <f>(3.915536494/100)+AO3</f>
        <v>0.06765536494</v>
      </c>
      <c r="AP2" s="10" t="str">
        <f>(2.145269562/100)+AP3</f>
        <v>0.04995269562</v>
      </c>
      <c r="AQ2" s="10" t="str">
        <f>(1.466122343/100)+AQ3</f>
        <v>0.04316122343</v>
      </c>
      <c r="AR2" s="10" t="str">
        <f>(3.154369428/100)+AR3</f>
        <v>0.06004369428</v>
      </c>
      <c r="AS2" s="10" t="str">
        <f>(2.6553193/100)+AS3</f>
        <v>0.055053193</v>
      </c>
      <c r="AT2" s="10" t="str">
        <f>(3.25376537/100)+AT3</f>
        <v>0.0610376537</v>
      </c>
      <c r="AU2" s="10" t="str">
        <f>(3.069640155/100)+AU3</f>
        <v>0.05919640155</v>
      </c>
      <c r="AV2" s="10" t="str">
        <f>(2.307451177/100)+AV3</f>
        <v>0.05157451177</v>
      </c>
    </row>
    <row r="3" ht="15.75" customHeight="1">
      <c r="A3" s="7" t="s">
        <v>49</v>
      </c>
      <c r="B3" s="7">
        <v>0.0285</v>
      </c>
      <c r="C3" s="7">
        <v>0.0285</v>
      </c>
      <c r="D3" s="7">
        <v>0.0285</v>
      </c>
      <c r="E3" s="7">
        <v>0.0285</v>
      </c>
      <c r="F3" s="7">
        <v>0.0285</v>
      </c>
      <c r="G3" s="7">
        <v>0.0285</v>
      </c>
      <c r="H3" s="7">
        <v>0.0285</v>
      </c>
      <c r="I3" s="7">
        <v>0.0285</v>
      </c>
      <c r="J3" s="7">
        <v>0.0285</v>
      </c>
      <c r="K3" s="7">
        <v>0.0285</v>
      </c>
      <c r="L3" s="7">
        <v>0.0285</v>
      </c>
      <c r="M3" s="7">
        <v>0.0285</v>
      </c>
      <c r="N3" s="7">
        <v>0.0285</v>
      </c>
      <c r="O3" s="7">
        <v>0.0285</v>
      </c>
      <c r="P3" s="7">
        <v>0.0285</v>
      </c>
      <c r="Q3" s="7">
        <v>0.0285</v>
      </c>
      <c r="R3" s="7">
        <v>0.0285</v>
      </c>
      <c r="S3" s="7">
        <v>0.0285</v>
      </c>
      <c r="T3" s="7">
        <v>0.0285</v>
      </c>
      <c r="U3" s="7">
        <v>0.0285</v>
      </c>
      <c r="V3" s="7">
        <v>0.0285</v>
      </c>
      <c r="W3" s="7">
        <v>0.0285</v>
      </c>
      <c r="X3" s="7">
        <v>0.0285</v>
      </c>
      <c r="Y3" s="7">
        <v>0.0285</v>
      </c>
      <c r="Z3" s="7">
        <v>0.0285</v>
      </c>
      <c r="AA3" s="7">
        <v>0.0285</v>
      </c>
      <c r="AB3" s="7">
        <v>0.0285</v>
      </c>
      <c r="AC3" s="7">
        <v>0.0285</v>
      </c>
      <c r="AD3" s="7">
        <v>0.0285</v>
      </c>
      <c r="AE3" s="7">
        <v>0.0285</v>
      </c>
      <c r="AF3" s="7">
        <v>0.0285</v>
      </c>
      <c r="AG3" s="7">
        <v>0.0285</v>
      </c>
      <c r="AH3" s="7">
        <v>0.0285</v>
      </c>
      <c r="AI3" s="7">
        <v>0.0285</v>
      </c>
      <c r="AJ3" s="7">
        <v>0.0285</v>
      </c>
      <c r="AK3" s="7">
        <v>0.0285</v>
      </c>
      <c r="AL3" s="7">
        <v>0.0285</v>
      </c>
      <c r="AM3" s="7">
        <v>0.0285</v>
      </c>
      <c r="AN3" s="7">
        <v>0.0285</v>
      </c>
      <c r="AO3" s="7">
        <v>0.0285</v>
      </c>
      <c r="AP3" s="7">
        <v>0.0285</v>
      </c>
      <c r="AQ3" s="7">
        <v>0.0285</v>
      </c>
      <c r="AR3" s="7">
        <v>0.0285</v>
      </c>
      <c r="AS3" s="7">
        <v>0.0285</v>
      </c>
      <c r="AT3" s="7">
        <v>0.0285</v>
      </c>
      <c r="AU3" s="7">
        <v>0.0285</v>
      </c>
      <c r="AV3" s="7">
        <v>0.0285</v>
      </c>
    </row>
    <row r="4" ht="15.75" customHeight="1">
      <c r="A4" s="7" t="s">
        <v>50</v>
      </c>
      <c r="B4" s="11">
        <v>4.0</v>
      </c>
      <c r="C4" s="11">
        <v>4.0</v>
      </c>
      <c r="D4" s="11">
        <v>4.0</v>
      </c>
      <c r="E4" s="11">
        <v>4.0</v>
      </c>
      <c r="F4" s="11">
        <v>4.0</v>
      </c>
      <c r="G4" s="11">
        <v>4.0</v>
      </c>
      <c r="H4" s="11">
        <v>4.0</v>
      </c>
      <c r="I4" s="11">
        <v>4.0</v>
      </c>
      <c r="J4" s="11">
        <v>4.0</v>
      </c>
      <c r="K4" s="11">
        <v>4.0</v>
      </c>
      <c r="L4" s="11">
        <v>4.0</v>
      </c>
      <c r="M4" s="11">
        <v>4.0</v>
      </c>
      <c r="N4" s="11">
        <v>4.0</v>
      </c>
      <c r="O4" s="11">
        <v>4.0</v>
      </c>
      <c r="P4" s="11">
        <v>4.0</v>
      </c>
      <c r="Q4" s="11">
        <v>4.0</v>
      </c>
      <c r="R4" s="11">
        <v>4.0</v>
      </c>
      <c r="S4" s="11">
        <v>4.0</v>
      </c>
      <c r="T4" s="11">
        <v>4.0</v>
      </c>
      <c r="U4" s="11">
        <v>4.0</v>
      </c>
      <c r="V4" s="11">
        <v>4.0</v>
      </c>
      <c r="W4" s="11">
        <v>4.0</v>
      </c>
      <c r="X4" s="11">
        <v>4.0</v>
      </c>
      <c r="Y4" s="11">
        <v>4.0</v>
      </c>
      <c r="Z4" s="11">
        <v>4.0</v>
      </c>
      <c r="AA4" s="11">
        <v>4.0</v>
      </c>
      <c r="AB4" s="11">
        <v>4.0</v>
      </c>
      <c r="AC4" s="11">
        <v>4.0</v>
      </c>
      <c r="AD4" s="11">
        <v>4.0</v>
      </c>
      <c r="AE4" s="11">
        <v>4.0</v>
      </c>
      <c r="AF4" s="11">
        <v>4.0</v>
      </c>
      <c r="AG4" s="11">
        <v>4.0</v>
      </c>
      <c r="AH4" s="11">
        <v>4.0</v>
      </c>
      <c r="AI4" s="11">
        <v>4.0</v>
      </c>
      <c r="AJ4" s="11">
        <v>4.0</v>
      </c>
      <c r="AK4" s="11">
        <v>4.0</v>
      </c>
      <c r="AL4" s="11">
        <v>4.0</v>
      </c>
      <c r="AM4" s="11">
        <v>4.0</v>
      </c>
      <c r="AN4" s="11">
        <v>4.0</v>
      </c>
      <c r="AO4" s="11">
        <v>4.0</v>
      </c>
      <c r="AP4" s="11">
        <v>4.0</v>
      </c>
      <c r="AQ4" s="11">
        <v>4.0</v>
      </c>
      <c r="AR4" s="11">
        <v>4.0</v>
      </c>
      <c r="AS4" s="11">
        <v>4.0</v>
      </c>
      <c r="AT4" s="11">
        <v>4.0</v>
      </c>
      <c r="AU4" s="11">
        <v>4.0</v>
      </c>
      <c r="AV4" s="11">
        <v>4.0</v>
      </c>
    </row>
    <row r="5" ht="15.75" customHeight="1">
      <c r="A5" s="7" t="s">
        <v>51</v>
      </c>
      <c r="B5" s="7">
        <v>0.1</v>
      </c>
      <c r="C5" s="7">
        <v>0.1</v>
      </c>
      <c r="D5" s="7">
        <v>0.1</v>
      </c>
      <c r="E5" s="7">
        <v>0.1</v>
      </c>
      <c r="F5" s="7">
        <v>0.1</v>
      </c>
      <c r="G5" s="7">
        <v>0.1</v>
      </c>
      <c r="H5" s="7">
        <v>0.1</v>
      </c>
      <c r="I5" s="7">
        <v>0.1</v>
      </c>
      <c r="J5" s="7">
        <v>0.1</v>
      </c>
      <c r="K5" s="7">
        <v>0.1</v>
      </c>
      <c r="L5" s="7">
        <v>0.1</v>
      </c>
      <c r="M5" s="7">
        <v>0.1</v>
      </c>
      <c r="N5" s="7">
        <v>0.1</v>
      </c>
      <c r="O5" s="7">
        <v>0.1</v>
      </c>
      <c r="P5" s="7">
        <v>0.1</v>
      </c>
      <c r="Q5" s="7">
        <v>0.1</v>
      </c>
      <c r="R5" s="7">
        <v>0.1</v>
      </c>
      <c r="S5" s="7">
        <v>0.1</v>
      </c>
      <c r="T5" s="7">
        <v>0.1</v>
      </c>
      <c r="U5" s="7">
        <v>0.1</v>
      </c>
      <c r="V5" s="7">
        <v>0.1</v>
      </c>
      <c r="W5" s="7">
        <v>0.1</v>
      </c>
      <c r="X5" s="7">
        <v>0.1</v>
      </c>
      <c r="Y5" s="7">
        <v>0.1</v>
      </c>
      <c r="Z5" s="7">
        <v>0.1</v>
      </c>
      <c r="AA5" s="7">
        <v>0.1</v>
      </c>
      <c r="AB5" s="7">
        <v>0.1</v>
      </c>
      <c r="AC5" s="7">
        <v>0.1</v>
      </c>
      <c r="AD5" s="7">
        <v>0.1</v>
      </c>
      <c r="AE5" s="7">
        <v>0.1</v>
      </c>
      <c r="AF5" s="7">
        <v>0.1</v>
      </c>
      <c r="AG5" s="7">
        <v>0.1</v>
      </c>
      <c r="AH5" s="7">
        <v>0.1</v>
      </c>
      <c r="AI5" s="7">
        <v>0.1</v>
      </c>
      <c r="AJ5" s="7">
        <v>0.1</v>
      </c>
      <c r="AK5" s="7">
        <v>0.1</v>
      </c>
      <c r="AL5" s="7">
        <v>0.1</v>
      </c>
      <c r="AM5" s="7">
        <v>0.1</v>
      </c>
      <c r="AN5" s="7">
        <v>0.1</v>
      </c>
      <c r="AO5" s="7">
        <v>0.1</v>
      </c>
      <c r="AP5" s="7">
        <v>0.1</v>
      </c>
      <c r="AQ5" s="7">
        <v>0.1</v>
      </c>
      <c r="AR5" s="7">
        <v>0.1</v>
      </c>
      <c r="AS5" s="7">
        <v>0.1</v>
      </c>
      <c r="AT5" s="7">
        <v>0.1</v>
      </c>
      <c r="AU5" s="7">
        <v>0.1</v>
      </c>
      <c r="AV5" s="7">
        <v>0.1</v>
      </c>
    </row>
    <row r="6" ht="15.75" customHeight="1">
      <c r="A6" s="7" t="s">
        <v>52</v>
      </c>
      <c r="B6" s="7">
        <v>1.0</v>
      </c>
      <c r="C6" s="7">
        <v>1.0</v>
      </c>
      <c r="D6" s="7">
        <v>1.0</v>
      </c>
      <c r="E6" s="7">
        <v>1.0</v>
      </c>
      <c r="F6" s="7">
        <v>1.0</v>
      </c>
      <c r="G6" s="7">
        <v>1.0</v>
      </c>
      <c r="H6" s="7">
        <v>1.0</v>
      </c>
      <c r="I6" s="7">
        <v>1.0</v>
      </c>
      <c r="J6" s="7">
        <v>1.0</v>
      </c>
      <c r="K6" s="7">
        <v>1.0</v>
      </c>
      <c r="L6" s="7">
        <v>1.0</v>
      </c>
      <c r="M6" s="7">
        <v>1.0</v>
      </c>
      <c r="N6" s="7">
        <v>1.0</v>
      </c>
      <c r="O6" s="7">
        <v>1.0</v>
      </c>
      <c r="P6" s="7">
        <v>1.0</v>
      </c>
      <c r="Q6" s="7">
        <v>1.0</v>
      </c>
      <c r="R6" s="7">
        <v>1.0</v>
      </c>
      <c r="S6" s="7">
        <v>1.0</v>
      </c>
      <c r="T6" s="7">
        <v>1.0</v>
      </c>
      <c r="U6" s="7">
        <v>1.0</v>
      </c>
      <c r="V6" s="7">
        <v>1.0</v>
      </c>
      <c r="W6" s="7">
        <v>1.0</v>
      </c>
      <c r="X6" s="7">
        <v>1.0</v>
      </c>
      <c r="Y6" s="7">
        <v>1.0</v>
      </c>
      <c r="Z6" s="7">
        <v>1.0</v>
      </c>
      <c r="AA6" s="7">
        <v>1.0</v>
      </c>
      <c r="AB6" s="7">
        <v>1.0</v>
      </c>
      <c r="AC6" s="7">
        <v>1.0</v>
      </c>
      <c r="AD6" s="7">
        <v>1.0</v>
      </c>
      <c r="AE6" s="7">
        <v>1.0</v>
      </c>
      <c r="AF6" s="7">
        <v>1.0</v>
      </c>
      <c r="AG6" s="7">
        <v>1.0</v>
      </c>
      <c r="AH6" s="7">
        <v>1.0</v>
      </c>
      <c r="AI6" s="7">
        <v>1.0</v>
      </c>
      <c r="AJ6" s="7">
        <v>1.0</v>
      </c>
      <c r="AK6" s="7">
        <v>1.0</v>
      </c>
      <c r="AL6" s="7">
        <v>1.0</v>
      </c>
      <c r="AM6" s="7">
        <v>1.0</v>
      </c>
      <c r="AN6" s="7">
        <v>1.0</v>
      </c>
      <c r="AO6" s="7">
        <v>1.0</v>
      </c>
      <c r="AP6" s="7">
        <v>1.0</v>
      </c>
      <c r="AQ6" s="7">
        <v>1.0</v>
      </c>
      <c r="AR6" s="7">
        <v>1.0</v>
      </c>
      <c r="AS6" s="7">
        <v>1.0</v>
      </c>
      <c r="AT6" s="7">
        <v>1.0</v>
      </c>
      <c r="AU6" s="7">
        <v>1.0</v>
      </c>
      <c r="AV6" s="7">
        <v>1.0</v>
      </c>
    </row>
    <row r="7" ht="15.75" customHeight="1">
      <c r="A7" s="7" t="s">
        <v>53</v>
      </c>
      <c r="B7" s="11">
        <v>8.0</v>
      </c>
      <c r="C7" s="11">
        <v>8.0</v>
      </c>
      <c r="D7" s="11">
        <v>8.0</v>
      </c>
      <c r="E7" s="11">
        <v>8.0</v>
      </c>
      <c r="F7" s="11">
        <v>8.0</v>
      </c>
      <c r="G7" s="11">
        <v>8.0</v>
      </c>
      <c r="H7" s="11">
        <v>8.0</v>
      </c>
      <c r="I7" s="11">
        <v>8.0</v>
      </c>
      <c r="J7" s="11">
        <v>8.0</v>
      </c>
      <c r="K7" s="11">
        <v>8.0</v>
      </c>
      <c r="L7" s="11">
        <v>8.0</v>
      </c>
      <c r="M7" s="11">
        <v>8.0</v>
      </c>
      <c r="N7" s="11">
        <v>8.0</v>
      </c>
      <c r="O7" s="11">
        <v>8.0</v>
      </c>
      <c r="P7" s="11">
        <v>8.0</v>
      </c>
      <c r="Q7" s="11">
        <v>8.0</v>
      </c>
      <c r="R7" s="11">
        <v>8.0</v>
      </c>
      <c r="S7" s="11">
        <v>8.0</v>
      </c>
      <c r="T7" s="11">
        <v>8.0</v>
      </c>
      <c r="U7" s="11">
        <v>8.0</v>
      </c>
      <c r="V7" s="11">
        <v>8.0</v>
      </c>
      <c r="W7" s="11">
        <v>8.0</v>
      </c>
      <c r="X7" s="11">
        <v>8.0</v>
      </c>
      <c r="Y7" s="11">
        <v>8.0</v>
      </c>
      <c r="Z7" s="11">
        <v>8.0</v>
      </c>
      <c r="AA7" s="11">
        <v>8.0</v>
      </c>
      <c r="AB7" s="11">
        <v>8.0</v>
      </c>
      <c r="AC7" s="11">
        <v>8.0</v>
      </c>
      <c r="AD7" s="11">
        <v>8.0</v>
      </c>
      <c r="AE7" s="11">
        <v>8.0</v>
      </c>
      <c r="AF7" s="11">
        <v>8.0</v>
      </c>
      <c r="AG7" s="11">
        <v>8.0</v>
      </c>
      <c r="AH7" s="11">
        <v>8.0</v>
      </c>
      <c r="AI7" s="11">
        <v>8.0</v>
      </c>
      <c r="AJ7" s="11">
        <v>8.0</v>
      </c>
      <c r="AK7" s="11">
        <v>8.0</v>
      </c>
      <c r="AL7" s="11">
        <v>8.0</v>
      </c>
      <c r="AM7" s="11">
        <v>8.0</v>
      </c>
      <c r="AN7" s="11">
        <v>8.0</v>
      </c>
      <c r="AO7" s="11">
        <v>8.0</v>
      </c>
      <c r="AP7" s="11">
        <v>8.0</v>
      </c>
      <c r="AQ7" s="11">
        <v>8.0</v>
      </c>
      <c r="AR7" s="11">
        <v>8.0</v>
      </c>
      <c r="AS7" s="11">
        <v>8.0</v>
      </c>
      <c r="AT7" s="11">
        <v>8.0</v>
      </c>
      <c r="AU7" s="11">
        <v>8.0</v>
      </c>
      <c r="AV7" s="11">
        <v>8.0</v>
      </c>
    </row>
    <row r="8" ht="15.75" customHeight="1">
      <c r="A8" s="7" t="s">
        <v>54</v>
      </c>
      <c r="B8" s="7">
        <v>8.0E-4</v>
      </c>
      <c r="C8" s="7">
        <v>8.0E-4</v>
      </c>
      <c r="D8" s="7">
        <v>8.0E-4</v>
      </c>
      <c r="E8" s="7">
        <v>8.0E-4</v>
      </c>
      <c r="F8" s="7">
        <v>8.0E-4</v>
      </c>
      <c r="G8" s="7">
        <v>8.0E-4</v>
      </c>
      <c r="H8" s="7">
        <v>8.0E-4</v>
      </c>
      <c r="I8" s="7">
        <v>8.0E-4</v>
      </c>
      <c r="J8" s="7">
        <v>8.0E-4</v>
      </c>
      <c r="K8" s="7">
        <v>8.0E-4</v>
      </c>
      <c r="L8" s="7">
        <v>8.0E-4</v>
      </c>
      <c r="M8" s="7">
        <v>8.0E-4</v>
      </c>
      <c r="N8" s="7">
        <v>8.0E-4</v>
      </c>
      <c r="O8" s="7">
        <v>8.0E-4</v>
      </c>
      <c r="P8" s="7">
        <v>8.0E-4</v>
      </c>
      <c r="Q8" s="7">
        <v>8.0E-4</v>
      </c>
      <c r="R8" s="7">
        <v>8.0E-4</v>
      </c>
      <c r="S8" s="7">
        <v>8.0E-4</v>
      </c>
      <c r="T8" s="7">
        <v>8.0E-4</v>
      </c>
      <c r="U8" s="7">
        <v>8.0E-4</v>
      </c>
      <c r="V8" s="7">
        <v>8.0E-4</v>
      </c>
      <c r="W8" s="7">
        <v>8.0E-4</v>
      </c>
      <c r="X8" s="7">
        <v>8.0E-4</v>
      </c>
      <c r="Y8" s="7">
        <v>8.0E-4</v>
      </c>
      <c r="Z8" s="7">
        <v>8.0E-4</v>
      </c>
      <c r="AA8" s="7">
        <v>8.0E-4</v>
      </c>
      <c r="AB8" s="7">
        <v>8.0E-4</v>
      </c>
      <c r="AC8" s="7">
        <v>8.0E-4</v>
      </c>
      <c r="AD8" s="7">
        <v>8.0E-4</v>
      </c>
      <c r="AE8" s="7">
        <v>8.0E-4</v>
      </c>
      <c r="AF8" s="7">
        <v>8.0E-4</v>
      </c>
      <c r="AG8" s="7">
        <v>8.0E-4</v>
      </c>
      <c r="AH8" s="7">
        <v>8.0E-4</v>
      </c>
      <c r="AI8" s="7">
        <v>8.0E-4</v>
      </c>
      <c r="AJ8" s="7">
        <v>8.0E-4</v>
      </c>
      <c r="AK8" s="7">
        <v>8.0E-4</v>
      </c>
      <c r="AL8" s="7">
        <v>8.0E-4</v>
      </c>
      <c r="AM8" s="7">
        <v>8.0E-4</v>
      </c>
      <c r="AN8" s="7">
        <v>8.0E-4</v>
      </c>
      <c r="AO8" s="7">
        <v>8.0E-4</v>
      </c>
      <c r="AP8" s="7">
        <v>8.0E-4</v>
      </c>
      <c r="AQ8" s="7">
        <v>8.0E-4</v>
      </c>
      <c r="AR8" s="7">
        <v>8.0E-4</v>
      </c>
      <c r="AS8" s="7">
        <v>8.0E-4</v>
      </c>
      <c r="AT8" s="7">
        <v>8.0E-4</v>
      </c>
      <c r="AU8" s="7">
        <v>8.0E-4</v>
      </c>
      <c r="AV8" s="7">
        <v>8.0E-4</v>
      </c>
    </row>
    <row r="9" ht="15.75" customHeight="1">
      <c r="A9" s="7" t="s">
        <v>55</v>
      </c>
      <c r="B9" s="7">
        <v>4.0E-4</v>
      </c>
      <c r="C9" s="7">
        <v>4.0E-4</v>
      </c>
      <c r="D9" s="7">
        <v>4.0E-4</v>
      </c>
      <c r="E9" s="7">
        <v>4.0E-4</v>
      </c>
      <c r="F9" s="7">
        <v>4.0E-4</v>
      </c>
      <c r="G9" s="7">
        <v>4.0E-4</v>
      </c>
      <c r="H9" s="7">
        <v>4.0E-4</v>
      </c>
      <c r="I9" s="7">
        <v>4.0E-4</v>
      </c>
      <c r="J9" s="7">
        <v>4.0E-4</v>
      </c>
      <c r="K9" s="7">
        <v>4.0E-4</v>
      </c>
      <c r="L9" s="7">
        <v>4.0E-4</v>
      </c>
      <c r="M9" s="7">
        <v>4.0E-4</v>
      </c>
      <c r="N9" s="7">
        <v>4.0E-4</v>
      </c>
      <c r="O9" s="7">
        <v>4.0E-4</v>
      </c>
      <c r="P9" s="7">
        <v>4.0E-4</v>
      </c>
      <c r="Q9" s="7">
        <v>4.0E-4</v>
      </c>
      <c r="R9" s="7">
        <v>4.0E-4</v>
      </c>
      <c r="S9" s="7">
        <v>4.0E-4</v>
      </c>
      <c r="T9" s="7">
        <v>4.0E-4</v>
      </c>
      <c r="U9" s="7">
        <v>4.0E-4</v>
      </c>
      <c r="V9" s="7">
        <v>4.0E-4</v>
      </c>
      <c r="W9" s="7">
        <v>4.0E-4</v>
      </c>
      <c r="X9" s="7">
        <v>4.0E-4</v>
      </c>
      <c r="Y9" s="7">
        <v>4.0E-4</v>
      </c>
      <c r="Z9" s="7">
        <v>4.0E-4</v>
      </c>
      <c r="AA9" s="7">
        <v>4.0E-4</v>
      </c>
      <c r="AB9" s="7">
        <v>4.0E-4</v>
      </c>
      <c r="AC9" s="7">
        <v>4.0E-4</v>
      </c>
      <c r="AD9" s="7">
        <v>4.0E-4</v>
      </c>
      <c r="AE9" s="7">
        <v>4.0E-4</v>
      </c>
      <c r="AF9" s="7">
        <v>4.0E-4</v>
      </c>
      <c r="AG9" s="7">
        <v>4.0E-4</v>
      </c>
      <c r="AH9" s="7">
        <v>4.0E-4</v>
      </c>
      <c r="AI9" s="7">
        <v>4.0E-4</v>
      </c>
      <c r="AJ9" s="7">
        <v>4.0E-4</v>
      </c>
      <c r="AK9" s="7">
        <v>4.0E-4</v>
      </c>
      <c r="AL9" s="7">
        <v>4.0E-4</v>
      </c>
      <c r="AM9" s="7">
        <v>4.0E-4</v>
      </c>
      <c r="AN9" s="7">
        <v>4.0E-4</v>
      </c>
      <c r="AO9" s="7">
        <v>4.0E-4</v>
      </c>
      <c r="AP9" s="7">
        <v>4.0E-4</v>
      </c>
      <c r="AQ9" s="7">
        <v>4.0E-4</v>
      </c>
      <c r="AR9" s="7">
        <v>4.0E-4</v>
      </c>
      <c r="AS9" s="7">
        <v>4.0E-4</v>
      </c>
      <c r="AT9" s="7">
        <v>4.0E-4</v>
      </c>
      <c r="AU9" s="7">
        <v>4.0E-4</v>
      </c>
      <c r="AV9" s="7">
        <v>4.0E-4</v>
      </c>
    </row>
    <row r="10" ht="15.75" customHeight="1">
      <c r="A10" s="7" t="s">
        <v>56</v>
      </c>
      <c r="B10" s="12">
        <v>0.1</v>
      </c>
      <c r="C10" s="12">
        <v>0.1</v>
      </c>
      <c r="D10" s="12">
        <v>0.1</v>
      </c>
      <c r="E10" s="12">
        <v>0.1</v>
      </c>
      <c r="F10" s="12">
        <v>0.1</v>
      </c>
      <c r="G10" s="12">
        <v>0.1</v>
      </c>
      <c r="H10" s="12">
        <v>0.1</v>
      </c>
      <c r="I10" s="12">
        <v>0.1</v>
      </c>
      <c r="J10" s="12">
        <v>0.1</v>
      </c>
      <c r="K10" s="12">
        <v>0.1</v>
      </c>
      <c r="L10" s="12">
        <v>0.1</v>
      </c>
      <c r="M10" s="12">
        <v>0.1</v>
      </c>
      <c r="N10" s="12">
        <v>0.1</v>
      </c>
      <c r="O10" s="12">
        <v>0.1</v>
      </c>
      <c r="P10" s="12">
        <v>0.1</v>
      </c>
      <c r="Q10" s="12">
        <v>0.1</v>
      </c>
      <c r="R10" s="12">
        <v>0.1</v>
      </c>
      <c r="S10" s="12">
        <v>0.1</v>
      </c>
      <c r="T10" s="12">
        <v>0.1</v>
      </c>
      <c r="U10" s="12">
        <v>0.1</v>
      </c>
      <c r="V10" s="12">
        <v>0.1</v>
      </c>
      <c r="W10" s="12">
        <v>0.1</v>
      </c>
      <c r="X10" s="12">
        <v>0.1</v>
      </c>
      <c r="Y10" s="12">
        <v>0.1</v>
      </c>
      <c r="Z10" s="12">
        <v>0.1</v>
      </c>
      <c r="AA10" s="12">
        <v>0.1</v>
      </c>
      <c r="AB10" s="12">
        <v>0.1</v>
      </c>
      <c r="AC10" s="12">
        <v>0.1</v>
      </c>
      <c r="AD10" s="12">
        <v>0.1</v>
      </c>
      <c r="AE10" s="12">
        <v>0.1</v>
      </c>
      <c r="AF10" s="12">
        <v>0.1</v>
      </c>
      <c r="AG10" s="12">
        <v>0.1</v>
      </c>
      <c r="AH10" s="12">
        <v>0.1</v>
      </c>
      <c r="AI10" s="12">
        <v>0.1</v>
      </c>
      <c r="AJ10" s="12">
        <v>0.1</v>
      </c>
      <c r="AK10" s="12">
        <v>0.1</v>
      </c>
      <c r="AL10" s="12">
        <v>0.1</v>
      </c>
      <c r="AM10" s="12">
        <v>0.1</v>
      </c>
      <c r="AN10" s="12">
        <v>0.1</v>
      </c>
      <c r="AO10" s="12">
        <v>0.1</v>
      </c>
      <c r="AP10" s="12">
        <v>0.1</v>
      </c>
      <c r="AQ10" s="12">
        <v>0.1</v>
      </c>
      <c r="AR10" s="12">
        <v>0.1</v>
      </c>
      <c r="AS10" s="12">
        <v>0.1</v>
      </c>
      <c r="AT10" s="12">
        <v>0.1</v>
      </c>
      <c r="AU10" s="12">
        <v>0.1</v>
      </c>
      <c r="AV10" s="12">
        <v>0.1</v>
      </c>
    </row>
    <row r="11" ht="15.75" customHeight="1">
      <c r="A11" s="7" t="s">
        <v>57</v>
      </c>
      <c r="B11" s="11">
        <v>3.0</v>
      </c>
      <c r="C11" s="11">
        <v>3.0</v>
      </c>
      <c r="D11" s="11">
        <v>3.0</v>
      </c>
      <c r="E11" s="11">
        <v>3.0</v>
      </c>
      <c r="F11" s="11">
        <v>3.0</v>
      </c>
      <c r="G11" s="11">
        <v>3.0</v>
      </c>
      <c r="H11" s="11">
        <v>3.0</v>
      </c>
      <c r="I11" s="11">
        <v>3.0</v>
      </c>
      <c r="J11" s="11">
        <v>3.0</v>
      </c>
      <c r="K11" s="11">
        <v>3.0</v>
      </c>
      <c r="L11" s="11">
        <v>3.0</v>
      </c>
      <c r="M11" s="11">
        <v>3.0</v>
      </c>
      <c r="N11" s="11">
        <v>3.0</v>
      </c>
      <c r="O11" s="11">
        <v>3.0</v>
      </c>
      <c r="P11" s="11">
        <v>3.0</v>
      </c>
      <c r="Q11" s="11">
        <v>3.0</v>
      </c>
      <c r="R11" s="11">
        <v>3.0</v>
      </c>
      <c r="S11" s="11">
        <v>3.0</v>
      </c>
      <c r="T11" s="11">
        <v>3.0</v>
      </c>
      <c r="U11" s="11">
        <v>3.0</v>
      </c>
      <c r="V11" s="11">
        <v>3.0</v>
      </c>
      <c r="W11" s="11">
        <v>3.0</v>
      </c>
      <c r="X11" s="11">
        <v>3.0</v>
      </c>
      <c r="Y11" s="11">
        <v>3.0</v>
      </c>
      <c r="Z11" s="11">
        <v>3.0</v>
      </c>
      <c r="AA11" s="11">
        <v>3.0</v>
      </c>
      <c r="AB11" s="11">
        <v>3.0</v>
      </c>
      <c r="AC11" s="11">
        <v>3.0</v>
      </c>
      <c r="AD11" s="11">
        <v>3.0</v>
      </c>
      <c r="AE11" s="11">
        <v>3.0</v>
      </c>
      <c r="AF11" s="11">
        <v>3.0</v>
      </c>
      <c r="AG11" s="11">
        <v>3.0</v>
      </c>
      <c r="AH11" s="11">
        <v>3.0</v>
      </c>
      <c r="AI11" s="11">
        <v>3.0</v>
      </c>
      <c r="AJ11" s="11">
        <v>3.0</v>
      </c>
      <c r="AK11" s="11">
        <v>3.0</v>
      </c>
      <c r="AL11" s="11">
        <v>3.0</v>
      </c>
      <c r="AM11" s="11">
        <v>3.0</v>
      </c>
      <c r="AN11" s="11">
        <v>3.0</v>
      </c>
      <c r="AO11" s="11">
        <v>3.0</v>
      </c>
      <c r="AP11" s="11">
        <v>3.0</v>
      </c>
      <c r="AQ11" s="11">
        <v>3.0</v>
      </c>
      <c r="AR11" s="11">
        <v>3.0</v>
      </c>
      <c r="AS11" s="11">
        <v>3.0</v>
      </c>
      <c r="AT11" s="11">
        <v>3.0</v>
      </c>
      <c r="AU11" s="11">
        <v>3.0</v>
      </c>
      <c r="AV11" s="11">
        <v>3.0</v>
      </c>
    </row>
    <row r="12" ht="15.75" customHeight="1">
      <c r="A12" s="7" t="s">
        <v>58</v>
      </c>
      <c r="B12" s="7">
        <v>106.0</v>
      </c>
      <c r="C12" s="7">
        <v>106.0</v>
      </c>
      <c r="D12" s="7">
        <v>106.0</v>
      </c>
      <c r="E12" s="7">
        <v>106.0</v>
      </c>
      <c r="F12" s="7">
        <v>106.0</v>
      </c>
      <c r="G12" s="7">
        <v>106.0</v>
      </c>
      <c r="H12" s="7">
        <v>106.0</v>
      </c>
      <c r="I12" s="7">
        <v>106.0</v>
      </c>
      <c r="J12" s="7">
        <v>106.0</v>
      </c>
      <c r="K12" s="7">
        <v>106.0</v>
      </c>
      <c r="L12" s="7">
        <v>106.0</v>
      </c>
      <c r="M12" s="7">
        <v>106.0</v>
      </c>
      <c r="N12" s="7">
        <v>106.0</v>
      </c>
      <c r="O12" s="7">
        <v>106.0</v>
      </c>
      <c r="P12" s="7">
        <v>106.0</v>
      </c>
      <c r="Q12" s="7">
        <v>106.0</v>
      </c>
      <c r="R12" s="7">
        <v>106.0</v>
      </c>
      <c r="S12" s="7">
        <v>106.0</v>
      </c>
      <c r="T12" s="7">
        <v>106.0</v>
      </c>
      <c r="U12" s="7">
        <v>106.0</v>
      </c>
      <c r="V12" s="7">
        <v>106.0</v>
      </c>
      <c r="W12" s="7">
        <v>106.0</v>
      </c>
      <c r="X12" s="7">
        <v>106.0</v>
      </c>
      <c r="Y12" s="7">
        <v>106.0</v>
      </c>
      <c r="Z12" s="7">
        <v>106.0</v>
      </c>
      <c r="AA12" s="7">
        <v>106.0</v>
      </c>
      <c r="AB12" s="7">
        <v>106.0</v>
      </c>
      <c r="AC12" s="7">
        <v>106.0</v>
      </c>
      <c r="AD12" s="7">
        <v>106.0</v>
      </c>
      <c r="AE12" s="7">
        <v>106.0</v>
      </c>
      <c r="AF12" s="7">
        <v>106.0</v>
      </c>
      <c r="AG12" s="7">
        <v>106.0</v>
      </c>
      <c r="AH12" s="7">
        <v>106.0</v>
      </c>
      <c r="AI12" s="7">
        <v>106.0</v>
      </c>
      <c r="AJ12" s="7">
        <v>106.0</v>
      </c>
      <c r="AK12" s="7">
        <v>106.0</v>
      </c>
      <c r="AL12" s="7">
        <v>106.0</v>
      </c>
      <c r="AM12" s="7">
        <v>106.0</v>
      </c>
      <c r="AN12" s="7">
        <v>106.0</v>
      </c>
      <c r="AO12" s="7">
        <v>106.0</v>
      </c>
      <c r="AP12" s="7">
        <v>106.0</v>
      </c>
      <c r="AQ12" s="7">
        <v>106.0</v>
      </c>
      <c r="AR12" s="7">
        <v>106.0</v>
      </c>
      <c r="AS12" s="7">
        <v>106.0</v>
      </c>
      <c r="AT12" s="7">
        <v>106.0</v>
      </c>
      <c r="AU12" s="7">
        <v>106.0</v>
      </c>
      <c r="AV12" s="7">
        <v>106.0</v>
      </c>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7.29" defaultRowHeight="15.0"/>
  <cols>
    <col customWidth="1" min="1" max="1" width="50.14"/>
    <col customWidth="1" min="36" max="36" width="17.29"/>
  </cols>
  <sheetData>
    <row r="1">
      <c r="A1" s="14" t="s">
        <v>59</v>
      </c>
      <c r="B1" s="14" t="s">
        <v>60</v>
      </c>
      <c r="C1" s="14" t="s">
        <v>61</v>
      </c>
      <c r="D1" s="14" t="s">
        <v>62</v>
      </c>
      <c r="E1" s="14" t="s">
        <v>63</v>
      </c>
      <c r="F1" s="14" t="s">
        <v>64</v>
      </c>
      <c r="G1" s="14" t="s">
        <v>65</v>
      </c>
      <c r="H1" s="14" t="s">
        <v>3</v>
      </c>
      <c r="I1" s="14" t="s">
        <v>66</v>
      </c>
      <c r="J1" s="14" t="s">
        <v>4</v>
      </c>
      <c r="K1" s="14" t="s">
        <v>67</v>
      </c>
      <c r="L1" s="14" t="s">
        <v>6</v>
      </c>
      <c r="M1" s="14" t="s">
        <v>68</v>
      </c>
      <c r="N1" s="14" t="s">
        <v>7</v>
      </c>
      <c r="O1" s="14" t="s">
        <v>69</v>
      </c>
      <c r="P1" s="14" t="s">
        <v>10</v>
      </c>
      <c r="Q1" s="14" t="s">
        <v>70</v>
      </c>
      <c r="R1" s="14" t="s">
        <v>71</v>
      </c>
      <c r="S1" s="14" t="s">
        <v>72</v>
      </c>
      <c r="T1" s="14" t="s">
        <v>73</v>
      </c>
      <c r="U1" s="14" t="s">
        <v>74</v>
      </c>
      <c r="V1" s="14" t="s">
        <v>75</v>
      </c>
      <c r="W1" s="14" t="s">
        <v>76</v>
      </c>
      <c r="X1" s="14" t="s">
        <v>16</v>
      </c>
      <c r="Y1" s="14" t="s">
        <v>77</v>
      </c>
      <c r="Z1" s="14" t="s">
        <v>18</v>
      </c>
      <c r="AA1" s="14" t="s">
        <v>78</v>
      </c>
      <c r="AB1" s="14" t="s">
        <v>19</v>
      </c>
      <c r="AC1" s="14" t="s">
        <v>20</v>
      </c>
      <c r="AD1" s="14" t="s">
        <v>79</v>
      </c>
      <c r="AE1" s="14" t="s">
        <v>80</v>
      </c>
      <c r="AF1" s="14" t="s">
        <v>81</v>
      </c>
      <c r="AG1" s="14" t="s">
        <v>82</v>
      </c>
      <c r="AH1" s="14" t="s">
        <v>22</v>
      </c>
      <c r="AI1" s="14" t="s">
        <v>83</v>
      </c>
      <c r="AJ1" s="14" t="s">
        <v>23</v>
      </c>
      <c r="AK1" s="14" t="s">
        <v>24</v>
      </c>
      <c r="AL1" s="14" t="s">
        <v>26</v>
      </c>
      <c r="AM1" s="14" t="s">
        <v>84</v>
      </c>
      <c r="AN1" s="14" t="s">
        <v>28</v>
      </c>
      <c r="AO1" s="14" t="s">
        <v>29</v>
      </c>
      <c r="AP1" s="14" t="s">
        <v>85</v>
      </c>
      <c r="AQ1" s="14" t="s">
        <v>86</v>
      </c>
      <c r="AR1" s="14" t="s">
        <v>87</v>
      </c>
      <c r="AS1" s="14" t="s">
        <v>88</v>
      </c>
      <c r="AT1" s="14" t="s">
        <v>89</v>
      </c>
      <c r="AU1" s="14" t="s">
        <v>31</v>
      </c>
      <c r="AV1" s="14" t="s">
        <v>90</v>
      </c>
      <c r="AW1" s="14" t="s">
        <v>91</v>
      </c>
      <c r="AX1" s="14" t="s">
        <v>92</v>
      </c>
      <c r="AY1" s="14" t="s">
        <v>93</v>
      </c>
      <c r="AZ1" s="14" t="s">
        <v>32</v>
      </c>
      <c r="BA1" s="14" t="s">
        <v>33</v>
      </c>
      <c r="BB1" s="14" t="s">
        <v>94</v>
      </c>
      <c r="BC1" s="14" t="s">
        <v>95</v>
      </c>
      <c r="BD1" s="14" t="s">
        <v>34</v>
      </c>
      <c r="BE1" s="14" t="s">
        <v>96</v>
      </c>
      <c r="BF1" s="14" t="s">
        <v>36</v>
      </c>
      <c r="BG1" s="14" t="s">
        <v>37</v>
      </c>
      <c r="BH1" s="14" t="s">
        <v>39</v>
      </c>
      <c r="BI1" s="14" t="s">
        <v>40</v>
      </c>
      <c r="BJ1" s="14" t="s">
        <v>97</v>
      </c>
      <c r="BK1" s="14" t="s">
        <v>98</v>
      </c>
      <c r="BL1" s="14" t="s">
        <v>99</v>
      </c>
      <c r="BM1" s="14" t="s">
        <v>100</v>
      </c>
      <c r="BN1" s="14" t="s">
        <v>44</v>
      </c>
      <c r="BO1" s="14" t="s">
        <v>45</v>
      </c>
      <c r="BP1" s="14" t="s">
        <v>101</v>
      </c>
      <c r="BQ1" s="14" t="s">
        <v>102</v>
      </c>
      <c r="BR1" s="14" t="s">
        <v>103</v>
      </c>
      <c r="BS1" s="14" t="s">
        <v>104</v>
      </c>
      <c r="BT1" s="14" t="s">
        <v>46</v>
      </c>
      <c r="BU1" s="14" t="s">
        <v>47</v>
      </c>
    </row>
    <row r="2">
      <c r="A2" s="14" t="s">
        <v>105</v>
      </c>
      <c r="B2" s="8">
        <v>0.03878</v>
      </c>
      <c r="C2" s="8">
        <v>0.017915</v>
      </c>
      <c r="D2" s="8">
        <v>0.021954</v>
      </c>
      <c r="E2" s="8">
        <v>0.019785</v>
      </c>
      <c r="F2" s="8">
        <v>0.017601</v>
      </c>
      <c r="G2" s="8">
        <v>0.013583</v>
      </c>
      <c r="H2" s="8">
        <v>0.035887</v>
      </c>
      <c r="I2" s="8">
        <v>0.019897</v>
      </c>
      <c r="J2" s="8">
        <v>0.02714</v>
      </c>
      <c r="K2" s="8">
        <v>0.014936</v>
      </c>
      <c r="L2" s="8">
        <v>0.044544</v>
      </c>
      <c r="M2" s="8">
        <v>0.022634</v>
      </c>
      <c r="N2" s="8">
        <v>0.03672</v>
      </c>
      <c r="O2" s="8">
        <v>0.01801</v>
      </c>
      <c r="P2" s="8">
        <v>0.047383</v>
      </c>
      <c r="Q2" s="8">
        <v>0.012263</v>
      </c>
      <c r="R2" s="8">
        <v>0.033737</v>
      </c>
      <c r="S2" s="8">
        <v>0.038197</v>
      </c>
      <c r="T2" s="8">
        <v>0.042081</v>
      </c>
      <c r="U2" s="8">
        <v>0.013677</v>
      </c>
      <c r="V2" s="8">
        <v>0.028378</v>
      </c>
      <c r="W2" s="8">
        <v>0.008293</v>
      </c>
      <c r="X2" s="8">
        <v>0.032711</v>
      </c>
      <c r="Y2" s="8">
        <v>0.01296</v>
      </c>
      <c r="Z2" s="8">
        <v>0.041193</v>
      </c>
      <c r="AA2" s="8">
        <v>0.015298</v>
      </c>
      <c r="AB2" s="8">
        <v>0.032565</v>
      </c>
      <c r="AC2" s="8">
        <v>0.037236</v>
      </c>
      <c r="AD2" s="8">
        <v>0.011791</v>
      </c>
      <c r="AE2" s="8">
        <v>0.019652</v>
      </c>
      <c r="AF2" s="8">
        <v>0.017451</v>
      </c>
      <c r="AG2" s="8">
        <v>0.022771</v>
      </c>
      <c r="AH2" s="8">
        <v>0.034978</v>
      </c>
      <c r="AI2" s="8">
        <v>0.023389</v>
      </c>
      <c r="AJ2" s="8">
        <v>0.027458</v>
      </c>
      <c r="AK2" s="8">
        <v>0.032519</v>
      </c>
      <c r="AL2" s="8">
        <v>0.039107</v>
      </c>
      <c r="AM2" s="8">
        <v>0.019575</v>
      </c>
      <c r="AN2" s="8">
        <v>0.032774</v>
      </c>
      <c r="AO2" s="8">
        <v>0.009311</v>
      </c>
      <c r="AP2" s="8">
        <v>0.017975</v>
      </c>
      <c r="AQ2" s="8">
        <v>0.013502</v>
      </c>
      <c r="AR2" s="8">
        <v>0.023744</v>
      </c>
      <c r="AS2" s="8">
        <v>0.019645</v>
      </c>
      <c r="AT2" s="8">
        <v>0.016773</v>
      </c>
      <c r="AU2" s="8">
        <v>0.0309</v>
      </c>
      <c r="AV2" s="8">
        <v>0.018584</v>
      </c>
      <c r="AW2" s="8">
        <v>0.011356</v>
      </c>
      <c r="AX2" s="8">
        <v>0.021713</v>
      </c>
      <c r="AY2" s="8">
        <v>0.016175</v>
      </c>
      <c r="AZ2" s="8">
        <v>0.049788</v>
      </c>
      <c r="BA2" s="8">
        <v>0.039759</v>
      </c>
      <c r="BB2" s="8">
        <v>0.018963</v>
      </c>
      <c r="BC2" s="8">
        <v>0.022611</v>
      </c>
      <c r="BD2" s="8">
        <v>0.030786</v>
      </c>
      <c r="BE2" s="8">
        <v>0.014443</v>
      </c>
      <c r="BF2" s="8">
        <v>0.037706</v>
      </c>
      <c r="BG2" s="8">
        <v>0.035846</v>
      </c>
      <c r="BH2" s="8">
        <v>0.028786</v>
      </c>
      <c r="BI2" s="8">
        <v>0.050999</v>
      </c>
      <c r="BJ2" s="8">
        <v>0.014648</v>
      </c>
      <c r="BK2" s="8">
        <v>0.016318</v>
      </c>
      <c r="BL2" s="8">
        <v>0.011836</v>
      </c>
      <c r="BM2" s="8">
        <v>0.032508</v>
      </c>
      <c r="BN2" s="8">
        <v>0.035769</v>
      </c>
      <c r="BO2" s="8">
        <v>0.042523</v>
      </c>
      <c r="BP2" s="8">
        <v>0.011811</v>
      </c>
      <c r="BQ2" s="8">
        <v>0.015276</v>
      </c>
      <c r="BR2" s="8">
        <v>0.015627</v>
      </c>
      <c r="BS2" s="8">
        <v>0.017029</v>
      </c>
      <c r="BT2" s="8">
        <v>0.040098</v>
      </c>
      <c r="BU2" s="8">
        <v>0.03375</v>
      </c>
    </row>
    <row r="3">
      <c r="A3" s="14" t="s">
        <v>106</v>
      </c>
      <c r="B3" s="8">
        <v>0.008445</v>
      </c>
      <c r="C3" s="8">
        <v>0.007584</v>
      </c>
      <c r="D3" s="8">
        <v>0.0063</v>
      </c>
      <c r="E3" s="8">
        <v>0.006083</v>
      </c>
      <c r="F3" s="8">
        <v>0.005457</v>
      </c>
      <c r="G3" s="8">
        <v>0.0098</v>
      </c>
      <c r="H3" s="8">
        <v>0.009476</v>
      </c>
      <c r="I3" s="8">
        <v>0.006248</v>
      </c>
      <c r="J3" s="8">
        <v>0.007384</v>
      </c>
      <c r="K3" s="8">
        <v>0.006072</v>
      </c>
      <c r="L3" s="8">
        <v>0.011566</v>
      </c>
      <c r="M3" s="8">
        <v>0.006218</v>
      </c>
      <c r="N3" s="8">
        <v>0.011739</v>
      </c>
      <c r="O3" s="8">
        <v>0.0072</v>
      </c>
      <c r="P3" s="8">
        <v>0.014367</v>
      </c>
      <c r="Q3" s="8">
        <v>0.0072</v>
      </c>
      <c r="R3" s="8">
        <v>0.008874</v>
      </c>
      <c r="S3" s="8">
        <v>0.013773</v>
      </c>
      <c r="T3" s="8">
        <v>0.010549</v>
      </c>
      <c r="U3" s="8">
        <v>0.0093</v>
      </c>
      <c r="V3" s="8">
        <v>0.006189</v>
      </c>
      <c r="W3" s="8">
        <v>0.0116</v>
      </c>
      <c r="X3" s="8">
        <v>0.007643</v>
      </c>
      <c r="Y3" s="8">
        <v>0.0087</v>
      </c>
      <c r="Z3" s="15">
        <v>0.008873</v>
      </c>
      <c r="AA3" s="8">
        <v>0.011539</v>
      </c>
      <c r="AB3" s="8">
        <v>0.009064</v>
      </c>
      <c r="AC3" s="8">
        <v>0.010253</v>
      </c>
      <c r="AD3" s="8">
        <v>0.00804</v>
      </c>
      <c r="AE3" s="8">
        <v>0.007385</v>
      </c>
      <c r="AF3" s="8">
        <v>0.004686</v>
      </c>
      <c r="AG3" s="8">
        <v>0.00798</v>
      </c>
      <c r="AH3" s="8">
        <v>0.008537</v>
      </c>
      <c r="AI3" s="8">
        <v>0.006912</v>
      </c>
      <c r="AJ3" s="8">
        <v>0.014989</v>
      </c>
      <c r="AK3" s="8">
        <v>0.008845</v>
      </c>
      <c r="AL3" s="8">
        <v>0.008384</v>
      </c>
      <c r="AM3" s="8">
        <v>0.004865</v>
      </c>
      <c r="AN3" s="8">
        <v>0.00805</v>
      </c>
      <c r="AO3" s="8">
        <v>0.0075</v>
      </c>
      <c r="AP3" s="8">
        <v>0.004763</v>
      </c>
      <c r="AQ3" s="8">
        <v>0.014111</v>
      </c>
      <c r="AR3" s="8">
        <v>0.006168</v>
      </c>
      <c r="AS3" s="8">
        <v>0.005737</v>
      </c>
      <c r="AT3" s="8">
        <v>0.008253</v>
      </c>
      <c r="AU3" s="8">
        <v>0.007205</v>
      </c>
      <c r="AV3" s="8">
        <v>0.006452</v>
      </c>
      <c r="AW3" s="8">
        <v>0.0084</v>
      </c>
      <c r="AX3" s="8">
        <v>0.00661</v>
      </c>
      <c r="AY3" s="8">
        <v>0.004759</v>
      </c>
      <c r="AZ3" s="8">
        <v>0.009494</v>
      </c>
      <c r="BA3" s="8">
        <v>0.013154</v>
      </c>
      <c r="BB3" s="8">
        <v>0.00562</v>
      </c>
      <c r="BC3" s="8">
        <v>0.006678</v>
      </c>
      <c r="BD3" s="8">
        <v>0.007283</v>
      </c>
      <c r="BE3" s="8">
        <v>0.00712</v>
      </c>
      <c r="BF3" s="8">
        <v>0.00645</v>
      </c>
      <c r="BG3" s="8">
        <v>0.013953</v>
      </c>
      <c r="BH3" s="8">
        <v>0.013025</v>
      </c>
      <c r="BI3" s="8">
        <v>0.011844</v>
      </c>
      <c r="BJ3" s="8">
        <v>0.007061</v>
      </c>
      <c r="BK3" s="8">
        <v>0.007364</v>
      </c>
      <c r="BL3" s="8">
        <v>0.007774</v>
      </c>
      <c r="BM3" s="8">
        <v>0.005721</v>
      </c>
      <c r="BN3" s="8">
        <v>0.009216</v>
      </c>
      <c r="BO3" s="8">
        <v>0.009985</v>
      </c>
      <c r="BP3" s="8">
        <v>0.0146</v>
      </c>
      <c r="BQ3" s="8">
        <v>0.009</v>
      </c>
      <c r="BR3" s="8">
        <v>0.0082</v>
      </c>
      <c r="BS3" s="8">
        <v>0.005711</v>
      </c>
      <c r="BT3" s="8">
        <v>0.009402</v>
      </c>
      <c r="BU3" s="8">
        <v>0.010675</v>
      </c>
    </row>
    <row r="4">
      <c r="A4" s="7" t="s">
        <v>50</v>
      </c>
      <c r="B4" s="11">
        <v>4.0</v>
      </c>
      <c r="C4" s="11">
        <v>4.0</v>
      </c>
      <c r="D4" s="11">
        <v>4.0</v>
      </c>
      <c r="E4" s="11">
        <v>4.0</v>
      </c>
      <c r="F4" s="11">
        <v>4.0</v>
      </c>
      <c r="G4" s="11">
        <v>4.0</v>
      </c>
      <c r="H4" s="11">
        <v>4.0</v>
      </c>
      <c r="I4" s="11">
        <v>4.0</v>
      </c>
      <c r="J4" s="11">
        <v>4.0</v>
      </c>
      <c r="K4" s="11">
        <v>4.0</v>
      </c>
      <c r="L4" s="11">
        <v>4.0</v>
      </c>
      <c r="M4" s="11">
        <v>4.0</v>
      </c>
      <c r="N4" s="11">
        <v>4.0</v>
      </c>
      <c r="O4" s="11">
        <v>4.0</v>
      </c>
      <c r="P4" s="11">
        <v>4.0</v>
      </c>
      <c r="Q4" s="11">
        <v>4.0</v>
      </c>
      <c r="R4" s="11">
        <v>4.0</v>
      </c>
      <c r="S4" s="11">
        <v>4.0</v>
      </c>
      <c r="T4" s="11">
        <v>4.0</v>
      </c>
      <c r="U4" s="11">
        <v>4.0</v>
      </c>
      <c r="V4" s="11">
        <v>4.0</v>
      </c>
      <c r="W4" s="11">
        <v>4.0</v>
      </c>
      <c r="X4" s="11">
        <v>4.0</v>
      </c>
      <c r="Y4" s="11">
        <v>4.0</v>
      </c>
      <c r="Z4" s="11">
        <v>4.0</v>
      </c>
      <c r="AA4" s="11">
        <v>4.0</v>
      </c>
      <c r="AB4" s="11">
        <v>4.0</v>
      </c>
      <c r="AC4" s="11">
        <v>4.0</v>
      </c>
      <c r="AD4" s="11">
        <v>4.0</v>
      </c>
      <c r="AE4" s="11">
        <v>4.0</v>
      </c>
      <c r="AF4" s="11">
        <v>4.0</v>
      </c>
      <c r="AG4" s="11">
        <v>4.0</v>
      </c>
      <c r="AH4" s="11">
        <v>4.0</v>
      </c>
      <c r="AI4" s="11">
        <v>4.0</v>
      </c>
      <c r="AJ4" s="11">
        <v>4.0</v>
      </c>
      <c r="AK4" s="11">
        <v>4.0</v>
      </c>
      <c r="AL4" s="11">
        <v>4.0</v>
      </c>
      <c r="AM4" s="11">
        <v>4.0</v>
      </c>
      <c r="AN4" s="11">
        <v>4.0</v>
      </c>
      <c r="AO4" s="11">
        <v>4.0</v>
      </c>
      <c r="AP4" s="11">
        <v>4.0</v>
      </c>
      <c r="AQ4" s="11">
        <v>4.0</v>
      </c>
      <c r="AR4" s="11">
        <v>4.0</v>
      </c>
      <c r="AS4" s="11">
        <v>4.0</v>
      </c>
      <c r="AT4" s="11">
        <v>4.0</v>
      </c>
      <c r="AU4" s="11">
        <v>4.0</v>
      </c>
      <c r="AV4" s="11">
        <v>4.0</v>
      </c>
      <c r="AW4" s="11">
        <v>4.0</v>
      </c>
      <c r="AX4" s="11">
        <v>4.0</v>
      </c>
      <c r="AY4" s="11">
        <v>4.0</v>
      </c>
      <c r="AZ4" s="11">
        <v>4.0</v>
      </c>
      <c r="BA4" s="11">
        <v>4.0</v>
      </c>
      <c r="BB4" s="11">
        <v>4.0</v>
      </c>
      <c r="BC4" s="11">
        <v>4.0</v>
      </c>
      <c r="BD4" s="11">
        <v>4.0</v>
      </c>
      <c r="BE4" s="11">
        <v>4.0</v>
      </c>
      <c r="BF4" s="11">
        <v>4.0</v>
      </c>
      <c r="BG4" s="11">
        <v>4.0</v>
      </c>
      <c r="BH4" s="11">
        <v>4.0</v>
      </c>
      <c r="BI4" s="11">
        <v>4.0</v>
      </c>
      <c r="BJ4" s="11">
        <v>4.0</v>
      </c>
      <c r="BK4" s="11">
        <v>4.0</v>
      </c>
      <c r="BL4" s="11">
        <v>4.0</v>
      </c>
      <c r="BM4" s="11">
        <v>4.0</v>
      </c>
      <c r="BN4" s="11">
        <v>4.0</v>
      </c>
      <c r="BO4" s="11">
        <v>4.0</v>
      </c>
      <c r="BP4" s="11">
        <v>4.0</v>
      </c>
      <c r="BQ4" s="11">
        <v>4.0</v>
      </c>
      <c r="BR4" s="11">
        <v>4.0</v>
      </c>
      <c r="BS4" s="11">
        <v>4.0</v>
      </c>
      <c r="BT4" s="11">
        <v>4.0</v>
      </c>
      <c r="BU4" s="11">
        <v>4.0</v>
      </c>
    </row>
    <row r="5">
      <c r="A5" s="7" t="s">
        <v>107</v>
      </c>
      <c r="B5" s="7">
        <v>0.1</v>
      </c>
      <c r="C5" s="7">
        <v>0.1</v>
      </c>
      <c r="D5" s="7">
        <v>0.1</v>
      </c>
      <c r="E5" s="7">
        <v>0.1</v>
      </c>
      <c r="F5" s="7">
        <v>0.1</v>
      </c>
      <c r="G5" s="7">
        <v>0.1</v>
      </c>
      <c r="H5" s="7">
        <v>0.1</v>
      </c>
      <c r="I5" s="7">
        <v>0.1</v>
      </c>
      <c r="J5" s="7">
        <v>0.1</v>
      </c>
      <c r="K5" s="7">
        <v>0.1</v>
      </c>
      <c r="L5" s="7">
        <v>0.1</v>
      </c>
      <c r="M5" s="7">
        <v>0.1</v>
      </c>
      <c r="N5" s="7">
        <v>0.1</v>
      </c>
      <c r="O5" s="7">
        <v>0.1</v>
      </c>
      <c r="P5" s="7">
        <v>0.1</v>
      </c>
      <c r="Q5" s="7">
        <v>0.1</v>
      </c>
      <c r="R5" s="7">
        <v>0.1</v>
      </c>
      <c r="S5" s="7">
        <v>0.1</v>
      </c>
      <c r="T5" s="7">
        <v>0.1</v>
      </c>
      <c r="U5" s="7">
        <v>0.1</v>
      </c>
      <c r="V5" s="7">
        <v>0.1</v>
      </c>
      <c r="W5" s="7">
        <v>0.1</v>
      </c>
      <c r="X5" s="7">
        <v>0.1</v>
      </c>
      <c r="Y5" s="7">
        <v>0.1</v>
      </c>
      <c r="Z5" s="7">
        <v>0.1</v>
      </c>
      <c r="AA5" s="7">
        <v>0.1</v>
      </c>
      <c r="AB5" s="7">
        <v>0.1</v>
      </c>
      <c r="AC5" s="7">
        <v>0.1</v>
      </c>
      <c r="AD5" s="7">
        <v>0.1</v>
      </c>
      <c r="AE5" s="7">
        <v>0.1</v>
      </c>
      <c r="AF5" s="7">
        <v>0.1</v>
      </c>
      <c r="AG5" s="7">
        <v>0.1</v>
      </c>
      <c r="AH5" s="7">
        <v>0.1</v>
      </c>
      <c r="AI5" s="7">
        <v>0.1</v>
      </c>
      <c r="AJ5" s="7">
        <v>0.1</v>
      </c>
      <c r="AK5" s="7">
        <v>0.1</v>
      </c>
      <c r="AL5" s="7">
        <v>0.1</v>
      </c>
      <c r="AM5" s="7">
        <v>0.1</v>
      </c>
      <c r="AN5" s="7">
        <v>0.1</v>
      </c>
      <c r="AO5" s="7">
        <v>0.1</v>
      </c>
      <c r="AP5" s="7">
        <v>0.1</v>
      </c>
      <c r="AQ5" s="7">
        <v>0.1</v>
      </c>
      <c r="AR5" s="7">
        <v>0.1</v>
      </c>
      <c r="AS5" s="7">
        <v>0.1</v>
      </c>
      <c r="AT5" s="7">
        <v>0.1</v>
      </c>
      <c r="AU5" s="7">
        <v>0.1</v>
      </c>
      <c r="AV5" s="7">
        <v>0.1</v>
      </c>
      <c r="AW5" s="7">
        <v>0.1</v>
      </c>
      <c r="AX5" s="7">
        <v>0.1</v>
      </c>
      <c r="AY5" s="7">
        <v>0.1</v>
      </c>
      <c r="AZ5" s="7">
        <v>0.1</v>
      </c>
      <c r="BA5" s="7">
        <v>0.1</v>
      </c>
      <c r="BB5" s="7">
        <v>0.1</v>
      </c>
      <c r="BC5" s="7">
        <v>0.1</v>
      </c>
      <c r="BD5" s="7">
        <v>0.1</v>
      </c>
      <c r="BE5" s="7">
        <v>0.1</v>
      </c>
      <c r="BF5" s="7">
        <v>0.1</v>
      </c>
      <c r="BG5" s="7">
        <v>0.1</v>
      </c>
      <c r="BH5" s="7">
        <v>0.1</v>
      </c>
      <c r="BI5" s="7">
        <v>0.1</v>
      </c>
      <c r="BJ5" s="7">
        <v>0.1</v>
      </c>
      <c r="BK5" s="7">
        <v>0.1</v>
      </c>
      <c r="BL5" s="7">
        <v>0.1</v>
      </c>
      <c r="BM5" s="7">
        <v>0.1</v>
      </c>
      <c r="BN5" s="7">
        <v>0.1</v>
      </c>
      <c r="BO5" s="7">
        <v>0.1</v>
      </c>
      <c r="BP5" s="7">
        <v>0.1</v>
      </c>
      <c r="BQ5" s="7">
        <v>0.1</v>
      </c>
      <c r="BR5" s="7">
        <v>0.1</v>
      </c>
      <c r="BS5" s="7">
        <v>0.1</v>
      </c>
      <c r="BT5" s="7">
        <v>0.1</v>
      </c>
      <c r="BU5" s="7">
        <v>0.1</v>
      </c>
    </row>
    <row r="6">
      <c r="A6" s="7" t="s">
        <v>52</v>
      </c>
      <c r="B6" s="7">
        <v>1.0</v>
      </c>
      <c r="C6" s="7">
        <v>1.0</v>
      </c>
      <c r="D6" s="7">
        <v>1.0</v>
      </c>
      <c r="E6" s="7">
        <v>1.0</v>
      </c>
      <c r="F6" s="7">
        <v>1.0</v>
      </c>
      <c r="G6" s="7">
        <v>1.0</v>
      </c>
      <c r="H6" s="7">
        <v>1.0</v>
      </c>
      <c r="I6" s="7">
        <v>1.0</v>
      </c>
      <c r="J6" s="7">
        <v>1.0</v>
      </c>
      <c r="K6" s="7">
        <v>1.0</v>
      </c>
      <c r="L6" s="7">
        <v>1.0</v>
      </c>
      <c r="M6" s="7">
        <v>1.0</v>
      </c>
      <c r="N6" s="7">
        <v>1.0</v>
      </c>
      <c r="O6" s="7">
        <v>1.0</v>
      </c>
      <c r="P6" s="7">
        <v>1.0</v>
      </c>
      <c r="Q6" s="7">
        <v>1.0</v>
      </c>
      <c r="R6" s="7">
        <v>1.0</v>
      </c>
      <c r="S6" s="7">
        <v>1.0</v>
      </c>
      <c r="T6" s="7">
        <v>1.0</v>
      </c>
      <c r="U6" s="7">
        <v>1.0</v>
      </c>
      <c r="V6" s="7">
        <v>1.0</v>
      </c>
      <c r="W6" s="7">
        <v>1.0</v>
      </c>
      <c r="X6" s="7">
        <v>1.0</v>
      </c>
      <c r="Y6" s="7">
        <v>1.0</v>
      </c>
      <c r="Z6" s="7">
        <v>1.0</v>
      </c>
      <c r="AA6" s="7">
        <v>1.0</v>
      </c>
      <c r="AB6" s="7">
        <v>1.0</v>
      </c>
      <c r="AC6" s="7">
        <v>1.0</v>
      </c>
      <c r="AD6" s="7">
        <v>1.0</v>
      </c>
      <c r="AE6" s="7">
        <v>1.0</v>
      </c>
      <c r="AF6" s="7">
        <v>1.0</v>
      </c>
      <c r="AG6" s="7">
        <v>1.0</v>
      </c>
      <c r="AH6" s="7">
        <v>1.0</v>
      </c>
      <c r="AI6" s="7">
        <v>1.0</v>
      </c>
      <c r="AJ6" s="7">
        <v>1.0</v>
      </c>
      <c r="AK6" s="7">
        <v>1.0</v>
      </c>
      <c r="AL6" s="7">
        <v>1.0</v>
      </c>
      <c r="AM6" s="7">
        <v>1.0</v>
      </c>
      <c r="AN6" s="7">
        <v>1.0</v>
      </c>
      <c r="AO6" s="7">
        <v>1.0</v>
      </c>
      <c r="AP6" s="7">
        <v>1.0</v>
      </c>
      <c r="AQ6" s="7">
        <v>1.0</v>
      </c>
      <c r="AR6" s="7">
        <v>1.0</v>
      </c>
      <c r="AS6" s="7">
        <v>1.0</v>
      </c>
      <c r="AT6" s="7">
        <v>1.0</v>
      </c>
      <c r="AU6" s="7">
        <v>1.0</v>
      </c>
      <c r="AV6" s="7">
        <v>1.0</v>
      </c>
      <c r="AW6" s="7">
        <v>1.0</v>
      </c>
      <c r="AX6" s="7">
        <v>1.0</v>
      </c>
      <c r="AY6" s="7">
        <v>1.0</v>
      </c>
      <c r="AZ6" s="7">
        <v>1.0</v>
      </c>
      <c r="BA6" s="7">
        <v>1.0</v>
      </c>
      <c r="BB6" s="7">
        <v>1.0</v>
      </c>
      <c r="BC6" s="7">
        <v>1.0</v>
      </c>
      <c r="BD6" s="7">
        <v>1.0</v>
      </c>
      <c r="BE6" s="7">
        <v>1.0</v>
      </c>
      <c r="BF6" s="7">
        <v>1.0</v>
      </c>
      <c r="BG6" s="7">
        <v>1.0</v>
      </c>
      <c r="BH6" s="7">
        <v>1.0</v>
      </c>
      <c r="BI6" s="7">
        <v>1.0</v>
      </c>
      <c r="BJ6" s="7">
        <v>1.0</v>
      </c>
      <c r="BK6" s="7">
        <v>1.0</v>
      </c>
      <c r="BL6" s="7">
        <v>1.0</v>
      </c>
      <c r="BM6" s="7">
        <v>1.0</v>
      </c>
      <c r="BN6" s="7">
        <v>1.0</v>
      </c>
      <c r="BO6" s="7">
        <v>1.0</v>
      </c>
      <c r="BP6" s="7">
        <v>1.0</v>
      </c>
      <c r="BQ6" s="7">
        <v>1.0</v>
      </c>
      <c r="BR6" s="7">
        <v>1.0</v>
      </c>
      <c r="BS6" s="7">
        <v>1.0</v>
      </c>
      <c r="BT6" s="7">
        <v>1.0</v>
      </c>
      <c r="BU6" s="7">
        <v>1.0</v>
      </c>
    </row>
    <row r="7">
      <c r="A7" s="7" t="s">
        <v>108</v>
      </c>
      <c r="B7" s="7">
        <v>0.5</v>
      </c>
      <c r="C7" s="7">
        <v>0.5</v>
      </c>
      <c r="D7" s="7">
        <v>0.5</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v>0.5</v>
      </c>
      <c r="AB7" s="7">
        <v>0.5</v>
      </c>
      <c r="AC7" s="7">
        <v>0.5</v>
      </c>
      <c r="AD7" s="7">
        <v>0.5</v>
      </c>
      <c r="AE7" s="7">
        <v>0.5</v>
      </c>
      <c r="AF7" s="7">
        <v>0.5</v>
      </c>
      <c r="AG7" s="7">
        <v>0.5</v>
      </c>
      <c r="AH7" s="7">
        <v>0.5</v>
      </c>
      <c r="AI7" s="7">
        <v>0.5</v>
      </c>
      <c r="AJ7" s="7">
        <v>0.5</v>
      </c>
      <c r="AK7" s="7">
        <v>0.5</v>
      </c>
      <c r="AL7" s="7">
        <v>0.5</v>
      </c>
      <c r="AM7" s="7">
        <v>0.5</v>
      </c>
      <c r="AN7" s="7">
        <v>0.5</v>
      </c>
      <c r="AO7" s="7">
        <v>0.5</v>
      </c>
      <c r="AP7" s="7">
        <v>0.5</v>
      </c>
      <c r="AQ7" s="7">
        <v>0.5</v>
      </c>
      <c r="AR7" s="7">
        <v>0.5</v>
      </c>
      <c r="AS7" s="7">
        <v>0.5</v>
      </c>
      <c r="AT7" s="7">
        <v>0.5</v>
      </c>
      <c r="AU7" s="7">
        <v>0.5</v>
      </c>
      <c r="AV7" s="7">
        <v>0.5</v>
      </c>
      <c r="AW7" s="7">
        <v>0.5</v>
      </c>
      <c r="AX7" s="7">
        <v>0.5</v>
      </c>
      <c r="AY7" s="7">
        <v>0.5</v>
      </c>
      <c r="AZ7" s="7">
        <v>0.5</v>
      </c>
      <c r="BA7" s="7">
        <v>0.5</v>
      </c>
      <c r="BB7" s="7">
        <v>0.5</v>
      </c>
      <c r="BC7" s="7">
        <v>0.5</v>
      </c>
      <c r="BD7" s="7">
        <v>0.5</v>
      </c>
      <c r="BE7" s="7">
        <v>0.5</v>
      </c>
      <c r="BF7" s="7">
        <v>0.5</v>
      </c>
      <c r="BG7" s="7">
        <v>0.5</v>
      </c>
      <c r="BH7" s="7">
        <v>0.5</v>
      </c>
      <c r="BI7" s="7">
        <v>0.5</v>
      </c>
      <c r="BJ7" s="7">
        <v>0.5</v>
      </c>
      <c r="BK7" s="7">
        <v>0.5</v>
      </c>
      <c r="BL7" s="7">
        <v>0.5</v>
      </c>
      <c r="BM7" s="7">
        <v>0.5</v>
      </c>
      <c r="BN7" s="7">
        <v>0.5</v>
      </c>
      <c r="BO7" s="7">
        <v>0.5</v>
      </c>
      <c r="BP7" s="7">
        <v>0.5</v>
      </c>
      <c r="BQ7" s="7">
        <v>0.5</v>
      </c>
      <c r="BR7" s="7">
        <v>0.5</v>
      </c>
      <c r="BS7" s="7">
        <v>0.5</v>
      </c>
      <c r="BT7" s="7">
        <v>0.5</v>
      </c>
      <c r="BU7" s="7">
        <v>0.5</v>
      </c>
    </row>
    <row r="8">
      <c r="A8" s="7" t="s">
        <v>53</v>
      </c>
      <c r="B8" s="11">
        <v>8.0</v>
      </c>
      <c r="C8" s="11">
        <v>8.0</v>
      </c>
      <c r="D8" s="11">
        <v>8.0</v>
      </c>
      <c r="E8" s="11">
        <v>8.0</v>
      </c>
      <c r="F8" s="11">
        <v>8.0</v>
      </c>
      <c r="G8" s="11">
        <v>8.0</v>
      </c>
      <c r="H8" s="11">
        <v>8.0</v>
      </c>
      <c r="I8" s="11">
        <v>8.0</v>
      </c>
      <c r="J8" s="11">
        <v>8.0</v>
      </c>
      <c r="K8" s="11">
        <v>8.0</v>
      </c>
      <c r="L8" s="11">
        <v>8.0</v>
      </c>
      <c r="M8" s="11">
        <v>8.0</v>
      </c>
      <c r="N8" s="11">
        <v>8.0</v>
      </c>
      <c r="O8" s="11">
        <v>8.0</v>
      </c>
      <c r="P8" s="11">
        <v>8.0</v>
      </c>
      <c r="Q8" s="11">
        <v>8.0</v>
      </c>
      <c r="R8" s="11">
        <v>8.0</v>
      </c>
      <c r="S8" s="11">
        <v>8.0</v>
      </c>
      <c r="T8" s="11">
        <v>8.0</v>
      </c>
      <c r="U8" s="11">
        <v>8.0</v>
      </c>
      <c r="V8" s="11">
        <v>8.0</v>
      </c>
      <c r="W8" s="11">
        <v>8.0</v>
      </c>
      <c r="X8" s="11">
        <v>8.0</v>
      </c>
      <c r="Y8" s="11">
        <v>8.0</v>
      </c>
      <c r="Z8" s="11">
        <v>8.0</v>
      </c>
      <c r="AA8" s="11">
        <v>8.0</v>
      </c>
      <c r="AB8" s="11">
        <v>8.0</v>
      </c>
      <c r="AC8" s="11">
        <v>8.0</v>
      </c>
      <c r="AD8" s="11">
        <v>8.0</v>
      </c>
      <c r="AE8" s="11">
        <v>8.0</v>
      </c>
      <c r="AF8" s="11">
        <v>8.0</v>
      </c>
      <c r="AG8" s="11">
        <v>8.0</v>
      </c>
      <c r="AH8" s="11">
        <v>8.0</v>
      </c>
      <c r="AI8" s="11">
        <v>8.0</v>
      </c>
      <c r="AJ8" s="11">
        <v>8.0</v>
      </c>
      <c r="AK8" s="11">
        <v>8.0</v>
      </c>
      <c r="AL8" s="11">
        <v>8.0</v>
      </c>
      <c r="AM8" s="11">
        <v>8.0</v>
      </c>
      <c r="AN8" s="11">
        <v>8.0</v>
      </c>
      <c r="AO8" s="11">
        <v>8.0</v>
      </c>
      <c r="AP8" s="11">
        <v>8.0</v>
      </c>
      <c r="AQ8" s="11">
        <v>8.0</v>
      </c>
      <c r="AR8" s="11">
        <v>8.0</v>
      </c>
      <c r="AS8" s="11">
        <v>8.0</v>
      </c>
      <c r="AT8" s="11">
        <v>8.0</v>
      </c>
      <c r="AU8" s="11">
        <v>8.0</v>
      </c>
      <c r="AV8" s="11">
        <v>8.0</v>
      </c>
      <c r="AW8" s="11">
        <v>8.0</v>
      </c>
      <c r="AX8" s="11">
        <v>8.0</v>
      </c>
      <c r="AY8" s="11">
        <v>8.0</v>
      </c>
      <c r="AZ8" s="11">
        <v>8.0</v>
      </c>
      <c r="BA8" s="11">
        <v>8.0</v>
      </c>
      <c r="BB8" s="11">
        <v>8.0</v>
      </c>
      <c r="BC8" s="11">
        <v>8.0</v>
      </c>
      <c r="BD8" s="11">
        <v>8.0</v>
      </c>
      <c r="BE8" s="11">
        <v>8.0</v>
      </c>
      <c r="BF8" s="11">
        <v>8.0</v>
      </c>
      <c r="BG8" s="11">
        <v>8.0</v>
      </c>
      <c r="BH8" s="11">
        <v>8.0</v>
      </c>
      <c r="BI8" s="11">
        <v>8.0</v>
      </c>
      <c r="BJ8" s="11">
        <v>8.0</v>
      </c>
      <c r="BK8" s="11">
        <v>8.0</v>
      </c>
      <c r="BL8" s="11">
        <v>8.0</v>
      </c>
      <c r="BM8" s="11">
        <v>8.0</v>
      </c>
      <c r="BN8" s="11">
        <v>8.0</v>
      </c>
      <c r="BO8" s="11">
        <v>8.0</v>
      </c>
      <c r="BP8" s="11">
        <v>8.0</v>
      </c>
      <c r="BQ8" s="11">
        <v>8.0</v>
      </c>
      <c r="BR8" s="11">
        <v>8.0</v>
      </c>
      <c r="BS8" s="11">
        <v>8.0</v>
      </c>
      <c r="BT8" s="11">
        <v>8.0</v>
      </c>
      <c r="BU8" s="11">
        <v>8.0</v>
      </c>
    </row>
    <row r="9">
      <c r="A9" s="7" t="s">
        <v>54</v>
      </c>
      <c r="B9" s="7">
        <v>8.0E-4</v>
      </c>
      <c r="C9" s="7">
        <v>8.0E-4</v>
      </c>
      <c r="D9" s="7">
        <v>8.0E-4</v>
      </c>
      <c r="E9" s="7">
        <v>8.0E-4</v>
      </c>
      <c r="F9" s="7">
        <v>8.0E-4</v>
      </c>
      <c r="G9" s="7">
        <v>8.0E-4</v>
      </c>
      <c r="H9" s="7">
        <v>8.0E-4</v>
      </c>
      <c r="I9" s="7">
        <v>8.0E-4</v>
      </c>
      <c r="J9" s="7">
        <v>8.0E-4</v>
      </c>
      <c r="K9" s="7">
        <v>8.0E-4</v>
      </c>
      <c r="L9" s="7">
        <v>8.0E-4</v>
      </c>
      <c r="M9" s="7">
        <v>8.0E-4</v>
      </c>
      <c r="N9" s="7">
        <v>8.0E-4</v>
      </c>
      <c r="O9" s="7">
        <v>8.0E-4</v>
      </c>
      <c r="P9" s="7">
        <v>8.0E-4</v>
      </c>
      <c r="Q9" s="7">
        <v>8.0E-4</v>
      </c>
      <c r="R9" s="7">
        <v>8.0E-4</v>
      </c>
      <c r="S9" s="7">
        <v>8.0E-4</v>
      </c>
      <c r="T9" s="7">
        <v>8.0E-4</v>
      </c>
      <c r="U9" s="7">
        <v>8.0E-4</v>
      </c>
      <c r="V9" s="7">
        <v>8.0E-4</v>
      </c>
      <c r="W9" s="7">
        <v>8.0E-4</v>
      </c>
      <c r="X9" s="7">
        <v>8.0E-4</v>
      </c>
      <c r="Y9" s="7">
        <v>8.0E-4</v>
      </c>
      <c r="Z9" s="7">
        <v>8.0E-4</v>
      </c>
      <c r="AA9" s="7">
        <v>8.0E-4</v>
      </c>
      <c r="AB9" s="7">
        <v>8.0E-4</v>
      </c>
      <c r="AC9" s="7">
        <v>8.0E-4</v>
      </c>
      <c r="AD9" s="7">
        <v>8.0E-4</v>
      </c>
      <c r="AE9" s="7">
        <v>8.0E-4</v>
      </c>
      <c r="AF9" s="7">
        <v>8.0E-4</v>
      </c>
      <c r="AG9" s="7">
        <v>8.0E-4</v>
      </c>
      <c r="AH9" s="7">
        <v>8.0E-4</v>
      </c>
      <c r="AI9" s="7">
        <v>8.0E-4</v>
      </c>
      <c r="AJ9" s="7">
        <v>8.0E-4</v>
      </c>
      <c r="AK9" s="7">
        <v>8.0E-4</v>
      </c>
      <c r="AL9" s="7">
        <v>8.0E-4</v>
      </c>
      <c r="AM9" s="7">
        <v>8.0E-4</v>
      </c>
      <c r="AN9" s="7">
        <v>8.0E-4</v>
      </c>
      <c r="AO9" s="7">
        <v>8.0E-4</v>
      </c>
      <c r="AP9" s="7">
        <v>8.0E-4</v>
      </c>
      <c r="AQ9" s="7">
        <v>8.0E-4</v>
      </c>
      <c r="AR9" s="7">
        <v>8.0E-4</v>
      </c>
      <c r="AS9" s="7">
        <v>8.0E-4</v>
      </c>
      <c r="AT9" s="7">
        <v>8.0E-4</v>
      </c>
      <c r="AU9" s="7">
        <v>8.0E-4</v>
      </c>
      <c r="AV9" s="7">
        <v>8.0E-4</v>
      </c>
      <c r="AW9" s="7">
        <v>8.0E-4</v>
      </c>
      <c r="AX9" s="7">
        <v>8.0E-4</v>
      </c>
      <c r="AY9" s="7">
        <v>8.0E-4</v>
      </c>
      <c r="AZ9" s="7">
        <v>8.0E-4</v>
      </c>
      <c r="BA9" s="7">
        <v>8.0E-4</v>
      </c>
      <c r="BB9" s="7">
        <v>8.0E-4</v>
      </c>
      <c r="BC9" s="7">
        <v>8.0E-4</v>
      </c>
      <c r="BD9" s="7">
        <v>8.0E-4</v>
      </c>
      <c r="BE9" s="7">
        <v>8.0E-4</v>
      </c>
      <c r="BF9" s="7">
        <v>8.0E-4</v>
      </c>
      <c r="BG9" s="7">
        <v>8.0E-4</v>
      </c>
      <c r="BH9" s="7">
        <v>8.0E-4</v>
      </c>
      <c r="BI9" s="7">
        <v>8.0E-4</v>
      </c>
      <c r="BJ9" s="7">
        <v>8.0E-4</v>
      </c>
      <c r="BK9" s="7">
        <v>8.0E-4</v>
      </c>
      <c r="BL9" s="7">
        <v>8.0E-4</v>
      </c>
      <c r="BM9" s="7">
        <v>8.0E-4</v>
      </c>
      <c r="BN9" s="7">
        <v>8.0E-4</v>
      </c>
      <c r="BO9" s="7">
        <v>8.0E-4</v>
      </c>
      <c r="BP9" s="7">
        <v>8.0E-4</v>
      </c>
      <c r="BQ9" s="7">
        <v>8.0E-4</v>
      </c>
      <c r="BR9" s="7">
        <v>8.0E-4</v>
      </c>
      <c r="BS9" s="7">
        <v>8.0E-4</v>
      </c>
      <c r="BT9" s="7">
        <v>8.0E-4</v>
      </c>
      <c r="BU9" s="7">
        <v>8.0E-4</v>
      </c>
    </row>
    <row r="10">
      <c r="A10" s="7" t="s">
        <v>55</v>
      </c>
      <c r="B10" s="7">
        <v>4.0E-4</v>
      </c>
      <c r="C10" s="7">
        <v>4.0E-4</v>
      </c>
      <c r="D10" s="7">
        <v>4.0E-4</v>
      </c>
      <c r="E10" s="7">
        <v>4.0E-4</v>
      </c>
      <c r="F10" s="7">
        <v>4.0E-4</v>
      </c>
      <c r="G10" s="7">
        <v>4.0E-4</v>
      </c>
      <c r="H10" s="7">
        <v>4.0E-4</v>
      </c>
      <c r="I10" s="7">
        <v>4.0E-4</v>
      </c>
      <c r="J10" s="7">
        <v>4.0E-4</v>
      </c>
      <c r="K10" s="7">
        <v>4.0E-4</v>
      </c>
      <c r="L10" s="7">
        <v>4.0E-4</v>
      </c>
      <c r="M10" s="7">
        <v>4.0E-4</v>
      </c>
      <c r="N10" s="7">
        <v>4.0E-4</v>
      </c>
      <c r="O10" s="7">
        <v>4.0E-4</v>
      </c>
      <c r="P10" s="7">
        <v>4.0E-4</v>
      </c>
      <c r="Q10" s="7">
        <v>4.0E-4</v>
      </c>
      <c r="R10" s="7">
        <v>4.0E-4</v>
      </c>
      <c r="S10" s="7">
        <v>4.0E-4</v>
      </c>
      <c r="T10" s="7">
        <v>4.0E-4</v>
      </c>
      <c r="U10" s="7">
        <v>4.0E-4</v>
      </c>
      <c r="V10" s="7">
        <v>4.0E-4</v>
      </c>
      <c r="W10" s="7">
        <v>4.0E-4</v>
      </c>
      <c r="X10" s="7">
        <v>4.0E-4</v>
      </c>
      <c r="Y10" s="7">
        <v>4.0E-4</v>
      </c>
      <c r="Z10" s="7">
        <v>4.0E-4</v>
      </c>
      <c r="AA10" s="7">
        <v>4.0E-4</v>
      </c>
      <c r="AB10" s="7">
        <v>4.0E-4</v>
      </c>
      <c r="AC10" s="7">
        <v>4.0E-4</v>
      </c>
      <c r="AD10" s="7">
        <v>4.0E-4</v>
      </c>
      <c r="AE10" s="7">
        <v>4.0E-4</v>
      </c>
      <c r="AF10" s="7">
        <v>4.0E-4</v>
      </c>
      <c r="AG10" s="7">
        <v>4.0E-4</v>
      </c>
      <c r="AH10" s="7">
        <v>4.0E-4</v>
      </c>
      <c r="AI10" s="7">
        <v>4.0E-4</v>
      </c>
      <c r="AJ10" s="7">
        <v>4.0E-4</v>
      </c>
      <c r="AK10" s="7">
        <v>4.0E-4</v>
      </c>
      <c r="AL10" s="7">
        <v>4.0E-4</v>
      </c>
      <c r="AM10" s="7">
        <v>4.0E-4</v>
      </c>
      <c r="AN10" s="7">
        <v>4.0E-4</v>
      </c>
      <c r="AO10" s="7">
        <v>4.0E-4</v>
      </c>
      <c r="AP10" s="7">
        <v>4.0E-4</v>
      </c>
      <c r="AQ10" s="7">
        <v>4.0E-4</v>
      </c>
      <c r="AR10" s="7">
        <v>4.0E-4</v>
      </c>
      <c r="AS10" s="7">
        <v>4.0E-4</v>
      </c>
      <c r="AT10" s="7">
        <v>4.0E-4</v>
      </c>
      <c r="AU10" s="7">
        <v>4.0E-4</v>
      </c>
      <c r="AV10" s="7">
        <v>4.0E-4</v>
      </c>
      <c r="AW10" s="7">
        <v>4.0E-4</v>
      </c>
      <c r="AX10" s="7">
        <v>4.0E-4</v>
      </c>
      <c r="AY10" s="7">
        <v>4.0E-4</v>
      </c>
      <c r="AZ10" s="7">
        <v>4.0E-4</v>
      </c>
      <c r="BA10" s="7">
        <v>4.0E-4</v>
      </c>
      <c r="BB10" s="7">
        <v>4.0E-4</v>
      </c>
      <c r="BC10" s="7">
        <v>4.0E-4</v>
      </c>
      <c r="BD10" s="7">
        <v>4.0E-4</v>
      </c>
      <c r="BE10" s="7">
        <v>4.0E-4</v>
      </c>
      <c r="BF10" s="7">
        <v>4.0E-4</v>
      </c>
      <c r="BG10" s="7">
        <v>4.0E-4</v>
      </c>
      <c r="BH10" s="7">
        <v>4.0E-4</v>
      </c>
      <c r="BI10" s="7">
        <v>4.0E-4</v>
      </c>
      <c r="BJ10" s="7">
        <v>4.0E-4</v>
      </c>
      <c r="BK10" s="7">
        <v>4.0E-4</v>
      </c>
      <c r="BL10" s="7">
        <v>4.0E-4</v>
      </c>
      <c r="BM10" s="7">
        <v>4.0E-4</v>
      </c>
      <c r="BN10" s="7">
        <v>4.0E-4</v>
      </c>
      <c r="BO10" s="7">
        <v>4.0E-4</v>
      </c>
      <c r="BP10" s="7">
        <v>4.0E-4</v>
      </c>
      <c r="BQ10" s="7">
        <v>4.0E-4</v>
      </c>
      <c r="BR10" s="7">
        <v>4.0E-4</v>
      </c>
      <c r="BS10" s="7">
        <v>4.0E-4</v>
      </c>
      <c r="BT10" s="7">
        <v>4.0E-4</v>
      </c>
      <c r="BU10" s="7">
        <v>4.0E-4</v>
      </c>
    </row>
    <row r="11">
      <c r="A11" s="7" t="s">
        <v>56</v>
      </c>
      <c r="B11" s="12">
        <v>0.1</v>
      </c>
      <c r="C11" s="12">
        <v>0.1</v>
      </c>
      <c r="D11" s="12">
        <v>0.1</v>
      </c>
      <c r="E11" s="12">
        <v>0.1</v>
      </c>
      <c r="F11" s="12">
        <v>0.1</v>
      </c>
      <c r="G11" s="12">
        <v>0.1</v>
      </c>
      <c r="H11" s="12">
        <v>0.1</v>
      </c>
      <c r="I11" s="12">
        <v>0.1</v>
      </c>
      <c r="J11" s="12">
        <v>0.1</v>
      </c>
      <c r="K11" s="12">
        <v>0.1</v>
      </c>
      <c r="L11" s="12">
        <v>0.1</v>
      </c>
      <c r="M11" s="12">
        <v>0.1</v>
      </c>
      <c r="N11" s="12">
        <v>0.1</v>
      </c>
      <c r="O11" s="12">
        <v>0.1</v>
      </c>
      <c r="P11" s="12">
        <v>0.1</v>
      </c>
      <c r="Q11" s="12">
        <v>0.1</v>
      </c>
      <c r="R11" s="12">
        <v>0.1</v>
      </c>
      <c r="S11" s="12">
        <v>0.1</v>
      </c>
      <c r="T11" s="12">
        <v>0.1</v>
      </c>
      <c r="U11" s="12">
        <v>0.1</v>
      </c>
      <c r="V11" s="12">
        <v>0.1</v>
      </c>
      <c r="W11" s="12">
        <v>0.1</v>
      </c>
      <c r="X11" s="12">
        <v>0.1</v>
      </c>
      <c r="Y11" s="12">
        <v>0.1</v>
      </c>
      <c r="Z11" s="12">
        <v>0.1</v>
      </c>
      <c r="AA11" s="12">
        <v>0.1</v>
      </c>
      <c r="AB11" s="12">
        <v>0.1</v>
      </c>
      <c r="AC11" s="12">
        <v>0.1</v>
      </c>
      <c r="AD11" s="12">
        <v>0.1</v>
      </c>
      <c r="AE11" s="12">
        <v>0.1</v>
      </c>
      <c r="AF11" s="12">
        <v>0.1</v>
      </c>
      <c r="AG11" s="12">
        <v>0.1</v>
      </c>
      <c r="AH11" s="12">
        <v>0.1</v>
      </c>
      <c r="AI11" s="12">
        <v>0.1</v>
      </c>
      <c r="AJ11" s="12">
        <v>0.1</v>
      </c>
      <c r="AK11" s="12">
        <v>0.1</v>
      </c>
      <c r="AL11" s="12">
        <v>0.1</v>
      </c>
      <c r="AM11" s="12">
        <v>0.1</v>
      </c>
      <c r="AN11" s="12">
        <v>0.1</v>
      </c>
      <c r="AO11" s="12">
        <v>0.1</v>
      </c>
      <c r="AP11" s="12">
        <v>0.1</v>
      </c>
      <c r="AQ11" s="12">
        <v>0.1</v>
      </c>
      <c r="AR11" s="12">
        <v>0.1</v>
      </c>
      <c r="AS11" s="12">
        <v>0.1</v>
      </c>
      <c r="AT11" s="12">
        <v>0.1</v>
      </c>
      <c r="AU11" s="12">
        <v>0.1</v>
      </c>
      <c r="AV11" s="12">
        <v>0.1</v>
      </c>
      <c r="AW11" s="12">
        <v>0.1</v>
      </c>
      <c r="AX11" s="12">
        <v>0.1</v>
      </c>
      <c r="AY11" s="12">
        <v>0.1</v>
      </c>
      <c r="AZ11" s="12">
        <v>0.1</v>
      </c>
      <c r="BA11" s="12">
        <v>0.1</v>
      </c>
      <c r="BB11" s="12">
        <v>0.1</v>
      </c>
      <c r="BC11" s="12">
        <v>0.1</v>
      </c>
      <c r="BD11" s="12">
        <v>0.1</v>
      </c>
      <c r="BE11" s="12">
        <v>0.1</v>
      </c>
      <c r="BF11" s="12">
        <v>0.1</v>
      </c>
      <c r="BG11" s="12">
        <v>0.1</v>
      </c>
      <c r="BH11" s="12">
        <v>0.1</v>
      </c>
      <c r="BI11" s="12">
        <v>0.1</v>
      </c>
      <c r="BJ11" s="12">
        <v>0.1</v>
      </c>
      <c r="BK11" s="12">
        <v>0.1</v>
      </c>
      <c r="BL11" s="12">
        <v>0.1</v>
      </c>
      <c r="BM11" s="12">
        <v>0.1</v>
      </c>
      <c r="BN11" s="12">
        <v>0.1</v>
      </c>
      <c r="BO11" s="12">
        <v>0.1</v>
      </c>
      <c r="BP11" s="12">
        <v>0.1</v>
      </c>
      <c r="BQ11" s="12">
        <v>0.1</v>
      </c>
      <c r="BR11" s="12">
        <v>0.1</v>
      </c>
      <c r="BS11" s="12">
        <v>0.1</v>
      </c>
      <c r="BT11" s="12">
        <v>0.1</v>
      </c>
      <c r="BU11" s="12">
        <v>0.1</v>
      </c>
    </row>
    <row r="12">
      <c r="A12" s="7" t="s">
        <v>57</v>
      </c>
      <c r="B12" s="11">
        <v>3.0</v>
      </c>
      <c r="C12" s="11">
        <v>3.0</v>
      </c>
      <c r="D12" s="11">
        <v>3.0</v>
      </c>
      <c r="E12" s="11">
        <v>3.0</v>
      </c>
      <c r="F12" s="11">
        <v>3.0</v>
      </c>
      <c r="G12" s="11">
        <v>3.0</v>
      </c>
      <c r="H12" s="11">
        <v>3.0</v>
      </c>
      <c r="I12" s="11">
        <v>3.0</v>
      </c>
      <c r="J12" s="11">
        <v>3.0</v>
      </c>
      <c r="K12" s="11">
        <v>3.0</v>
      </c>
      <c r="L12" s="11">
        <v>3.0</v>
      </c>
      <c r="M12" s="11">
        <v>3.0</v>
      </c>
      <c r="N12" s="11">
        <v>3.0</v>
      </c>
      <c r="O12" s="11">
        <v>3.0</v>
      </c>
      <c r="P12" s="11">
        <v>3.0</v>
      </c>
      <c r="Q12" s="11">
        <v>3.0</v>
      </c>
      <c r="R12" s="11">
        <v>3.0</v>
      </c>
      <c r="S12" s="11">
        <v>3.0</v>
      </c>
      <c r="T12" s="11">
        <v>3.0</v>
      </c>
      <c r="U12" s="11">
        <v>3.0</v>
      </c>
      <c r="V12" s="11">
        <v>3.0</v>
      </c>
      <c r="W12" s="11">
        <v>3.0</v>
      </c>
      <c r="X12" s="11">
        <v>3.0</v>
      </c>
      <c r="Y12" s="11">
        <v>3.0</v>
      </c>
      <c r="Z12" s="11">
        <v>3.0</v>
      </c>
      <c r="AA12" s="11">
        <v>3.0</v>
      </c>
      <c r="AB12" s="11">
        <v>3.0</v>
      </c>
      <c r="AC12" s="11">
        <v>3.0</v>
      </c>
      <c r="AD12" s="11">
        <v>3.0</v>
      </c>
      <c r="AE12" s="11">
        <v>3.0</v>
      </c>
      <c r="AF12" s="11">
        <v>3.0</v>
      </c>
      <c r="AG12" s="11">
        <v>3.0</v>
      </c>
      <c r="AH12" s="11">
        <v>3.0</v>
      </c>
      <c r="AI12" s="11">
        <v>3.0</v>
      </c>
      <c r="AJ12" s="11">
        <v>3.0</v>
      </c>
      <c r="AK12" s="11">
        <v>3.0</v>
      </c>
      <c r="AL12" s="11">
        <v>3.0</v>
      </c>
      <c r="AM12" s="11">
        <v>3.0</v>
      </c>
      <c r="AN12" s="11">
        <v>3.0</v>
      </c>
      <c r="AO12" s="11">
        <v>3.0</v>
      </c>
      <c r="AP12" s="11">
        <v>3.0</v>
      </c>
      <c r="AQ12" s="11">
        <v>3.0</v>
      </c>
      <c r="AR12" s="11">
        <v>3.0</v>
      </c>
      <c r="AS12" s="11">
        <v>3.0</v>
      </c>
      <c r="AT12" s="11">
        <v>3.0</v>
      </c>
      <c r="AU12" s="11">
        <v>3.0</v>
      </c>
      <c r="AV12" s="11">
        <v>3.0</v>
      </c>
      <c r="AW12" s="11">
        <v>3.0</v>
      </c>
      <c r="AX12" s="11">
        <v>3.0</v>
      </c>
      <c r="AY12" s="11">
        <v>3.0</v>
      </c>
      <c r="AZ12" s="11">
        <v>3.0</v>
      </c>
      <c r="BA12" s="11">
        <v>3.0</v>
      </c>
      <c r="BB12" s="11">
        <v>3.0</v>
      </c>
      <c r="BC12" s="11">
        <v>3.0</v>
      </c>
      <c r="BD12" s="11">
        <v>3.0</v>
      </c>
      <c r="BE12" s="11">
        <v>3.0</v>
      </c>
      <c r="BF12" s="11">
        <v>3.0</v>
      </c>
      <c r="BG12" s="11">
        <v>3.0</v>
      </c>
      <c r="BH12" s="11">
        <v>3.0</v>
      </c>
      <c r="BI12" s="11">
        <v>3.0</v>
      </c>
      <c r="BJ12" s="11">
        <v>3.0</v>
      </c>
      <c r="BK12" s="11">
        <v>3.0</v>
      </c>
      <c r="BL12" s="11">
        <v>3.0</v>
      </c>
      <c r="BM12" s="11">
        <v>3.0</v>
      </c>
      <c r="BN12" s="11">
        <v>3.0</v>
      </c>
      <c r="BO12" s="11">
        <v>3.0</v>
      </c>
      <c r="BP12" s="11">
        <v>3.0</v>
      </c>
      <c r="BQ12" s="11">
        <v>3.0</v>
      </c>
      <c r="BR12" s="11">
        <v>3.0</v>
      </c>
      <c r="BS12" s="11">
        <v>3.0</v>
      </c>
      <c r="BT12" s="11">
        <v>3.0</v>
      </c>
      <c r="BU12" s="11">
        <v>3.0</v>
      </c>
    </row>
    <row r="13">
      <c r="A13" s="7" t="s">
        <v>58</v>
      </c>
      <c r="B13" s="7">
        <v>106.0</v>
      </c>
      <c r="C13" s="7">
        <v>106.0</v>
      </c>
      <c r="D13" s="7">
        <v>106.0</v>
      </c>
      <c r="E13" s="7">
        <v>106.0</v>
      </c>
      <c r="F13" s="7">
        <v>106.0</v>
      </c>
      <c r="G13" s="7">
        <v>106.0</v>
      </c>
      <c r="H13" s="7">
        <v>106.0</v>
      </c>
      <c r="I13" s="7">
        <v>106.0</v>
      </c>
      <c r="J13" s="7">
        <v>106.0</v>
      </c>
      <c r="K13" s="7">
        <v>106.0</v>
      </c>
      <c r="L13" s="7">
        <v>106.0</v>
      </c>
      <c r="M13" s="7">
        <v>106.0</v>
      </c>
      <c r="N13" s="7">
        <v>106.0</v>
      </c>
      <c r="O13" s="7">
        <v>106.0</v>
      </c>
      <c r="P13" s="7">
        <v>106.0</v>
      </c>
      <c r="Q13" s="7">
        <v>106.0</v>
      </c>
      <c r="R13" s="7">
        <v>106.0</v>
      </c>
      <c r="S13" s="7">
        <v>106.0</v>
      </c>
      <c r="T13" s="7">
        <v>106.0</v>
      </c>
      <c r="U13" s="7">
        <v>106.0</v>
      </c>
      <c r="V13" s="7">
        <v>106.0</v>
      </c>
      <c r="W13" s="7">
        <v>106.0</v>
      </c>
      <c r="X13" s="7">
        <v>106.0</v>
      </c>
      <c r="Y13" s="7">
        <v>106.0</v>
      </c>
      <c r="Z13" s="7">
        <v>106.0</v>
      </c>
      <c r="AA13" s="7">
        <v>106.0</v>
      </c>
      <c r="AB13" s="7">
        <v>106.0</v>
      </c>
      <c r="AC13" s="7">
        <v>106.0</v>
      </c>
      <c r="AD13" s="7">
        <v>106.0</v>
      </c>
      <c r="AE13" s="7">
        <v>106.0</v>
      </c>
      <c r="AF13" s="7">
        <v>106.0</v>
      </c>
      <c r="AG13" s="7">
        <v>106.0</v>
      </c>
      <c r="AH13" s="7">
        <v>106.0</v>
      </c>
      <c r="AI13" s="7">
        <v>106.0</v>
      </c>
      <c r="AJ13" s="7">
        <v>106.0</v>
      </c>
      <c r="AK13" s="7">
        <v>106.0</v>
      </c>
      <c r="AL13" s="7">
        <v>106.0</v>
      </c>
      <c r="AM13" s="7">
        <v>106.0</v>
      </c>
      <c r="AN13" s="7">
        <v>106.0</v>
      </c>
      <c r="AO13" s="7">
        <v>106.0</v>
      </c>
      <c r="AP13" s="7">
        <v>106.0</v>
      </c>
      <c r="AQ13" s="7">
        <v>106.0</v>
      </c>
      <c r="AR13" s="7">
        <v>106.0</v>
      </c>
      <c r="AS13" s="7">
        <v>106.0</v>
      </c>
      <c r="AT13" s="7">
        <v>106.0</v>
      </c>
      <c r="AU13" s="7">
        <v>106.0</v>
      </c>
      <c r="AV13" s="7">
        <v>106.0</v>
      </c>
      <c r="AW13" s="7">
        <v>106.0</v>
      </c>
      <c r="AX13" s="7">
        <v>106.0</v>
      </c>
      <c r="AY13" s="7">
        <v>106.0</v>
      </c>
      <c r="AZ13" s="7">
        <v>106.0</v>
      </c>
      <c r="BA13" s="7">
        <v>106.0</v>
      </c>
      <c r="BB13" s="7">
        <v>106.0</v>
      </c>
      <c r="BC13" s="7">
        <v>106.0</v>
      </c>
      <c r="BD13" s="7">
        <v>106.0</v>
      </c>
      <c r="BE13" s="7">
        <v>106.0</v>
      </c>
      <c r="BF13" s="7">
        <v>106.0</v>
      </c>
      <c r="BG13" s="7">
        <v>106.0</v>
      </c>
      <c r="BH13" s="7">
        <v>106.0</v>
      </c>
      <c r="BI13" s="7">
        <v>106.0</v>
      </c>
      <c r="BJ13" s="7">
        <v>106.0</v>
      </c>
      <c r="BK13" s="7">
        <v>106.0</v>
      </c>
      <c r="BL13" s="7">
        <v>106.0</v>
      </c>
      <c r="BM13" s="7">
        <v>106.0</v>
      </c>
      <c r="BN13" s="7">
        <v>106.0</v>
      </c>
      <c r="BO13" s="7">
        <v>106.0</v>
      </c>
      <c r="BP13" s="7">
        <v>106.0</v>
      </c>
      <c r="BQ13" s="7">
        <v>106.0</v>
      </c>
      <c r="BR13" s="7">
        <v>106.0</v>
      </c>
      <c r="BS13" s="7">
        <v>106.0</v>
      </c>
      <c r="BT13" s="7">
        <v>106.0</v>
      </c>
      <c r="BU13" s="7">
        <v>106.0</v>
      </c>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row>
    <row r="17">
      <c r="A17" s="14"/>
      <c r="B17" s="16" t="s">
        <v>109</v>
      </c>
      <c r="G17" s="16" t="s">
        <v>109</v>
      </c>
      <c r="I17" s="8"/>
      <c r="J17" s="8"/>
      <c r="R17" s="8"/>
      <c r="U17" s="8"/>
      <c r="V17" s="8"/>
      <c r="W17" s="8"/>
      <c r="AG17" s="8"/>
      <c r="AH17" s="8"/>
      <c r="AT17" s="8"/>
      <c r="AV17" s="8"/>
      <c r="AY17" s="8"/>
      <c r="BD17" s="8"/>
      <c r="BE17" s="8"/>
    </row>
    <row r="18">
      <c r="A18" s="14" t="s">
        <v>110</v>
      </c>
      <c r="I18" s="8"/>
      <c r="J18" s="8"/>
      <c r="R18" s="8"/>
      <c r="U18" s="8"/>
      <c r="V18" s="8"/>
      <c r="W18" s="8"/>
      <c r="AG18" s="8"/>
      <c r="AH18" s="8"/>
      <c r="AT18" s="8"/>
      <c r="AV18" s="8"/>
      <c r="AY18" s="8"/>
      <c r="BD18" s="8"/>
      <c r="BE18" s="8"/>
    </row>
    <row r="19">
      <c r="A19" s="17" t="s">
        <v>111</v>
      </c>
    </row>
    <row r="21">
      <c r="A21" s="16" t="s">
        <v>112</v>
      </c>
    </row>
    <row r="22">
      <c r="A22" s="17" t="s">
        <v>113</v>
      </c>
    </row>
  </sheetData>
  <hyperlinks>
    <hyperlink r:id="rId1" ref="A19"/>
    <hyperlink r:id="rId2" ref="A2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7.29"/>
    <col customWidth="1" min="2" max="2" width="13.29"/>
    <col customWidth="1" min="3" max="3" width="11.0"/>
    <col customWidth="1" min="4" max="4" width="9.29"/>
    <col customWidth="1" min="5" max="5" width="8.57"/>
    <col customWidth="1" min="6" max="6" width="10.57"/>
    <col customWidth="1" min="7" max="56" width="8.71"/>
    <col customWidth="1" min="57" max="57" width="14.14"/>
    <col customWidth="1" min="58" max="74" width="8.71"/>
  </cols>
  <sheetData>
    <row r="1">
      <c r="A1" s="18" t="s">
        <v>59</v>
      </c>
      <c r="B1" s="19" t="s">
        <v>60</v>
      </c>
      <c r="C1" s="19" t="s">
        <v>61</v>
      </c>
      <c r="D1" s="19" t="s">
        <v>62</v>
      </c>
      <c r="E1" s="19" t="s">
        <v>63</v>
      </c>
      <c r="F1" s="19" t="s">
        <v>64</v>
      </c>
      <c r="G1" s="19" t="s">
        <v>65</v>
      </c>
      <c r="H1" s="19" t="s">
        <v>3</v>
      </c>
      <c r="I1" s="19" t="s">
        <v>66</v>
      </c>
      <c r="J1" s="19" t="s">
        <v>4</v>
      </c>
      <c r="K1" s="19" t="s">
        <v>67</v>
      </c>
      <c r="L1" s="19" t="s">
        <v>6</v>
      </c>
      <c r="M1" s="19" t="s">
        <v>68</v>
      </c>
      <c r="N1" s="19" t="s">
        <v>7</v>
      </c>
      <c r="O1" s="19" t="s">
        <v>69</v>
      </c>
      <c r="P1" s="19" t="s">
        <v>10</v>
      </c>
      <c r="Q1" s="19" t="s">
        <v>70</v>
      </c>
      <c r="R1" s="19" t="s">
        <v>71</v>
      </c>
      <c r="S1" s="19" t="s">
        <v>72</v>
      </c>
      <c r="T1" s="19" t="s">
        <v>73</v>
      </c>
      <c r="U1" s="19" t="s">
        <v>74</v>
      </c>
      <c r="V1" s="19" t="s">
        <v>75</v>
      </c>
      <c r="W1" s="19" t="s">
        <v>76</v>
      </c>
      <c r="X1" s="19" t="s">
        <v>16</v>
      </c>
      <c r="Y1" s="19" t="s">
        <v>77</v>
      </c>
      <c r="Z1" s="19" t="s">
        <v>18</v>
      </c>
      <c r="AA1" s="19" t="s">
        <v>78</v>
      </c>
      <c r="AB1" s="19" t="s">
        <v>19</v>
      </c>
      <c r="AC1" s="19" t="s">
        <v>20</v>
      </c>
      <c r="AD1" s="19" t="s">
        <v>79</v>
      </c>
      <c r="AE1" s="19" t="s">
        <v>114</v>
      </c>
      <c r="AF1" s="19" t="s">
        <v>80</v>
      </c>
      <c r="AG1" s="19" t="s">
        <v>81</v>
      </c>
      <c r="AH1" s="19" t="s">
        <v>82</v>
      </c>
      <c r="AI1" s="19" t="s">
        <v>22</v>
      </c>
      <c r="AJ1" s="19" t="s">
        <v>83</v>
      </c>
      <c r="AK1" s="19" t="s">
        <v>23</v>
      </c>
      <c r="AL1" s="19" t="s">
        <v>24</v>
      </c>
      <c r="AM1" s="19" t="s">
        <v>26</v>
      </c>
      <c r="AN1" s="19" t="s">
        <v>84</v>
      </c>
      <c r="AO1" s="19" t="s">
        <v>28</v>
      </c>
      <c r="AP1" s="19" t="s">
        <v>29</v>
      </c>
      <c r="AQ1" s="19" t="s">
        <v>85</v>
      </c>
      <c r="AR1" s="14" t="s">
        <v>86</v>
      </c>
      <c r="AS1" s="19" t="s">
        <v>87</v>
      </c>
      <c r="AT1" s="19" t="s">
        <v>88</v>
      </c>
      <c r="AU1" s="19" t="s">
        <v>89</v>
      </c>
      <c r="AV1" s="19" t="s">
        <v>31</v>
      </c>
      <c r="AW1" s="19" t="s">
        <v>90</v>
      </c>
      <c r="AX1" s="19" t="s">
        <v>91</v>
      </c>
      <c r="AY1" s="19" t="s">
        <v>92</v>
      </c>
      <c r="AZ1" s="19" t="s">
        <v>93</v>
      </c>
      <c r="BA1" s="19" t="s">
        <v>32</v>
      </c>
      <c r="BB1" s="19" t="s">
        <v>33</v>
      </c>
      <c r="BC1" s="19" t="s">
        <v>94</v>
      </c>
      <c r="BD1" s="19" t="s">
        <v>95</v>
      </c>
      <c r="BE1" s="19" t="s">
        <v>34</v>
      </c>
      <c r="BF1" s="19" t="s">
        <v>96</v>
      </c>
      <c r="BG1" s="19" t="s">
        <v>36</v>
      </c>
      <c r="BH1" s="14" t="s">
        <v>37</v>
      </c>
      <c r="BI1" s="14" t="s">
        <v>39</v>
      </c>
      <c r="BJ1" s="14" t="s">
        <v>40</v>
      </c>
      <c r="BK1" s="14" t="s">
        <v>97</v>
      </c>
      <c r="BL1" s="14" t="s">
        <v>98</v>
      </c>
      <c r="BM1" s="14" t="s">
        <v>99</v>
      </c>
      <c r="BN1" s="14" t="s">
        <v>100</v>
      </c>
      <c r="BO1" s="14" t="s">
        <v>44</v>
      </c>
      <c r="BP1" s="14" t="s">
        <v>45</v>
      </c>
      <c r="BQ1" s="14" t="s">
        <v>101</v>
      </c>
      <c r="BR1" s="14" t="s">
        <v>102</v>
      </c>
      <c r="BS1" s="14" t="s">
        <v>103</v>
      </c>
      <c r="BT1" s="14" t="s">
        <v>104</v>
      </c>
      <c r="BU1" s="14" t="s">
        <v>46</v>
      </c>
      <c r="BV1" s="14" t="s">
        <v>47</v>
      </c>
    </row>
    <row r="2">
      <c r="A2" s="18" t="s">
        <v>115</v>
      </c>
      <c r="B2" s="20">
        <v>1.5425955E7</v>
      </c>
      <c r="C2" s="20">
        <v>2.1586845E7</v>
      </c>
      <c r="D2" s="20">
        <v>1.1511497E7</v>
      </c>
      <c r="E2" s="20">
        <v>203928.0</v>
      </c>
      <c r="F2" s="20">
        <v>9.0027127E7</v>
      </c>
      <c r="G2" s="20">
        <v>5055440.0</v>
      </c>
      <c r="H2" s="20">
        <v>5161570.0</v>
      </c>
      <c r="I2" s="20">
        <v>454421.0</v>
      </c>
      <c r="J2" s="20">
        <v>947046.0</v>
      </c>
      <c r="K2" s="20">
        <v>1.12470668E8</v>
      </c>
      <c r="L2" s="20">
        <v>5084203.0</v>
      </c>
      <c r="M2" s="20">
        <v>8374676.0</v>
      </c>
      <c r="N2" s="20">
        <v>1.0671036E7</v>
      </c>
      <c r="O2" s="20">
        <v>1.670109E7</v>
      </c>
      <c r="P2" s="20">
        <v>6051885.0</v>
      </c>
      <c r="Q2" s="20">
        <v>7.50555362E8</v>
      </c>
      <c r="R2" s="20">
        <v>2097596.0</v>
      </c>
      <c r="S2" s="20">
        <v>1.0380997E7</v>
      </c>
      <c r="T2" s="20">
        <v>3.4205984E7</v>
      </c>
      <c r="U2" s="20">
        <v>2559247.0</v>
      </c>
      <c r="V2" s="20">
        <v>4.6815503E7</v>
      </c>
      <c r="W2" s="20">
        <v>582358.0</v>
      </c>
      <c r="X2" s="20">
        <v>4.7618E7</v>
      </c>
      <c r="Y2" s="20">
        <v>2.774913E7</v>
      </c>
      <c r="Z2" s="20">
        <v>893712.0</v>
      </c>
      <c r="AA2" s="20">
        <v>1976509.0</v>
      </c>
      <c r="AB2" s="20">
        <v>1.352383E7</v>
      </c>
      <c r="AC2" s="20">
        <v>5813441.0</v>
      </c>
      <c r="AD2" s="20">
        <v>387646.0</v>
      </c>
      <c r="AE2" s="20">
        <v>5517599.0</v>
      </c>
      <c r="AF2" s="20">
        <v>6.99891772E8</v>
      </c>
      <c r="AG2" s="20">
        <v>4.694576E7</v>
      </c>
      <c r="AH2" s="20">
        <v>9030799.0</v>
      </c>
      <c r="AI2" s="20">
        <v>2.1290624E7</v>
      </c>
      <c r="AJ2" s="20">
        <v>3594570.0</v>
      </c>
      <c r="AK2" s="20">
        <v>869632.0</v>
      </c>
      <c r="AL2" s="20">
        <v>2114285.0</v>
      </c>
      <c r="AM2" s="20">
        <v>7168524.0</v>
      </c>
      <c r="AN2" s="20">
        <v>1.712283E7</v>
      </c>
      <c r="AO2" s="20">
        <v>1981652.0</v>
      </c>
      <c r="AP2" s="20">
        <v>658986.0</v>
      </c>
      <c r="AQ2" s="20">
        <v>6.8795751E7</v>
      </c>
      <c r="AR2" s="20">
        <v>2156560.0</v>
      </c>
      <c r="AS2" s="20">
        <v>1671057.0</v>
      </c>
      <c r="AT2" s="20">
        <v>1.8240505E7</v>
      </c>
      <c r="AU2" s="20">
        <v>2.8917659E7</v>
      </c>
      <c r="AV2" s="20">
        <v>1074158.0</v>
      </c>
      <c r="AW2" s="20">
        <v>1.4690624E7</v>
      </c>
      <c r="AX2" s="20">
        <v>7483077.0</v>
      </c>
      <c r="AY2" s="20">
        <v>2076708.0</v>
      </c>
      <c r="AZ2" s="20">
        <v>3321049.0</v>
      </c>
      <c r="BA2" s="20">
        <v>7954203.0</v>
      </c>
      <c r="BB2" s="20">
        <v>8.1831727E7</v>
      </c>
      <c r="BC2" s="20">
        <v>3521385.0</v>
      </c>
      <c r="BD2" s="20">
        <v>5.3001681E7</v>
      </c>
      <c r="BE2" s="20">
        <v>5529320.0</v>
      </c>
      <c r="BF2" s="20">
        <v>98055.0</v>
      </c>
      <c r="BG2" s="20">
        <v>7092263.0</v>
      </c>
      <c r="BH2" s="8">
        <v>3067841.0</v>
      </c>
      <c r="BI2" s="8">
        <v>2.4284796E7</v>
      </c>
      <c r="BJ2" s="8">
        <v>5721888.0</v>
      </c>
      <c r="BK2" s="8">
        <v>1.0322277E7</v>
      </c>
      <c r="BL2" s="8">
        <v>280680.0</v>
      </c>
      <c r="BM2" s="8">
        <v>3.5057996E7</v>
      </c>
      <c r="BN2" s="8">
        <v>532953.0</v>
      </c>
      <c r="BO2" s="8">
        <v>3448991.0</v>
      </c>
      <c r="BP2" s="8">
        <v>1.6188288E7</v>
      </c>
      <c r="BQ2" s="8">
        <v>2.1370581E7</v>
      </c>
      <c r="BR2" s="8">
        <v>2.9698575E7</v>
      </c>
      <c r="BS2" s="8">
        <v>1.4828189E8</v>
      </c>
      <c r="BT2" s="8">
        <v>5.1903391E7</v>
      </c>
      <c r="BU2" s="8">
        <v>6572889.0</v>
      </c>
      <c r="BV2" s="8">
        <v>6543881.0</v>
      </c>
    </row>
    <row r="3">
      <c r="A3" s="18" t="s">
        <v>116</v>
      </c>
      <c r="B3" s="20">
        <v>0.0</v>
      </c>
      <c r="C3" s="20">
        <v>0.0</v>
      </c>
      <c r="D3" s="20">
        <v>0.0</v>
      </c>
      <c r="E3" s="20">
        <v>0.0</v>
      </c>
      <c r="F3" s="20">
        <v>0.0</v>
      </c>
      <c r="G3" s="20">
        <v>0.0</v>
      </c>
      <c r="H3" s="20">
        <v>0.0</v>
      </c>
      <c r="I3" s="20">
        <v>0.0</v>
      </c>
      <c r="J3" s="20">
        <v>0.0</v>
      </c>
      <c r="K3" s="20">
        <v>0.0</v>
      </c>
      <c r="L3" s="20">
        <v>0.0</v>
      </c>
      <c r="M3" s="20">
        <v>0.0</v>
      </c>
      <c r="N3" s="20">
        <v>0.0</v>
      </c>
      <c r="O3" s="20">
        <v>0.0</v>
      </c>
      <c r="P3" s="20">
        <v>0.0</v>
      </c>
      <c r="Q3" s="20">
        <v>0.0</v>
      </c>
      <c r="R3" s="20">
        <v>0.0</v>
      </c>
      <c r="S3" s="20">
        <v>0.0</v>
      </c>
      <c r="T3" s="20">
        <v>0.0</v>
      </c>
      <c r="U3" s="20">
        <v>0.0</v>
      </c>
      <c r="V3" s="20">
        <v>0.0</v>
      </c>
      <c r="W3" s="20">
        <v>0.0</v>
      </c>
      <c r="X3" s="20">
        <v>0.0</v>
      </c>
      <c r="Y3" s="20">
        <v>0.0</v>
      </c>
      <c r="Z3" s="20">
        <v>0.0</v>
      </c>
      <c r="AA3" s="20">
        <v>0.0</v>
      </c>
      <c r="AB3" s="20">
        <v>0.0</v>
      </c>
      <c r="AC3" s="20">
        <v>0.0</v>
      </c>
      <c r="AD3" s="20">
        <v>0.0</v>
      </c>
      <c r="AE3" s="20">
        <v>0.0</v>
      </c>
      <c r="AF3" s="20">
        <v>0.0</v>
      </c>
      <c r="AG3" s="20">
        <v>0.0</v>
      </c>
      <c r="AH3" s="20">
        <v>0.0</v>
      </c>
      <c r="AI3" s="20">
        <v>0.0</v>
      </c>
      <c r="AJ3" s="20">
        <v>0.0</v>
      </c>
      <c r="AK3" s="20">
        <v>0.0</v>
      </c>
      <c r="AL3" s="20">
        <v>0.0</v>
      </c>
      <c r="AM3" s="20">
        <v>0.0</v>
      </c>
      <c r="AN3" s="20">
        <v>0.0</v>
      </c>
      <c r="AO3" s="20">
        <v>0.0</v>
      </c>
      <c r="AP3" s="20">
        <v>0.0</v>
      </c>
      <c r="AQ3" s="20">
        <v>0.0</v>
      </c>
      <c r="AR3" s="20">
        <v>0.0</v>
      </c>
      <c r="AS3" s="20">
        <v>0.0</v>
      </c>
      <c r="AT3" s="20">
        <v>0.0</v>
      </c>
      <c r="AU3" s="20">
        <v>0.0</v>
      </c>
      <c r="AV3" s="20">
        <v>0.0</v>
      </c>
      <c r="AW3" s="20">
        <v>0.0</v>
      </c>
      <c r="AX3" s="20">
        <v>0.0</v>
      </c>
      <c r="AY3" s="20">
        <v>0.0</v>
      </c>
      <c r="AZ3" s="20">
        <v>0.0</v>
      </c>
      <c r="BA3" s="20">
        <v>0.0</v>
      </c>
      <c r="BB3" s="20">
        <v>0.0</v>
      </c>
      <c r="BC3" s="20">
        <v>0.0</v>
      </c>
      <c r="BD3" s="20">
        <v>0.0</v>
      </c>
      <c r="BE3" s="20">
        <v>0.0</v>
      </c>
      <c r="BF3" s="20">
        <v>0.0</v>
      </c>
      <c r="BG3" s="20">
        <v>0.0</v>
      </c>
      <c r="BH3" s="8">
        <v>0.0</v>
      </c>
      <c r="BI3" s="8">
        <v>0.0</v>
      </c>
      <c r="BJ3" s="8">
        <v>0.0</v>
      </c>
      <c r="BK3" s="8">
        <v>0.0</v>
      </c>
      <c r="BL3" s="8">
        <v>0.0</v>
      </c>
      <c r="BM3" s="8">
        <v>0.0</v>
      </c>
      <c r="BN3" s="8">
        <v>0.0</v>
      </c>
      <c r="BO3" s="8">
        <v>0.0</v>
      </c>
      <c r="BP3" s="8">
        <v>0.0</v>
      </c>
      <c r="BQ3" s="8">
        <v>0.0</v>
      </c>
      <c r="BR3" s="8">
        <v>0.0</v>
      </c>
      <c r="BS3" s="8">
        <v>0.0</v>
      </c>
      <c r="BT3" s="8">
        <v>0.0</v>
      </c>
      <c r="BU3" s="8">
        <v>0.0</v>
      </c>
      <c r="BV3" s="8">
        <v>0.0</v>
      </c>
    </row>
    <row r="4">
      <c r="A4" s="18" t="s">
        <v>117</v>
      </c>
      <c r="B4" s="20">
        <v>4400.0</v>
      </c>
      <c r="C4" s="20">
        <v>38871.0</v>
      </c>
      <c r="D4" s="20">
        <v>2387.0</v>
      </c>
      <c r="E4" s="20">
        <v>3795.0</v>
      </c>
      <c r="F4" s="20">
        <v>5500.0</v>
      </c>
      <c r="G4" s="20">
        <v>3957.0</v>
      </c>
      <c r="H4" s="20">
        <v>20676.0</v>
      </c>
      <c r="I4" s="20">
        <v>597.0</v>
      </c>
      <c r="J4" s="20">
        <v>80084.0</v>
      </c>
      <c r="K4" s="20">
        <v>135779.0</v>
      </c>
      <c r="L4" s="20">
        <v>22746.0</v>
      </c>
      <c r="M4" s="20">
        <v>8080.0</v>
      </c>
      <c r="N4" s="20">
        <v>245405.0</v>
      </c>
      <c r="O4" s="20">
        <v>7451.0</v>
      </c>
      <c r="P4" s="20">
        <v>88206.0</v>
      </c>
      <c r="Q4" s="20">
        <v>309300.0</v>
      </c>
      <c r="R4" s="20">
        <v>45230.0</v>
      </c>
      <c r="S4" s="20">
        <v>222143.0</v>
      </c>
      <c r="T4" s="20">
        <v>255632.0</v>
      </c>
      <c r="U4" s="20">
        <v>769.0</v>
      </c>
      <c r="V4" s="20">
        <v>3969.0</v>
      </c>
      <c r="W4" s="20">
        <v>920.0</v>
      </c>
      <c r="X4" s="20">
        <v>97941.0</v>
      </c>
      <c r="Y4" s="20">
        <v>21174.0</v>
      </c>
      <c r="Z4" s="20">
        <v>11560.0</v>
      </c>
      <c r="AA4" s="20">
        <v>2807.0</v>
      </c>
      <c r="AB4" s="20">
        <v>124682.0</v>
      </c>
      <c r="AC4" s="20">
        <v>76851.0</v>
      </c>
      <c r="AD4" s="20">
        <v>2299.0</v>
      </c>
      <c r="AE4" s="20">
        <v>29865.0</v>
      </c>
      <c r="AF4" s="20">
        <v>100285.0</v>
      </c>
      <c r="AG4" s="20">
        <v>18678.0</v>
      </c>
      <c r="AH4" s="20">
        <v>11849.0</v>
      </c>
      <c r="AI4" s="20">
        <v>321634.0</v>
      </c>
      <c r="AJ4" s="20">
        <v>4586.0</v>
      </c>
      <c r="AK4" s="20">
        <v>117633.0</v>
      </c>
      <c r="AL4" s="20">
        <v>12316.0</v>
      </c>
      <c r="AM4" s="20">
        <v>260591.0</v>
      </c>
      <c r="AN4" s="20">
        <v>10239.0</v>
      </c>
      <c r="AO4" s="20">
        <v>7627.0</v>
      </c>
      <c r="AP4" s="20">
        <v>3224.0</v>
      </c>
      <c r="AQ4" s="20">
        <v>67090.0</v>
      </c>
      <c r="AR4" s="20">
        <v>9854.0</v>
      </c>
      <c r="AS4" s="20">
        <v>591.0</v>
      </c>
      <c r="AT4" s="20">
        <v>15630.0</v>
      </c>
      <c r="AU4" s="20">
        <v>111099.0</v>
      </c>
      <c r="AV4" s="20">
        <v>57271.0</v>
      </c>
      <c r="AW4" s="20">
        <v>8881.0</v>
      </c>
      <c r="AX4" s="20">
        <v>8424.0</v>
      </c>
      <c r="AY4" s="20">
        <v>187.0</v>
      </c>
      <c r="AZ4" s="20">
        <v>1999.0</v>
      </c>
      <c r="BA4" s="20">
        <v>25382.0</v>
      </c>
      <c r="BB4" s="20">
        <v>1494769.0</v>
      </c>
      <c r="BC4" s="20">
        <v>3193.0</v>
      </c>
      <c r="BD4" s="20">
        <v>20400.0</v>
      </c>
      <c r="BE4" s="20">
        <v>16087.0</v>
      </c>
      <c r="BF4" s="20">
        <v>385.0</v>
      </c>
      <c r="BG4" s="20">
        <v>22470.0</v>
      </c>
      <c r="BH4" s="8">
        <v>29648.0</v>
      </c>
      <c r="BI4" s="8">
        <v>1341293.0</v>
      </c>
      <c r="BJ4" s="8">
        <v>141340.0</v>
      </c>
      <c r="BK4" s="8">
        <v>1500.0</v>
      </c>
      <c r="BL4" s="8">
        <v>326.0</v>
      </c>
      <c r="BM4" s="8">
        <v>72668.0</v>
      </c>
      <c r="BN4" s="8">
        <v>554.0</v>
      </c>
      <c r="BO4" s="8">
        <v>32822.0</v>
      </c>
      <c r="BP4" s="8">
        <v>394677.0</v>
      </c>
      <c r="BQ4" s="8">
        <v>51599.0</v>
      </c>
      <c r="BR4" s="8">
        <v>20190.0</v>
      </c>
      <c r="BS4" s="8">
        <v>114568.0</v>
      </c>
      <c r="BT4" s="8">
        <v>24686.0</v>
      </c>
      <c r="BU4" s="8">
        <v>170265.0</v>
      </c>
      <c r="BV4" s="8">
        <v>476226.0</v>
      </c>
    </row>
    <row r="5">
      <c r="A5" s="18" t="s">
        <v>118</v>
      </c>
      <c r="B5" s="20">
        <v>1619.0</v>
      </c>
      <c r="C5" s="20">
        <v>15593.0</v>
      </c>
      <c r="D5" s="20">
        <v>3484.0</v>
      </c>
      <c r="E5" s="20">
        <v>1194.0</v>
      </c>
      <c r="F5" s="20">
        <v>1813.0</v>
      </c>
      <c r="G5" s="20">
        <v>4038.0</v>
      </c>
      <c r="H5" s="20">
        <v>13072.0</v>
      </c>
      <c r="I5" s="20">
        <v>246.0</v>
      </c>
      <c r="J5" s="20">
        <v>93630.0</v>
      </c>
      <c r="K5" s="20">
        <v>217247.0</v>
      </c>
      <c r="L5" s="20">
        <v>4003.0</v>
      </c>
      <c r="M5" s="20">
        <v>3710.0</v>
      </c>
      <c r="N5" s="20">
        <v>162571.0</v>
      </c>
      <c r="O5" s="20">
        <v>6447.0</v>
      </c>
      <c r="P5" s="20">
        <v>27150.0</v>
      </c>
      <c r="Q5" s="20">
        <v>205342.0</v>
      </c>
      <c r="R5" s="20">
        <v>3354.0</v>
      </c>
      <c r="S5" s="20">
        <v>76784.0</v>
      </c>
      <c r="T5" s="20">
        <v>34906.0</v>
      </c>
      <c r="U5" s="20">
        <v>1180.0</v>
      </c>
      <c r="V5" s="20">
        <v>2916.0</v>
      </c>
      <c r="W5" s="20">
        <v>4123.0</v>
      </c>
      <c r="X5" s="20">
        <v>142691.0</v>
      </c>
      <c r="Y5" s="20">
        <v>15598.0</v>
      </c>
      <c r="Z5" s="20">
        <v>648.0</v>
      </c>
      <c r="AA5" s="20">
        <v>815.0</v>
      </c>
      <c r="AB5" s="20">
        <v>21036.0</v>
      </c>
      <c r="AC5" s="20">
        <v>12869.0</v>
      </c>
      <c r="AD5" s="20">
        <v>711.0</v>
      </c>
      <c r="AE5" s="20">
        <v>24837.0</v>
      </c>
      <c r="AF5" s="20">
        <v>1172629.0</v>
      </c>
      <c r="AG5" s="20">
        <v>22627.0</v>
      </c>
      <c r="AH5" s="20">
        <v>1725.0</v>
      </c>
      <c r="AI5" s="20">
        <v>120009.0</v>
      </c>
      <c r="AJ5" s="20">
        <v>3343.0</v>
      </c>
      <c r="AK5" s="20">
        <v>49446.0</v>
      </c>
      <c r="AL5" s="20">
        <v>7245.0</v>
      </c>
      <c r="AM5" s="20">
        <v>76401.0</v>
      </c>
      <c r="AN5" s="20">
        <v>57173.0</v>
      </c>
      <c r="AO5" s="20">
        <v>4084.0</v>
      </c>
      <c r="AP5" s="20">
        <v>1022.0</v>
      </c>
      <c r="AQ5" s="20">
        <v>61180.0</v>
      </c>
      <c r="AR5" s="20">
        <v>777.0</v>
      </c>
      <c r="AS5" s="20">
        <v>55.0</v>
      </c>
      <c r="AT5" s="20">
        <v>269.0</v>
      </c>
      <c r="AU5" s="20">
        <v>13817.0</v>
      </c>
      <c r="AV5" s="20">
        <v>39528.0</v>
      </c>
      <c r="AW5" s="20">
        <v>12279.0</v>
      </c>
      <c r="AX5" s="20">
        <v>1735.0</v>
      </c>
      <c r="AY5" s="20">
        <v>212.0</v>
      </c>
      <c r="AZ5" s="20">
        <v>4971.0</v>
      </c>
      <c r="BA5" s="20">
        <v>4098.0</v>
      </c>
      <c r="BB5" s="20">
        <v>536476.0</v>
      </c>
      <c r="BC5" s="20">
        <v>6624.0</v>
      </c>
      <c r="BD5" s="20">
        <v>9686.0</v>
      </c>
      <c r="BE5" s="20">
        <v>10187.0</v>
      </c>
      <c r="BF5" s="20">
        <v>89.0</v>
      </c>
      <c r="BG5" s="20">
        <v>5847.0</v>
      </c>
      <c r="BH5" s="8">
        <v>4948.0</v>
      </c>
      <c r="BI5" s="8">
        <v>1941018.0</v>
      </c>
      <c r="BJ5" s="8">
        <v>6875.0</v>
      </c>
      <c r="BK5" s="8">
        <v>1061.0</v>
      </c>
      <c r="BL5" s="8">
        <v>1631.0</v>
      </c>
      <c r="BM5" s="8">
        <v>76522.0</v>
      </c>
      <c r="BN5" s="8">
        <v>64.0</v>
      </c>
      <c r="BO5" s="8">
        <v>24019.0</v>
      </c>
      <c r="BP5" s="8">
        <v>145342.0</v>
      </c>
      <c r="BQ5" s="8">
        <v>39288.0</v>
      </c>
      <c r="BR5" s="8">
        <v>6320.0</v>
      </c>
      <c r="BS5" s="8">
        <v>456481.0</v>
      </c>
      <c r="BT5" s="8">
        <v>134783.0</v>
      </c>
      <c r="BU5" s="8">
        <v>147162.0</v>
      </c>
      <c r="BV5" s="8">
        <v>305863.0</v>
      </c>
    </row>
    <row r="6">
      <c r="A6" s="18" t="s">
        <v>119</v>
      </c>
      <c r="B6" s="20">
        <v>11.0</v>
      </c>
      <c r="C6" s="20">
        <v>18365.0</v>
      </c>
      <c r="D6" s="20">
        <v>710.0</v>
      </c>
      <c r="E6" s="20">
        <v>719.0</v>
      </c>
      <c r="F6" s="20">
        <v>167.0</v>
      </c>
      <c r="G6" s="20">
        <v>1061.0</v>
      </c>
      <c r="H6" s="20">
        <v>1656.0</v>
      </c>
      <c r="I6" s="20">
        <v>20.0</v>
      </c>
      <c r="J6" s="20">
        <v>3343.0</v>
      </c>
      <c r="K6" s="20">
        <v>56913.0</v>
      </c>
      <c r="L6" s="20">
        <v>2682.0</v>
      </c>
      <c r="M6" s="20">
        <v>9303.0</v>
      </c>
      <c r="N6" s="20">
        <v>24711.0</v>
      </c>
      <c r="O6" s="20">
        <v>5180.0</v>
      </c>
      <c r="P6" s="20">
        <v>3584.0</v>
      </c>
      <c r="Q6" s="20">
        <v>100258.0</v>
      </c>
      <c r="R6" s="20">
        <v>3671.0</v>
      </c>
      <c r="S6" s="20">
        <v>29173.0</v>
      </c>
      <c r="T6" s="20">
        <v>12095.0</v>
      </c>
      <c r="U6" s="20">
        <v>154.0</v>
      </c>
      <c r="V6" s="20">
        <v>360.0</v>
      </c>
      <c r="W6" s="20">
        <v>700.0</v>
      </c>
      <c r="X6" s="20">
        <v>47281.0</v>
      </c>
      <c r="Y6" s="20">
        <v>16717.0</v>
      </c>
      <c r="Z6" s="20">
        <v>668.0</v>
      </c>
      <c r="AA6" s="20">
        <v>1117.0</v>
      </c>
      <c r="AB6" s="20">
        <v>17466.0</v>
      </c>
      <c r="AC6" s="20">
        <v>529.0</v>
      </c>
      <c r="AD6" s="20">
        <v>778.0</v>
      </c>
      <c r="AE6" s="20">
        <v>12519.0</v>
      </c>
      <c r="AF6" s="20">
        <v>356601.0</v>
      </c>
      <c r="AG6" s="20">
        <v>853.0</v>
      </c>
      <c r="AH6" s="20">
        <v>995.0</v>
      </c>
      <c r="AI6" s="20">
        <v>149982.0</v>
      </c>
      <c r="AJ6" s="20">
        <v>612.0</v>
      </c>
      <c r="AK6" s="20">
        <v>27602.0</v>
      </c>
      <c r="AL6" s="20">
        <v>1591.0</v>
      </c>
      <c r="AM6" s="20">
        <v>105688.0</v>
      </c>
      <c r="AN6" s="20">
        <v>6783.0</v>
      </c>
      <c r="AO6" s="20">
        <v>542.0</v>
      </c>
      <c r="AP6" s="20">
        <v>313.0</v>
      </c>
      <c r="AQ6" s="20">
        <v>1631.0</v>
      </c>
      <c r="AR6" s="20">
        <v>501.0</v>
      </c>
      <c r="AS6" s="20">
        <v>19.0</v>
      </c>
      <c r="AT6" s="20">
        <v>674.0</v>
      </c>
      <c r="AU6" s="20">
        <v>14208.0</v>
      </c>
      <c r="AV6" s="20">
        <v>24794.0</v>
      </c>
      <c r="AW6" s="20">
        <v>1325.0</v>
      </c>
      <c r="AX6" s="20">
        <v>1608.0</v>
      </c>
      <c r="AY6" s="20">
        <v>14.0</v>
      </c>
      <c r="AZ6" s="20">
        <v>1834.0</v>
      </c>
      <c r="BA6" s="20">
        <v>2833.0</v>
      </c>
      <c r="BB6" s="20">
        <v>128048.0</v>
      </c>
      <c r="BC6" s="20">
        <v>649.0</v>
      </c>
      <c r="BD6" s="20">
        <v>590.0</v>
      </c>
      <c r="BE6" s="20">
        <v>7980.0</v>
      </c>
      <c r="BF6" s="20">
        <v>44.0</v>
      </c>
      <c r="BG6" s="20">
        <v>1684.0</v>
      </c>
      <c r="BH6" s="8">
        <v>2599.0</v>
      </c>
      <c r="BI6" s="8">
        <v>314973.0</v>
      </c>
      <c r="BJ6" s="8">
        <v>2641.0</v>
      </c>
      <c r="BK6" s="8">
        <v>341.0</v>
      </c>
      <c r="BL6" s="8">
        <v>251.0</v>
      </c>
      <c r="BM6" s="8">
        <v>40925.0</v>
      </c>
      <c r="BN6" s="8">
        <v>66.0</v>
      </c>
      <c r="BO6" s="8">
        <v>3916.0</v>
      </c>
      <c r="BP6" s="8">
        <v>110218.0</v>
      </c>
      <c r="BQ6" s="8">
        <v>5717.0</v>
      </c>
      <c r="BR6" s="8">
        <v>5688.0</v>
      </c>
      <c r="BS6" s="8">
        <v>88303.0</v>
      </c>
      <c r="BT6" s="8">
        <v>12162.0</v>
      </c>
      <c r="BU6" s="8">
        <v>91947.0</v>
      </c>
      <c r="BV6" s="8">
        <v>55632.0</v>
      </c>
    </row>
    <row r="7">
      <c r="A7" s="18" t="s">
        <v>120</v>
      </c>
      <c r="B7" s="20">
        <v>270.0</v>
      </c>
      <c r="C7" s="20">
        <v>35649.0</v>
      </c>
      <c r="D7" s="20">
        <v>10711.0</v>
      </c>
      <c r="E7" s="20">
        <v>1034.0</v>
      </c>
      <c r="F7" s="20">
        <v>1120.0</v>
      </c>
      <c r="G7" s="20">
        <v>10729.0</v>
      </c>
      <c r="H7" s="20">
        <v>22004.0</v>
      </c>
      <c r="I7" s="20">
        <v>137.0</v>
      </c>
      <c r="J7" s="20">
        <v>142001.0</v>
      </c>
      <c r="K7" s="20">
        <v>268958.0</v>
      </c>
      <c r="L7" s="20">
        <v>27117.0</v>
      </c>
      <c r="M7" s="20">
        <v>29458.0</v>
      </c>
      <c r="N7" s="20">
        <v>105348.0</v>
      </c>
      <c r="O7" s="20">
        <v>16403.0</v>
      </c>
      <c r="P7" s="20">
        <v>36237.0</v>
      </c>
      <c r="Q7" s="20">
        <v>195100.0</v>
      </c>
      <c r="R7" s="20">
        <v>8170.0</v>
      </c>
      <c r="S7" s="20">
        <v>48414.0</v>
      </c>
      <c r="T7" s="20">
        <v>42882.0</v>
      </c>
      <c r="U7" s="20">
        <v>3026.0</v>
      </c>
      <c r="V7" s="20">
        <v>1355.0</v>
      </c>
      <c r="W7" s="20">
        <v>1330.0</v>
      </c>
      <c r="X7" s="20">
        <v>290442.0</v>
      </c>
      <c r="Y7" s="20">
        <v>57953.0</v>
      </c>
      <c r="Z7" s="20">
        <v>3506.0</v>
      </c>
      <c r="AA7" s="20">
        <v>1208.0</v>
      </c>
      <c r="AB7" s="20">
        <v>42763.0</v>
      </c>
      <c r="AC7" s="20">
        <v>4279.0</v>
      </c>
      <c r="AD7" s="20">
        <v>3317.0</v>
      </c>
      <c r="AE7" s="20">
        <v>39644.0</v>
      </c>
      <c r="AF7" s="20">
        <v>476478.0</v>
      </c>
      <c r="AG7" s="20">
        <v>4835.0</v>
      </c>
      <c r="AH7" s="20">
        <v>3529.0</v>
      </c>
      <c r="AI7" s="20">
        <v>599930.0</v>
      </c>
      <c r="AJ7" s="20">
        <v>2274.0</v>
      </c>
      <c r="AK7" s="20">
        <v>70977.0</v>
      </c>
      <c r="AL7" s="20">
        <v>4528.0</v>
      </c>
      <c r="AM7" s="20">
        <v>353824.0</v>
      </c>
      <c r="AN7" s="20">
        <v>11849.0</v>
      </c>
      <c r="AO7" s="20">
        <v>1716.0</v>
      </c>
      <c r="AP7" s="20">
        <v>1426.0</v>
      </c>
      <c r="AQ7" s="20">
        <v>7966.0</v>
      </c>
      <c r="AR7" s="20">
        <v>1885.0</v>
      </c>
      <c r="AS7" s="20">
        <v>107.0</v>
      </c>
      <c r="AT7" s="20">
        <v>1686.0</v>
      </c>
      <c r="AU7" s="20">
        <v>64727.0</v>
      </c>
      <c r="AV7" s="20">
        <v>83008.0</v>
      </c>
      <c r="AW7" s="20">
        <v>6956.0</v>
      </c>
      <c r="AX7" s="20">
        <v>13009.0</v>
      </c>
      <c r="AY7" s="20">
        <v>834.0</v>
      </c>
      <c r="AZ7" s="20">
        <v>1190.0</v>
      </c>
      <c r="BA7" s="20">
        <v>7658.0</v>
      </c>
      <c r="BB7" s="20">
        <v>545888.0</v>
      </c>
      <c r="BC7" s="20">
        <v>3677.0</v>
      </c>
      <c r="BD7" s="20">
        <v>4324.0</v>
      </c>
      <c r="BE7" s="20">
        <v>125027.0</v>
      </c>
      <c r="BF7" s="20">
        <v>156.0</v>
      </c>
      <c r="BG7" s="20">
        <v>5638.0</v>
      </c>
      <c r="BH7" s="8">
        <v>6364.0</v>
      </c>
      <c r="BI7" s="8">
        <v>2062181.0</v>
      </c>
      <c r="BJ7" s="8">
        <v>7923.0</v>
      </c>
      <c r="BK7" s="8">
        <v>298.0</v>
      </c>
      <c r="BL7" s="8">
        <v>627.0</v>
      </c>
      <c r="BM7" s="8">
        <v>199812.0</v>
      </c>
      <c r="BN7" s="8">
        <v>301.0</v>
      </c>
      <c r="BO7" s="8">
        <v>24054.0</v>
      </c>
      <c r="BP7" s="8">
        <v>624569.0</v>
      </c>
      <c r="BQ7" s="8">
        <v>32394.0</v>
      </c>
      <c r="BR7" s="8">
        <v>51192.0</v>
      </c>
      <c r="BS7" s="8">
        <v>235709.0</v>
      </c>
      <c r="BT7" s="8">
        <v>89191.0</v>
      </c>
      <c r="BU7" s="8">
        <v>521035.0</v>
      </c>
      <c r="BV7" s="8">
        <v>474197.0</v>
      </c>
    </row>
    <row r="8">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row>
    <row r="9" ht="13.5"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6" t="s">
        <v>59</v>
      </c>
      <c r="B1" s="23" t="s">
        <v>121</v>
      </c>
      <c r="C1" s="23" t="s">
        <v>122</v>
      </c>
      <c r="D1" s="23" t="s">
        <v>123</v>
      </c>
    </row>
    <row r="2">
      <c r="A2" s="16" t="s">
        <v>60</v>
      </c>
      <c r="B2" s="24">
        <v>0.3015873016</v>
      </c>
      <c r="C2" s="24">
        <v>0.1478947368</v>
      </c>
      <c r="D2" s="25">
        <v>0.962</v>
      </c>
    </row>
    <row r="3">
      <c r="A3" s="16" t="s">
        <v>61</v>
      </c>
      <c r="B3" s="24">
        <v>0.6416666667</v>
      </c>
      <c r="C3" s="24">
        <v>0.775987013</v>
      </c>
      <c r="D3" s="25">
        <v>0.66</v>
      </c>
    </row>
    <row r="4">
      <c r="A4" s="16" t="s">
        <v>124</v>
      </c>
      <c r="B4" s="26"/>
      <c r="C4" s="25">
        <v>0.44</v>
      </c>
      <c r="D4" s="24">
        <v>0.86</v>
      </c>
    </row>
    <row r="5">
      <c r="A5" s="16" t="s">
        <v>62</v>
      </c>
      <c r="B5" s="24">
        <v>0.834718</v>
      </c>
      <c r="C5" s="25">
        <v>0.7662337662</v>
      </c>
      <c r="D5" s="25">
        <v>0.9378531073</v>
      </c>
    </row>
    <row r="6">
      <c r="A6" s="16" t="s">
        <v>125</v>
      </c>
      <c r="B6" s="25">
        <v>0.437085</v>
      </c>
      <c r="C6" s="25">
        <v>0.594849</v>
      </c>
      <c r="D6" s="24">
        <v>0.59</v>
      </c>
    </row>
    <row r="7">
      <c r="A7" s="16" t="s">
        <v>64</v>
      </c>
      <c r="B7" s="24">
        <v>0.3604651163</v>
      </c>
      <c r="C7" s="24">
        <v>0.4151612903</v>
      </c>
      <c r="D7" s="24">
        <v>0.87</v>
      </c>
    </row>
    <row r="8">
      <c r="A8" s="16" t="s">
        <v>65</v>
      </c>
      <c r="B8" s="25">
        <v>0.8</v>
      </c>
      <c r="C8" s="25">
        <v>0.744882</v>
      </c>
      <c r="D8" s="24">
        <v>0.91</v>
      </c>
    </row>
    <row r="9">
      <c r="A9" s="16" t="s">
        <v>126</v>
      </c>
      <c r="B9" s="25">
        <v>0.48</v>
      </c>
      <c r="C9" s="27">
        <v>1.2003205128</v>
      </c>
      <c r="D9" s="24">
        <v>0.48</v>
      </c>
    </row>
    <row r="10">
      <c r="A10" s="16" t="s">
        <v>3</v>
      </c>
      <c r="B10" s="24">
        <v>0.6398428571</v>
      </c>
      <c r="C10" s="24">
        <v>0.6441313715</v>
      </c>
      <c r="D10" s="24">
        <v>0.93</v>
      </c>
    </row>
    <row r="11">
      <c r="A11" s="16" t="s">
        <v>66</v>
      </c>
      <c r="B11" s="25">
        <v>0.403</v>
      </c>
      <c r="C11" s="25">
        <v>0.389578</v>
      </c>
      <c r="D11" s="24">
        <v>0.87</v>
      </c>
    </row>
    <row r="12">
      <c r="A12" s="16" t="s">
        <v>4</v>
      </c>
      <c r="B12" s="28">
        <v>0.749</v>
      </c>
      <c r="C12" s="28">
        <v>0.6082</v>
      </c>
      <c r="D12" s="28">
        <v>0.977</v>
      </c>
    </row>
    <row r="13">
      <c r="A13" s="16" t="s">
        <v>67</v>
      </c>
      <c r="B13" s="24">
        <v>0.8</v>
      </c>
      <c r="C13" s="24">
        <v>0.6</v>
      </c>
      <c r="D13" s="29">
        <v>0.74</v>
      </c>
    </row>
    <row r="14">
      <c r="A14" s="16" t="s">
        <v>5</v>
      </c>
      <c r="B14" s="25">
        <v>0.41</v>
      </c>
      <c r="C14" s="30">
        <v>1.2415253109</v>
      </c>
      <c r="D14" s="24">
        <v>0.79</v>
      </c>
    </row>
    <row r="15">
      <c r="A15" s="16" t="s">
        <v>6</v>
      </c>
      <c r="B15" s="24">
        <v>0.5977571429</v>
      </c>
      <c r="C15" s="24">
        <v>0.8815811486</v>
      </c>
      <c r="D15" s="24">
        <v>0.91</v>
      </c>
    </row>
    <row r="16">
      <c r="A16" s="16" t="s">
        <v>68</v>
      </c>
      <c r="B16" s="24">
        <v>0.8401594203</v>
      </c>
      <c r="C16" s="24">
        <v>0.9126459782</v>
      </c>
      <c r="D16" s="29">
        <v>0.76</v>
      </c>
    </row>
    <row r="17">
      <c r="A17" s="16" t="s">
        <v>7</v>
      </c>
      <c r="B17" s="24">
        <v>0.5438866667</v>
      </c>
      <c r="C17" s="24">
        <v>0.4444492112</v>
      </c>
      <c r="D17" s="24">
        <v>0.81</v>
      </c>
    </row>
    <row r="18">
      <c r="A18" s="16" t="s">
        <v>69</v>
      </c>
      <c r="B18" s="25">
        <v>0.787814</v>
      </c>
      <c r="C18" s="25">
        <v>0.634667115</v>
      </c>
      <c r="D18" s="25">
        <v>0.7</v>
      </c>
    </row>
    <row r="19">
      <c r="A19" s="16" t="s">
        <v>10</v>
      </c>
      <c r="B19" s="24">
        <v>0.4315789474</v>
      </c>
      <c r="C19" s="29">
        <v>0.594597561</v>
      </c>
      <c r="D19" s="24">
        <v>0.91</v>
      </c>
    </row>
    <row r="20">
      <c r="A20" s="16" t="s">
        <v>70</v>
      </c>
      <c r="B20" s="25">
        <v>0.618148</v>
      </c>
      <c r="C20" s="24">
        <v>0.5898901538</v>
      </c>
      <c r="D20" s="29">
        <v>0.84</v>
      </c>
    </row>
    <row r="21">
      <c r="A21" s="16" t="s">
        <v>127</v>
      </c>
      <c r="B21" s="24">
        <v>0.2514714286</v>
      </c>
      <c r="C21" s="29">
        <v>0.7792421746</v>
      </c>
      <c r="D21" s="24">
        <v>0.69</v>
      </c>
    </row>
    <row r="22">
      <c r="A22" s="16" t="s">
        <v>128</v>
      </c>
      <c r="B22" s="27">
        <v>0.1663833333</v>
      </c>
      <c r="C22" s="27">
        <v>2.0135659192</v>
      </c>
      <c r="D22" s="27">
        <v>0.7</v>
      </c>
    </row>
    <row r="23">
      <c r="A23" s="16" t="s">
        <v>73</v>
      </c>
      <c r="B23" s="24">
        <v>0.2601410256</v>
      </c>
      <c r="C23" s="31">
        <v>0.9987087871</v>
      </c>
      <c r="D23" s="24">
        <v>0.78</v>
      </c>
    </row>
    <row r="24">
      <c r="A24" s="16" t="s">
        <v>74</v>
      </c>
      <c r="B24" s="29">
        <v>0.9208333333</v>
      </c>
      <c r="C24" s="24">
        <v>0.7294</v>
      </c>
      <c r="D24" s="25">
        <v>0.951612</v>
      </c>
    </row>
    <row r="25">
      <c r="A25" s="16" t="s">
        <v>75</v>
      </c>
      <c r="B25" s="24">
        <v>0.5384883721</v>
      </c>
      <c r="C25" s="24">
        <v>0.3703303822</v>
      </c>
      <c r="D25" s="24">
        <v>0.79</v>
      </c>
    </row>
    <row r="26">
      <c r="A26" s="16" t="s">
        <v>76</v>
      </c>
      <c r="B26" s="25">
        <v>0.87</v>
      </c>
      <c r="C26" s="25">
        <v>0.33</v>
      </c>
      <c r="D26" s="25">
        <v>0.655172</v>
      </c>
    </row>
    <row r="27">
      <c r="A27" s="16" t="s">
        <v>16</v>
      </c>
      <c r="B27" s="24">
        <v>0.8306564516</v>
      </c>
      <c r="C27" s="24">
        <v>0.7029826779</v>
      </c>
      <c r="D27" s="24">
        <v>0.86</v>
      </c>
    </row>
    <row r="28">
      <c r="A28" s="16" t="s">
        <v>77</v>
      </c>
      <c r="B28" s="25">
        <v>0.81</v>
      </c>
      <c r="C28" s="25">
        <v>0.8272</v>
      </c>
      <c r="D28" s="25">
        <v>0.776119</v>
      </c>
    </row>
    <row r="29">
      <c r="A29" s="16" t="s">
        <v>17</v>
      </c>
      <c r="B29" s="29">
        <v>0.5727954545</v>
      </c>
      <c r="C29" s="29">
        <v>0.8633496012</v>
      </c>
      <c r="D29" s="24">
        <v>0.65</v>
      </c>
    </row>
    <row r="30">
      <c r="A30" s="16" t="s">
        <v>18</v>
      </c>
      <c r="B30" s="24">
        <v>0.2943333333</v>
      </c>
      <c r="C30" s="24">
        <v>0.865609664</v>
      </c>
      <c r="D30" s="24">
        <v>0.84</v>
      </c>
    </row>
    <row r="31">
      <c r="A31" s="16" t="s">
        <v>78</v>
      </c>
      <c r="B31" s="24">
        <v>0.528</v>
      </c>
      <c r="C31" s="24">
        <v>0.7403846154</v>
      </c>
      <c r="D31" s="29">
        <v>0.87</v>
      </c>
    </row>
    <row r="32">
      <c r="A32" s="16" t="s">
        <v>19</v>
      </c>
      <c r="B32" s="29">
        <v>0.3945913043</v>
      </c>
      <c r="C32" s="24">
        <v>0.9223852968</v>
      </c>
      <c r="D32" s="29">
        <v>0.92</v>
      </c>
    </row>
    <row r="33">
      <c r="A33" s="16" t="s">
        <v>129</v>
      </c>
      <c r="B33" s="24">
        <v>0.5772594752</v>
      </c>
      <c r="C33" s="24">
        <v>0.7503838384</v>
      </c>
      <c r="D33" s="25">
        <v>0.7807452078</v>
      </c>
    </row>
    <row r="34">
      <c r="A34" s="16" t="s">
        <v>20</v>
      </c>
      <c r="B34" s="25">
        <v>0.187</v>
      </c>
      <c r="C34" s="25">
        <v>0.272</v>
      </c>
      <c r="D34" s="24">
        <v>0.89</v>
      </c>
    </row>
    <row r="35">
      <c r="A35" s="16" t="s">
        <v>79</v>
      </c>
      <c r="B35" s="24">
        <v>0.5420430108</v>
      </c>
      <c r="C35" s="24">
        <v>0.8520134894</v>
      </c>
      <c r="D35" s="24">
        <v>0.81</v>
      </c>
    </row>
    <row r="36">
      <c r="A36" s="16" t="s">
        <v>80</v>
      </c>
      <c r="B36" s="25">
        <v>0.9523809524</v>
      </c>
      <c r="C36" s="24">
        <v>0.4153535</v>
      </c>
      <c r="D36" s="29">
        <v>0.74</v>
      </c>
    </row>
    <row r="37">
      <c r="A37" s="16" t="s">
        <v>130</v>
      </c>
      <c r="B37" s="29">
        <v>0.166809375</v>
      </c>
      <c r="C37" s="24">
        <v>0.4690233987</v>
      </c>
      <c r="D37" s="24">
        <v>0.71</v>
      </c>
    </row>
    <row r="38">
      <c r="A38" s="16" t="s">
        <v>131</v>
      </c>
      <c r="B38" s="24">
        <v>0.3808219178</v>
      </c>
      <c r="C38" s="24">
        <v>0.2008992806</v>
      </c>
      <c r="D38" s="24">
        <v>0.85</v>
      </c>
    </row>
    <row r="39">
      <c r="A39" s="16" t="s">
        <v>82</v>
      </c>
      <c r="B39" s="25">
        <v>0.3453038674</v>
      </c>
      <c r="C39" s="25">
        <v>0.724</v>
      </c>
      <c r="D39" s="24">
        <v>0.78</v>
      </c>
    </row>
    <row r="40">
      <c r="A40" s="16" t="s">
        <v>22</v>
      </c>
      <c r="B40" s="24">
        <v>0.7300716667</v>
      </c>
      <c r="C40" s="24">
        <v>0.8620455069</v>
      </c>
      <c r="D40" s="24">
        <v>0.8</v>
      </c>
    </row>
    <row r="41">
      <c r="A41" s="16" t="s">
        <v>132</v>
      </c>
      <c r="B41" s="24">
        <v>0.72</v>
      </c>
      <c r="C41" s="24">
        <v>0.4633333333</v>
      </c>
      <c r="D41" s="24">
        <v>0.85</v>
      </c>
    </row>
    <row r="42">
      <c r="A42" s="16" t="s">
        <v>23</v>
      </c>
      <c r="B42" s="24">
        <v>0.5572</v>
      </c>
      <c r="C42" s="24">
        <v>0.6659607562</v>
      </c>
      <c r="D42" s="24">
        <v>0.72</v>
      </c>
    </row>
    <row r="43">
      <c r="A43" s="16" t="s">
        <v>24</v>
      </c>
      <c r="B43" s="24">
        <v>0.5204137931</v>
      </c>
      <c r="C43" s="24">
        <v>0.4578584681</v>
      </c>
      <c r="D43" s="24">
        <v>0.74</v>
      </c>
    </row>
    <row r="44">
      <c r="A44" s="16" t="s">
        <v>26</v>
      </c>
      <c r="B44" s="24">
        <v>0.6728311828</v>
      </c>
      <c r="C44" s="24">
        <v>0.8574375972</v>
      </c>
      <c r="D44" s="24">
        <v>0.77</v>
      </c>
    </row>
    <row r="45">
      <c r="A45" s="16" t="s">
        <v>84</v>
      </c>
      <c r="B45" s="24">
        <v>0.881</v>
      </c>
      <c r="C45" s="24">
        <v>0.2457888763</v>
      </c>
      <c r="D45" s="24">
        <v>0.89</v>
      </c>
    </row>
    <row r="46">
      <c r="A46" s="16" t="s">
        <v>27</v>
      </c>
      <c r="B46" s="32">
        <v>0.162</v>
      </c>
      <c r="C46" s="26"/>
      <c r="D46" s="24">
        <v>0.72</v>
      </c>
    </row>
    <row r="47">
      <c r="A47" s="16" t="s">
        <v>28</v>
      </c>
      <c r="B47" s="25">
        <v>0.454</v>
      </c>
      <c r="C47" s="25">
        <v>0.3560415356</v>
      </c>
      <c r="D47" s="24">
        <v>0.76</v>
      </c>
    </row>
    <row r="48">
      <c r="A48" s="16" t="s">
        <v>29</v>
      </c>
      <c r="B48" s="24">
        <v>0.4612345679</v>
      </c>
      <c r="C48" s="24">
        <v>0.6298179872</v>
      </c>
      <c r="D48" s="24">
        <v>0.82</v>
      </c>
    </row>
    <row r="49">
      <c r="A49" s="16" t="s">
        <v>85</v>
      </c>
      <c r="B49" s="24">
        <v>0.5133736842</v>
      </c>
      <c r="C49" s="29">
        <v>0.9985749582</v>
      </c>
      <c r="D49" s="24">
        <v>0.83</v>
      </c>
    </row>
    <row r="50">
      <c r="A50" s="16" t="s">
        <v>87</v>
      </c>
      <c r="B50" s="25">
        <v>0.234455</v>
      </c>
      <c r="C50" s="25">
        <v>0.695226</v>
      </c>
      <c r="D50" s="24">
        <v>0.85</v>
      </c>
    </row>
    <row r="51">
      <c r="A51" s="16" t="s">
        <v>88</v>
      </c>
      <c r="B51" s="24">
        <v>0.144</v>
      </c>
      <c r="C51" s="27">
        <v>1.808531746</v>
      </c>
      <c r="D51" s="24">
        <v>0.75</v>
      </c>
    </row>
    <row r="52">
      <c r="A52" s="16" t="s">
        <v>30</v>
      </c>
      <c r="B52" s="25">
        <v>0.52724</v>
      </c>
      <c r="C52" s="33">
        <v>1.2258402246</v>
      </c>
      <c r="D52" s="24">
        <v>0.67</v>
      </c>
    </row>
    <row r="53">
      <c r="A53" s="16" t="s">
        <v>89</v>
      </c>
      <c r="B53" s="24">
        <v>0.455</v>
      </c>
      <c r="C53" s="24">
        <v>0.851032967</v>
      </c>
      <c r="D53" s="24">
        <v>0.82</v>
      </c>
    </row>
    <row r="54">
      <c r="A54" s="16" t="s">
        <v>31</v>
      </c>
      <c r="B54" s="24">
        <v>0.720084</v>
      </c>
      <c r="C54" s="24">
        <v>0.7317035235</v>
      </c>
      <c r="D54" s="24">
        <v>0.77</v>
      </c>
    </row>
    <row r="55">
      <c r="A55" s="16" t="s">
        <v>90</v>
      </c>
      <c r="B55" s="24">
        <v>0.6983513514</v>
      </c>
      <c r="C55" s="24">
        <v>0.4027632648</v>
      </c>
      <c r="D55" s="24">
        <v>0.84</v>
      </c>
    </row>
    <row r="56">
      <c r="A56" s="16" t="s">
        <v>91</v>
      </c>
      <c r="B56" s="25">
        <v>0.66</v>
      </c>
      <c r="C56" s="25">
        <v>0.8939</v>
      </c>
      <c r="D56" s="24">
        <v>0.89</v>
      </c>
    </row>
    <row r="57">
      <c r="A57" s="16" t="s">
        <v>92</v>
      </c>
      <c r="B57" s="25">
        <v>0.85</v>
      </c>
      <c r="C57" s="25">
        <v>0.8</v>
      </c>
      <c r="D57" s="25">
        <v>0.984</v>
      </c>
    </row>
    <row r="58">
      <c r="A58" s="16" t="s">
        <v>93</v>
      </c>
      <c r="B58" s="24">
        <v>0.8</v>
      </c>
      <c r="C58" s="24">
        <v>0.3782216495</v>
      </c>
      <c r="D58" s="29">
        <v>0.69</v>
      </c>
    </row>
    <row r="59">
      <c r="A59" s="16" t="s">
        <v>32</v>
      </c>
      <c r="B59" s="25">
        <v>0.365</v>
      </c>
      <c r="C59" s="25">
        <v>0.7190825104</v>
      </c>
      <c r="D59" s="24">
        <v>0.73</v>
      </c>
    </row>
    <row r="60">
      <c r="A60" s="16" t="s">
        <v>33</v>
      </c>
      <c r="B60" s="24">
        <v>0.4474416667</v>
      </c>
      <c r="C60" s="24">
        <v>0.5567817034</v>
      </c>
      <c r="D60" s="24">
        <v>0.81</v>
      </c>
    </row>
    <row r="61">
      <c r="A61" s="16" t="s">
        <v>133</v>
      </c>
      <c r="B61" s="24">
        <v>0.1402173913</v>
      </c>
      <c r="C61" s="24">
        <v>0.3969767442</v>
      </c>
      <c r="D61" s="26"/>
    </row>
    <row r="62">
      <c r="A62" s="16" t="s">
        <v>94</v>
      </c>
      <c r="B62" s="24">
        <v>0.77425</v>
      </c>
      <c r="C62" s="24">
        <v>0.3950597352</v>
      </c>
      <c r="D62" s="24">
        <v>0.85</v>
      </c>
    </row>
    <row r="63">
      <c r="A63" s="16" t="s">
        <v>95</v>
      </c>
      <c r="B63" s="29">
        <v>0.72</v>
      </c>
      <c r="C63" s="24">
        <v>0.336547619</v>
      </c>
      <c r="D63" s="24">
        <v>0.88</v>
      </c>
    </row>
    <row r="64">
      <c r="A64" s="16" t="s">
        <v>134</v>
      </c>
      <c r="B64" s="24">
        <v>0.243</v>
      </c>
      <c r="C64" s="24">
        <v>0.7542967804</v>
      </c>
      <c r="D64" s="24">
        <v>0.79</v>
      </c>
    </row>
    <row r="65">
      <c r="A65" s="16" t="s">
        <v>34</v>
      </c>
      <c r="B65" s="29">
        <v>0.8094526316</v>
      </c>
      <c r="C65" s="24">
        <v>0.9288603085</v>
      </c>
      <c r="D65" s="24">
        <v>0.94</v>
      </c>
    </row>
    <row r="66">
      <c r="A66" s="16" t="s">
        <v>96</v>
      </c>
      <c r="B66" s="25">
        <v>0.4287833828</v>
      </c>
      <c r="C66" s="25">
        <v>0.6920415225</v>
      </c>
      <c r="D66" s="24">
        <v>0.78</v>
      </c>
    </row>
    <row r="67">
      <c r="A67" s="16" t="s">
        <v>35</v>
      </c>
      <c r="B67" s="25">
        <v>0.41</v>
      </c>
      <c r="C67" s="26"/>
      <c r="D67" s="24">
        <v>0.76</v>
      </c>
    </row>
    <row r="68">
      <c r="A68" s="16" t="s">
        <v>36</v>
      </c>
      <c r="B68" s="24">
        <v>0.369525</v>
      </c>
      <c r="C68" s="27">
        <v>1.1286110547</v>
      </c>
      <c r="D68" s="24">
        <v>0.77</v>
      </c>
    </row>
    <row r="69">
      <c r="A69" s="16" t="s">
        <v>135</v>
      </c>
      <c r="B69" s="26"/>
      <c r="C69" s="25">
        <v>0.650306</v>
      </c>
      <c r="D69" s="25">
        <v>0.95</v>
      </c>
    </row>
    <row r="70">
      <c r="A70" s="16" t="s">
        <v>37</v>
      </c>
      <c r="B70" s="24">
        <v>0.18538</v>
      </c>
      <c r="C70" s="27">
        <v>1.1513647643</v>
      </c>
      <c r="D70" s="24">
        <v>0.71</v>
      </c>
    </row>
    <row r="71">
      <c r="A71" s="16" t="s">
        <v>39</v>
      </c>
      <c r="B71" s="24">
        <v>0.6297633846</v>
      </c>
      <c r="C71" s="29">
        <v>0.7520700082</v>
      </c>
      <c r="D71" s="29">
        <v>0.42</v>
      </c>
    </row>
    <row r="72">
      <c r="A72" s="16" t="s">
        <v>40</v>
      </c>
      <c r="B72" s="24">
        <v>0.1098294118</v>
      </c>
      <c r="C72" s="24">
        <v>0.6057522361</v>
      </c>
      <c r="D72" s="24">
        <v>0.75</v>
      </c>
    </row>
    <row r="73">
      <c r="A73" s="16" t="s">
        <v>97</v>
      </c>
      <c r="B73" s="24">
        <v>0.53125</v>
      </c>
      <c r="C73" s="24">
        <v>0.3758823529</v>
      </c>
      <c r="D73" s="29">
        <v>0.91</v>
      </c>
    </row>
    <row r="74">
      <c r="A74" s="16" t="s">
        <v>98</v>
      </c>
      <c r="B74" s="24">
        <v>0.8848648649</v>
      </c>
      <c r="C74" s="29">
        <v>0.5009163103</v>
      </c>
      <c r="D74" s="24">
        <v>0.74</v>
      </c>
    </row>
    <row r="75">
      <c r="A75" s="16" t="s">
        <v>42</v>
      </c>
      <c r="B75" s="33">
        <v>0.387</v>
      </c>
      <c r="C75" s="33">
        <v>1.6204263566</v>
      </c>
      <c r="D75" s="24">
        <v>0.89</v>
      </c>
    </row>
    <row r="76">
      <c r="A76" s="16" t="s">
        <v>99</v>
      </c>
      <c r="B76" s="24">
        <v>0.8136363636</v>
      </c>
      <c r="C76" s="24">
        <v>0.7588044693</v>
      </c>
      <c r="D76" s="24">
        <v>0.83</v>
      </c>
    </row>
    <row r="77">
      <c r="A77" s="16" t="s">
        <v>136</v>
      </c>
      <c r="B77" s="25">
        <v>0.4375</v>
      </c>
      <c r="C77" s="25">
        <v>0.8522167488</v>
      </c>
      <c r="D77" s="24">
        <v>0.82</v>
      </c>
    </row>
    <row r="78">
      <c r="A78" s="16" t="s">
        <v>44</v>
      </c>
      <c r="B78" s="27">
        <v>0.05366</v>
      </c>
      <c r="C78" s="27">
        <v>6.9904957138</v>
      </c>
      <c r="D78" s="27">
        <v>0.86</v>
      </c>
    </row>
    <row r="79">
      <c r="A79" s="16" t="s">
        <v>45</v>
      </c>
      <c r="B79" s="24">
        <v>0.6904015385</v>
      </c>
      <c r="C79" s="24">
        <v>0.8348631008</v>
      </c>
      <c r="D79" s="24">
        <v>0.85</v>
      </c>
    </row>
    <row r="80">
      <c r="A80" s="16" t="s">
        <v>101</v>
      </c>
      <c r="B80" s="25">
        <v>0.6</v>
      </c>
      <c r="C80" s="24">
        <v>0.4923929664</v>
      </c>
      <c r="D80" s="24">
        <v>0.85</v>
      </c>
    </row>
    <row r="81">
      <c r="A81" s="16" t="s">
        <v>137</v>
      </c>
      <c r="B81" s="25">
        <v>0.757884</v>
      </c>
      <c r="C81" s="25">
        <v>0.9</v>
      </c>
      <c r="D81" s="24">
        <v>0.9</v>
      </c>
    </row>
    <row r="82">
      <c r="A82" s="16" t="s">
        <v>43</v>
      </c>
      <c r="B82" s="33">
        <v>0.3754</v>
      </c>
      <c r="C82" s="26"/>
      <c r="D82" s="24">
        <v>0.71</v>
      </c>
    </row>
    <row r="83">
      <c r="A83" s="16" t="s">
        <v>138</v>
      </c>
      <c r="B83" s="25">
        <v>0.86</v>
      </c>
      <c r="C83" s="25">
        <v>0.4302325581</v>
      </c>
      <c r="D83" s="25">
        <v>0.8108108108</v>
      </c>
    </row>
    <row r="84">
      <c r="A84" s="16" t="s">
        <v>104</v>
      </c>
      <c r="B84" s="24">
        <v>0.9053541667</v>
      </c>
      <c r="C84" s="24">
        <v>0.4292150862</v>
      </c>
      <c r="D84" s="24">
        <v>0.88</v>
      </c>
    </row>
    <row r="85">
      <c r="A85" s="16" t="s">
        <v>46</v>
      </c>
      <c r="B85" s="25">
        <v>0.817</v>
      </c>
      <c r="C85" s="25">
        <v>0.8064026928</v>
      </c>
      <c r="D85" s="24">
        <v>0.85</v>
      </c>
    </row>
    <row r="86">
      <c r="A86" s="16" t="s">
        <v>47</v>
      </c>
      <c r="B86" s="27">
        <v>0.5203792857</v>
      </c>
      <c r="C86" s="27">
        <v>1.0816011947</v>
      </c>
      <c r="D86" s="27">
        <v>0.9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7.29" defaultRowHeight="15.0"/>
  <cols>
    <col customWidth="1" min="1" max="1" width="19.29"/>
    <col customWidth="1" min="2" max="6" width="17.29"/>
    <col customWidth="1" min="7" max="7" width="12.71"/>
    <col customWidth="1" min="8" max="58" width="8.71"/>
  </cols>
  <sheetData>
    <row r="1">
      <c r="A1" s="34"/>
      <c r="B1" s="35" t="s">
        <v>60</v>
      </c>
      <c r="C1" s="36" t="s">
        <v>61</v>
      </c>
      <c r="D1" s="35" t="s">
        <v>62</v>
      </c>
      <c r="E1" s="35" t="s">
        <v>125</v>
      </c>
      <c r="F1" s="35" t="s">
        <v>64</v>
      </c>
      <c r="G1" s="35" t="s">
        <v>65</v>
      </c>
      <c r="H1" s="35" t="s">
        <v>3</v>
      </c>
      <c r="I1" s="35" t="s">
        <v>66</v>
      </c>
      <c r="J1" s="35" t="s">
        <v>6</v>
      </c>
      <c r="K1" s="35" t="s">
        <v>68</v>
      </c>
      <c r="L1" s="35" t="s">
        <v>7</v>
      </c>
      <c r="M1" s="35" t="s">
        <v>69</v>
      </c>
      <c r="N1" s="35" t="s">
        <v>10</v>
      </c>
      <c r="O1" s="35" t="s">
        <v>70</v>
      </c>
      <c r="P1" s="35" t="s">
        <v>73</v>
      </c>
      <c r="Q1" s="35" t="s">
        <v>128</v>
      </c>
      <c r="R1" s="35" t="s">
        <v>74</v>
      </c>
      <c r="S1" s="35" t="s">
        <v>75</v>
      </c>
      <c r="T1" s="35" t="s">
        <v>16</v>
      </c>
      <c r="U1" s="35" t="s">
        <v>77</v>
      </c>
      <c r="V1" s="37" t="s">
        <v>18</v>
      </c>
      <c r="W1" s="35" t="s">
        <v>78</v>
      </c>
      <c r="X1" s="35" t="s">
        <v>19</v>
      </c>
      <c r="Y1" s="36" t="s">
        <v>79</v>
      </c>
      <c r="Z1" s="35" t="s">
        <v>80</v>
      </c>
      <c r="AA1" s="35" t="s">
        <v>131</v>
      </c>
      <c r="AB1" s="35" t="s">
        <v>82</v>
      </c>
      <c r="AC1" s="35" t="s">
        <v>22</v>
      </c>
      <c r="AD1" s="35" t="s">
        <v>23</v>
      </c>
      <c r="AE1" s="35" t="s">
        <v>24</v>
      </c>
      <c r="AF1" s="35" t="s">
        <v>26</v>
      </c>
      <c r="AG1" s="35" t="s">
        <v>84</v>
      </c>
      <c r="AH1" s="35" t="s">
        <v>28</v>
      </c>
      <c r="AI1" s="35" t="s">
        <v>87</v>
      </c>
      <c r="AJ1" s="35" t="s">
        <v>88</v>
      </c>
      <c r="AK1" s="36" t="s">
        <v>89</v>
      </c>
      <c r="AL1" s="35" t="s">
        <v>31</v>
      </c>
      <c r="AM1" s="35" t="s">
        <v>90</v>
      </c>
      <c r="AN1" s="35" t="s">
        <v>91</v>
      </c>
      <c r="AO1" s="37" t="s">
        <v>92</v>
      </c>
      <c r="AP1" s="35" t="s">
        <v>93</v>
      </c>
      <c r="AQ1" s="35" t="s">
        <v>32</v>
      </c>
      <c r="AR1" s="35" t="s">
        <v>33</v>
      </c>
      <c r="AS1" s="35" t="s">
        <v>94</v>
      </c>
      <c r="AT1" s="35" t="s">
        <v>134</v>
      </c>
      <c r="AU1" s="35" t="s">
        <v>34</v>
      </c>
      <c r="AV1" s="35" t="s">
        <v>37</v>
      </c>
      <c r="AW1" s="35" t="s">
        <v>40</v>
      </c>
      <c r="AX1" s="35" t="s">
        <v>97</v>
      </c>
      <c r="AY1" s="35" t="s">
        <v>98</v>
      </c>
      <c r="AZ1" s="35" t="s">
        <v>99</v>
      </c>
      <c r="BA1" s="35" t="s">
        <v>45</v>
      </c>
      <c r="BB1" s="35" t="s">
        <v>101</v>
      </c>
      <c r="BC1" s="35" t="s">
        <v>137</v>
      </c>
      <c r="BD1" s="35" t="s">
        <v>138</v>
      </c>
      <c r="BE1" s="35" t="s">
        <v>104</v>
      </c>
      <c r="BF1" s="35" t="s">
        <v>46</v>
      </c>
    </row>
    <row r="2">
      <c r="A2" s="34" t="s">
        <v>139</v>
      </c>
      <c r="B2" s="38">
        <v>633.5692</v>
      </c>
      <c r="C2" s="38">
        <v>12509.53</v>
      </c>
      <c r="D2" s="38">
        <v>61925.5</v>
      </c>
      <c r="E2" s="38">
        <v>22217.49</v>
      </c>
      <c r="F2" s="38">
        <v>1086.807</v>
      </c>
      <c r="G2" s="39">
        <v>47352.94</v>
      </c>
      <c r="H2" s="38">
        <v>903.4649</v>
      </c>
      <c r="I2" s="38">
        <v>2560.501</v>
      </c>
      <c r="J2" s="38">
        <v>286.0023</v>
      </c>
      <c r="K2" s="38">
        <v>1094.577</v>
      </c>
      <c r="L2" s="38">
        <v>1407.403</v>
      </c>
      <c r="M2" s="38">
        <v>50235.39</v>
      </c>
      <c r="N2" s="38">
        <v>1024.668</v>
      </c>
      <c r="O2" s="40">
        <v>7590.016</v>
      </c>
      <c r="P2" s="38">
        <v>3147.072</v>
      </c>
      <c r="Q2" s="38">
        <v>1545.942</v>
      </c>
      <c r="R2" s="38">
        <v>60707.25</v>
      </c>
      <c r="S2" s="38">
        <v>3198.695</v>
      </c>
      <c r="T2" s="38">
        <v>573.566</v>
      </c>
      <c r="U2" s="38">
        <v>42732.57</v>
      </c>
      <c r="V2" s="41">
        <v>487.7</v>
      </c>
      <c r="W2" s="38">
        <v>3669.981</v>
      </c>
      <c r="X2" s="38">
        <v>1441.636</v>
      </c>
      <c r="Y2" s="38">
        <v>4053.902</v>
      </c>
      <c r="Z2" s="40">
        <v>1581.511</v>
      </c>
      <c r="AA2" s="38">
        <v>5442.875</v>
      </c>
      <c r="AB2" s="38">
        <v>12601.7</v>
      </c>
      <c r="AC2" s="38">
        <v>1358.262</v>
      </c>
      <c r="AD2" s="38">
        <v>1034.185</v>
      </c>
      <c r="AE2" s="38">
        <v>457.8586</v>
      </c>
      <c r="AF2" s="38">
        <v>255.0446</v>
      </c>
      <c r="AG2" s="38">
        <v>11307.06</v>
      </c>
      <c r="AH2" s="38">
        <v>1274.977</v>
      </c>
      <c r="AI2" s="38">
        <v>4129.374</v>
      </c>
      <c r="AJ2" s="38">
        <v>3190.31</v>
      </c>
      <c r="AK2" s="38">
        <v>1203.845</v>
      </c>
      <c r="AL2" s="38">
        <v>5408.243</v>
      </c>
      <c r="AM2" s="38">
        <v>701.6801</v>
      </c>
      <c r="AN2" s="38">
        <v>52172.17</v>
      </c>
      <c r="AO2" s="42">
        <v>53277.0</v>
      </c>
      <c r="AP2" s="38">
        <v>1963.055</v>
      </c>
      <c r="AQ2" s="38">
        <v>427.3732</v>
      </c>
      <c r="AR2" s="38">
        <v>3203.297</v>
      </c>
      <c r="AS2" s="38">
        <v>4712.823</v>
      </c>
      <c r="AT2" s="38">
        <v>2238.9</v>
      </c>
      <c r="AU2" s="38">
        <v>695.6893</v>
      </c>
      <c r="AV2" s="38">
        <v>765.9592</v>
      </c>
      <c r="AW2" s="38">
        <v>1115.094</v>
      </c>
      <c r="AX2" s="38">
        <v>3819.158</v>
      </c>
      <c r="AY2" s="38">
        <v>9680.116</v>
      </c>
      <c r="AZ2" s="38">
        <v>5977.381</v>
      </c>
      <c r="BA2" s="38">
        <v>714.5673</v>
      </c>
      <c r="BB2" s="38">
        <v>3082.461</v>
      </c>
      <c r="BC2" s="38">
        <v>46331.98</v>
      </c>
      <c r="BD2" s="40">
        <v>54629.5</v>
      </c>
      <c r="BE2" s="38">
        <v>2052.294</v>
      </c>
      <c r="BF2" s="38">
        <v>1721.623</v>
      </c>
    </row>
    <row r="3">
      <c r="A3" s="34" t="s">
        <v>140</v>
      </c>
      <c r="B3" s="38">
        <v>1932.892</v>
      </c>
      <c r="C3" s="41">
        <v>22400.0</v>
      </c>
      <c r="D3" s="38">
        <v>43929.86</v>
      </c>
      <c r="E3" s="38">
        <v>23491.13</v>
      </c>
      <c r="F3" s="38">
        <v>3122.744</v>
      </c>
      <c r="G3" s="38">
        <v>42578.23</v>
      </c>
      <c r="H3" s="38">
        <v>2030.168</v>
      </c>
      <c r="I3" s="38">
        <v>7815.664</v>
      </c>
      <c r="J3" s="38">
        <v>769.8822</v>
      </c>
      <c r="K3" s="38">
        <v>3262.64</v>
      </c>
      <c r="L3" s="38">
        <v>2972.223</v>
      </c>
      <c r="M3" s="38">
        <v>44057.24</v>
      </c>
      <c r="N3" s="38">
        <v>2182.044</v>
      </c>
      <c r="O3" s="38">
        <v>13206.38</v>
      </c>
      <c r="P3" s="38">
        <v>6276.751</v>
      </c>
      <c r="Q3" s="38">
        <v>3258.233</v>
      </c>
      <c r="R3" s="38">
        <v>44916.41</v>
      </c>
      <c r="S3" s="38">
        <v>10529.92</v>
      </c>
      <c r="T3" s="38">
        <v>1499.759</v>
      </c>
      <c r="U3" s="38">
        <v>38847.45</v>
      </c>
      <c r="V3" s="41">
        <v>1700.0</v>
      </c>
      <c r="W3" s="38">
        <v>7581.98</v>
      </c>
      <c r="X3" s="38">
        <v>4081.671</v>
      </c>
      <c r="Y3" s="41">
        <v>7200.0</v>
      </c>
      <c r="Z3" s="38">
        <v>5700.723</v>
      </c>
      <c r="AA3" s="38">
        <v>17302.56</v>
      </c>
      <c r="AB3" s="38">
        <v>24227.88</v>
      </c>
      <c r="AC3" s="38">
        <v>2954.077</v>
      </c>
      <c r="AD3" s="38">
        <v>2638.314</v>
      </c>
      <c r="AE3" s="38">
        <v>840.7037</v>
      </c>
      <c r="AF3" s="38">
        <v>821.6072</v>
      </c>
      <c r="AG3" s="38">
        <v>25638.59</v>
      </c>
      <c r="AH3" s="38">
        <v>3911.757</v>
      </c>
      <c r="AI3" s="38">
        <v>11945.66</v>
      </c>
      <c r="AJ3" s="38">
        <v>7490.688</v>
      </c>
      <c r="AK3" s="41">
        <v>4752.0</v>
      </c>
      <c r="AL3" s="38">
        <v>9955.523</v>
      </c>
      <c r="AM3" s="38">
        <v>2374.214</v>
      </c>
      <c r="AN3" s="38">
        <v>47662.52</v>
      </c>
      <c r="AO3" s="41">
        <v>36400.0</v>
      </c>
      <c r="AP3" s="38">
        <v>4918.271</v>
      </c>
      <c r="AQ3" s="38">
        <v>937.7439</v>
      </c>
      <c r="AR3" s="38">
        <v>5911.233</v>
      </c>
      <c r="AS3" s="38">
        <v>8911.355</v>
      </c>
      <c r="AT3" s="38">
        <v>4982.64</v>
      </c>
      <c r="AU3" s="38">
        <v>1660.554</v>
      </c>
      <c r="AV3" s="38">
        <v>1966.119</v>
      </c>
      <c r="AW3" s="38">
        <v>2018.876</v>
      </c>
      <c r="AX3" s="38">
        <v>11181.25</v>
      </c>
      <c r="AY3" s="38">
        <v>16637.58</v>
      </c>
      <c r="AZ3" s="38">
        <v>15735.07</v>
      </c>
      <c r="BA3" s="38">
        <v>1770.857</v>
      </c>
      <c r="BB3" s="38">
        <v>8665.486</v>
      </c>
      <c r="BC3" s="38">
        <v>39762.13</v>
      </c>
      <c r="BD3" s="38">
        <v>54629.5</v>
      </c>
      <c r="BE3" s="38">
        <v>5628.952</v>
      </c>
      <c r="BF3" s="38">
        <v>3904.025</v>
      </c>
    </row>
    <row r="4">
      <c r="A4" s="34"/>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row>
    <row r="5">
      <c r="A5" s="34"/>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row>
    <row r="6">
      <c r="A6" s="34"/>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row>
    <row r="7">
      <c r="A7" s="34"/>
      <c r="B7" s="44"/>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row>
    <row r="8">
      <c r="A8" s="45"/>
      <c r="B8" s="45"/>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row>
    <row r="9">
      <c r="A9" s="47"/>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row>
    <row r="10">
      <c r="A10" s="48" t="s">
        <v>141</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row>
    <row r="11">
      <c r="A11" s="49" t="s">
        <v>142</v>
      </c>
      <c r="C11" s="49"/>
      <c r="D11" s="46"/>
      <c r="E11" s="46"/>
      <c r="F11" s="46"/>
      <c r="G11" s="46"/>
      <c r="H11" s="46"/>
      <c r="I11" s="46"/>
      <c r="J11" s="46"/>
      <c r="K11" s="46"/>
      <c r="L11" s="46"/>
      <c r="M11" s="46"/>
      <c r="N11" s="46"/>
      <c r="O11" s="46"/>
      <c r="P11" s="46"/>
      <c r="Q11" s="46"/>
      <c r="R11" s="46"/>
      <c r="S11" s="46"/>
      <c r="T11" s="46"/>
      <c r="U11" s="46"/>
      <c r="V11" s="48" t="s">
        <v>143</v>
      </c>
      <c r="W11" s="46"/>
      <c r="X11" s="46"/>
      <c r="Y11" s="46"/>
      <c r="Z11" s="46"/>
      <c r="AA11" s="46"/>
      <c r="AB11" s="46"/>
      <c r="AC11" s="46"/>
      <c r="AD11" s="46"/>
      <c r="AE11" s="46"/>
      <c r="AF11" s="46"/>
      <c r="AG11" s="46"/>
      <c r="AH11" s="46"/>
      <c r="AI11" s="46"/>
      <c r="AJ11" s="46"/>
      <c r="AK11" s="46"/>
      <c r="AL11" s="46"/>
      <c r="AM11" s="46"/>
      <c r="AN11" s="46"/>
      <c r="AO11" s="48" t="s">
        <v>143</v>
      </c>
      <c r="AP11" s="46"/>
      <c r="AQ11" s="46"/>
      <c r="AR11" s="46"/>
      <c r="AS11" s="46"/>
      <c r="AT11" s="46"/>
      <c r="AU11" s="46"/>
      <c r="AV11" s="46"/>
      <c r="AW11" s="46"/>
      <c r="AX11" s="46"/>
      <c r="AY11" s="46"/>
      <c r="AZ11" s="46"/>
      <c r="BA11" s="46"/>
      <c r="BB11" s="46"/>
      <c r="BC11" s="46"/>
      <c r="BD11" s="46"/>
      <c r="BE11" s="46"/>
      <c r="BF11" s="46"/>
    </row>
    <row r="12">
      <c r="A12" s="50" t="s">
        <v>144</v>
      </c>
      <c r="D12" s="46"/>
      <c r="E12" s="46"/>
      <c r="F12" s="46"/>
      <c r="G12" s="46"/>
      <c r="H12" s="46"/>
      <c r="I12" s="46"/>
      <c r="J12" s="46"/>
      <c r="K12" s="46"/>
      <c r="L12" s="46"/>
      <c r="M12" s="46"/>
      <c r="N12" s="46"/>
      <c r="O12" s="46"/>
      <c r="P12" s="46"/>
      <c r="Q12" s="46"/>
      <c r="R12" s="46"/>
      <c r="S12" s="46"/>
      <c r="T12" s="46"/>
      <c r="U12" s="46"/>
      <c r="V12" s="50" t="s">
        <v>145</v>
      </c>
      <c r="W12" s="46"/>
      <c r="X12" s="46"/>
      <c r="Y12" s="46"/>
      <c r="Z12" s="46"/>
      <c r="AA12" s="46"/>
      <c r="AB12" s="46"/>
      <c r="AC12" s="46"/>
      <c r="AD12" s="46"/>
      <c r="AE12" s="46"/>
      <c r="AF12" s="46"/>
      <c r="AG12" s="46"/>
      <c r="AH12" s="46"/>
      <c r="AI12" s="46"/>
      <c r="AJ12" s="46"/>
      <c r="AL12" s="46"/>
      <c r="AM12" s="46"/>
      <c r="AN12" s="46"/>
      <c r="AO12" s="50" t="s">
        <v>146</v>
      </c>
      <c r="AP12" s="46"/>
      <c r="AQ12" s="46"/>
      <c r="AR12" s="46"/>
      <c r="AS12" s="46"/>
      <c r="AT12" s="46"/>
      <c r="AU12" s="46"/>
      <c r="AV12" s="46"/>
      <c r="AW12" s="46"/>
      <c r="AX12" s="46"/>
      <c r="AY12" s="46"/>
      <c r="AZ12" s="46"/>
      <c r="BA12" s="46"/>
      <c r="BB12" s="46"/>
      <c r="BC12" s="46"/>
      <c r="BD12" s="46"/>
      <c r="BE12" s="46"/>
      <c r="BF12" s="46"/>
    </row>
    <row r="13">
      <c r="A13" s="46"/>
      <c r="B13" s="49"/>
      <c r="C13" s="49"/>
      <c r="D13" s="46"/>
      <c r="E13" s="46"/>
      <c r="F13" s="46"/>
      <c r="G13" s="46"/>
      <c r="H13" s="46"/>
      <c r="I13" s="46"/>
      <c r="J13" s="46"/>
      <c r="K13" s="46"/>
      <c r="L13" s="46"/>
      <c r="M13" s="46"/>
      <c r="N13" s="46"/>
      <c r="O13" s="46"/>
      <c r="P13" s="46"/>
      <c r="Q13" s="46"/>
      <c r="R13" s="46"/>
      <c r="S13" s="46"/>
      <c r="T13" s="46"/>
      <c r="U13" s="46"/>
      <c r="V13" s="49">
        <v>2013.0</v>
      </c>
      <c r="W13" s="46"/>
      <c r="X13" s="46"/>
      <c r="Y13" s="46"/>
      <c r="Z13" s="46"/>
      <c r="AA13" s="46"/>
      <c r="AB13" s="46"/>
      <c r="AC13" s="46"/>
      <c r="AD13" s="46"/>
      <c r="AE13" s="46"/>
      <c r="AF13" s="46"/>
      <c r="AG13" s="46"/>
      <c r="AH13" s="46"/>
      <c r="AI13" s="46"/>
      <c r="AJ13" s="46"/>
      <c r="AL13" s="46"/>
      <c r="AM13" s="46"/>
      <c r="AN13" s="46"/>
      <c r="AO13" s="49">
        <v>2015.0</v>
      </c>
      <c r="AP13" s="46"/>
      <c r="AQ13" s="46"/>
      <c r="AR13" s="46"/>
      <c r="AS13" s="46"/>
      <c r="AT13" s="46"/>
      <c r="AU13" s="46"/>
      <c r="AV13" s="46"/>
      <c r="AW13" s="46"/>
      <c r="AX13" s="46"/>
      <c r="AY13" s="46"/>
      <c r="AZ13" s="46"/>
      <c r="BA13" s="46"/>
      <c r="BB13" s="46"/>
      <c r="BC13" s="46"/>
      <c r="BD13" s="46"/>
      <c r="BE13" s="46"/>
      <c r="BF13" s="46"/>
    </row>
    <row r="14">
      <c r="A14" s="49" t="s">
        <v>147</v>
      </c>
      <c r="B14" s="46"/>
      <c r="C14" s="48" t="s">
        <v>148</v>
      </c>
      <c r="D14" s="46"/>
      <c r="E14" s="46"/>
      <c r="F14" s="46"/>
      <c r="G14" s="46"/>
      <c r="H14" s="46"/>
      <c r="I14" s="46"/>
      <c r="J14" s="46"/>
      <c r="K14" s="46"/>
      <c r="L14" s="46"/>
      <c r="M14" s="46"/>
      <c r="N14" s="46"/>
      <c r="O14" s="46"/>
      <c r="P14" s="46"/>
      <c r="Q14" s="46"/>
      <c r="R14" s="46"/>
      <c r="S14" s="46"/>
      <c r="T14" s="46"/>
      <c r="U14" s="46"/>
      <c r="V14" s="48" t="s">
        <v>148</v>
      </c>
      <c r="W14" s="46"/>
      <c r="X14" s="46"/>
      <c r="Y14" s="48" t="s">
        <v>148</v>
      </c>
      <c r="Z14" s="46"/>
      <c r="AA14" s="46"/>
      <c r="AB14" s="46"/>
      <c r="AC14" s="46"/>
      <c r="AD14" s="46"/>
      <c r="AE14" s="46"/>
      <c r="AF14" s="46"/>
      <c r="AG14" s="46"/>
      <c r="AH14" s="46"/>
      <c r="AI14" s="46"/>
      <c r="AJ14" s="46"/>
      <c r="AK14" s="48" t="s">
        <v>148</v>
      </c>
      <c r="AL14" s="46"/>
      <c r="AM14" s="46"/>
      <c r="AN14" s="46"/>
      <c r="AO14" s="48" t="s">
        <v>148</v>
      </c>
      <c r="AP14" s="46"/>
      <c r="AQ14" s="46"/>
      <c r="AR14" s="46"/>
      <c r="AS14" s="46"/>
      <c r="AT14" s="46"/>
      <c r="AU14" s="46"/>
      <c r="AV14" s="46"/>
      <c r="AW14" s="46"/>
      <c r="AX14" s="46"/>
      <c r="AY14" s="46"/>
      <c r="AZ14" s="46"/>
      <c r="BA14" s="46"/>
      <c r="BB14" s="46"/>
      <c r="BC14" s="46"/>
      <c r="BD14" s="46"/>
      <c r="BE14" s="46"/>
      <c r="BF14" s="46"/>
    </row>
    <row r="15">
      <c r="A15" s="50" t="s">
        <v>149</v>
      </c>
      <c r="B15" s="46"/>
      <c r="C15" s="50" t="s">
        <v>150</v>
      </c>
      <c r="D15" s="46"/>
      <c r="E15" s="46"/>
      <c r="F15" s="46"/>
      <c r="G15" s="46"/>
      <c r="H15" s="46"/>
      <c r="I15" s="46"/>
      <c r="J15" s="46"/>
      <c r="K15" s="46"/>
      <c r="L15" s="46"/>
      <c r="M15" s="46"/>
      <c r="N15" s="46"/>
      <c r="O15" s="46"/>
      <c r="P15" s="46"/>
      <c r="Q15" s="46"/>
      <c r="R15" s="46"/>
      <c r="S15" s="46"/>
      <c r="T15" s="46"/>
      <c r="U15" s="46"/>
      <c r="V15" s="50" t="s">
        <v>151</v>
      </c>
      <c r="W15" s="46"/>
      <c r="X15" s="46"/>
      <c r="Y15" s="50" t="s">
        <v>151</v>
      </c>
      <c r="Z15" s="46"/>
      <c r="AA15" s="46"/>
      <c r="AB15" s="46"/>
      <c r="AC15" s="46"/>
      <c r="AD15" s="46"/>
      <c r="AE15" s="46"/>
      <c r="AF15" s="46"/>
      <c r="AG15" s="46"/>
      <c r="AH15" s="46"/>
      <c r="AI15" s="46"/>
      <c r="AJ15" s="46"/>
      <c r="AK15" s="50" t="s">
        <v>152</v>
      </c>
      <c r="AL15" s="46"/>
      <c r="AM15" s="46"/>
      <c r="AN15" s="46"/>
      <c r="AO15" s="50" t="s">
        <v>151</v>
      </c>
      <c r="AP15" s="46"/>
      <c r="AQ15" s="46"/>
      <c r="AR15" s="46"/>
      <c r="AS15" s="46"/>
      <c r="AT15" s="46"/>
      <c r="AU15" s="46"/>
      <c r="AV15" s="46"/>
      <c r="AW15" s="46"/>
      <c r="AX15" s="46"/>
      <c r="AY15" s="46"/>
      <c r="AZ15" s="46"/>
      <c r="BA15" s="46"/>
      <c r="BB15" s="46"/>
      <c r="BC15" s="46"/>
      <c r="BD15" s="46"/>
      <c r="BE15" s="46"/>
      <c r="BF15" s="46"/>
    </row>
    <row r="16">
      <c r="A16" s="46"/>
      <c r="B16" s="46"/>
      <c r="C16" s="49">
        <v>2015.0</v>
      </c>
      <c r="D16" s="46"/>
      <c r="E16" s="46"/>
      <c r="F16" s="46"/>
      <c r="G16" s="46"/>
      <c r="H16" s="46"/>
      <c r="I16" s="46"/>
      <c r="J16" s="46"/>
      <c r="K16" s="46"/>
      <c r="L16" s="46"/>
      <c r="M16" s="46"/>
      <c r="N16" s="46"/>
      <c r="O16" s="46"/>
      <c r="P16" s="46"/>
      <c r="Q16" s="46"/>
      <c r="R16" s="46"/>
      <c r="S16" s="46"/>
      <c r="T16" s="46"/>
      <c r="U16" s="46"/>
      <c r="V16" s="51">
        <v>2015.0</v>
      </c>
      <c r="W16" s="46"/>
      <c r="X16" s="46"/>
      <c r="Y16" s="51">
        <v>2015.0</v>
      </c>
      <c r="Z16" s="46"/>
      <c r="AA16" s="46"/>
      <c r="AB16" s="46"/>
      <c r="AC16" s="46"/>
      <c r="AD16" s="46"/>
      <c r="AE16" s="46"/>
      <c r="AF16" s="46"/>
      <c r="AG16" s="46"/>
      <c r="AH16" s="46"/>
      <c r="AI16" s="46"/>
      <c r="AJ16" s="46"/>
      <c r="AK16" s="49">
        <v>2014.0</v>
      </c>
      <c r="AL16" s="46"/>
      <c r="AM16" s="46"/>
      <c r="AN16" s="46"/>
      <c r="AO16" s="49">
        <v>2015.0</v>
      </c>
      <c r="AP16" s="46"/>
      <c r="AQ16" s="46"/>
      <c r="AR16" s="46"/>
      <c r="AS16" s="46"/>
      <c r="AT16" s="46"/>
      <c r="AU16" s="46"/>
      <c r="AV16" s="46"/>
      <c r="AW16" s="46"/>
      <c r="AX16" s="46"/>
      <c r="AY16" s="46"/>
      <c r="AZ16" s="46"/>
      <c r="BA16" s="46"/>
      <c r="BB16" s="46"/>
      <c r="BC16" s="46"/>
      <c r="BD16" s="46"/>
      <c r="BE16" s="46"/>
      <c r="BF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c r="BF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c r="BF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c r="AX198" s="46"/>
      <c r="AY198" s="46"/>
      <c r="AZ198" s="46"/>
      <c r="BA198" s="46"/>
      <c r="BB198" s="46"/>
      <c r="BC198" s="46"/>
      <c r="BD198" s="46"/>
      <c r="BE198" s="46"/>
      <c r="BF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c r="BF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c r="BF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c r="BF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c r="BF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c r="BF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c r="BF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c r="BA210" s="46"/>
      <c r="BB210" s="46"/>
      <c r="BC210" s="46"/>
      <c r="BD210" s="46"/>
      <c r="BE210" s="46"/>
      <c r="BF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6"/>
      <c r="BB211" s="46"/>
      <c r="BC211" s="46"/>
      <c r="BD211" s="46"/>
      <c r="BE211" s="46"/>
      <c r="BF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c r="BF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c r="BF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c r="BF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c r="BF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c r="BF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c r="BF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c r="BF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c r="BF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c r="BF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c r="BF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c r="BF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c r="BF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c r="BF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c r="BA241" s="46"/>
      <c r="BB241" s="46"/>
      <c r="BC241" s="46"/>
      <c r="BD241" s="46"/>
      <c r="BE241" s="46"/>
      <c r="BF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c r="BA242" s="46"/>
      <c r="BB242" s="46"/>
      <c r="BC242" s="46"/>
      <c r="BD242" s="46"/>
      <c r="BE242" s="46"/>
      <c r="BF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c r="BF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c r="BF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6"/>
      <c r="BB246" s="46"/>
      <c r="BC246" s="46"/>
      <c r="BD246" s="46"/>
      <c r="BE246" s="46"/>
      <c r="BF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46"/>
      <c r="BB247" s="46"/>
      <c r="BC247" s="46"/>
      <c r="BD247" s="46"/>
      <c r="BE247" s="46"/>
      <c r="BF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6"/>
      <c r="BB248" s="46"/>
      <c r="BC248" s="46"/>
      <c r="BD248" s="46"/>
      <c r="BE248" s="46"/>
      <c r="BF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c r="BF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c r="BF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c r="BF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c r="AX252" s="46"/>
      <c r="AY252" s="46"/>
      <c r="AZ252" s="46"/>
      <c r="BA252" s="46"/>
      <c r="BB252" s="46"/>
      <c r="BC252" s="46"/>
      <c r="BD252" s="46"/>
      <c r="BE252" s="46"/>
      <c r="BF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c r="AX253" s="46"/>
      <c r="AY253" s="46"/>
      <c r="AZ253" s="46"/>
      <c r="BA253" s="46"/>
      <c r="BB253" s="46"/>
      <c r="BC253" s="46"/>
      <c r="BD253" s="46"/>
      <c r="BE253" s="46"/>
      <c r="BF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c r="BA254" s="46"/>
      <c r="BB254" s="46"/>
      <c r="BC254" s="46"/>
      <c r="BD254" s="46"/>
      <c r="BE254" s="46"/>
      <c r="BF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c r="AX255" s="46"/>
      <c r="AY255" s="46"/>
      <c r="AZ255" s="46"/>
      <c r="BA255" s="46"/>
      <c r="BB255" s="46"/>
      <c r="BC255" s="46"/>
      <c r="BD255" s="46"/>
      <c r="BE255" s="46"/>
      <c r="BF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c r="BA256" s="46"/>
      <c r="BB256" s="46"/>
      <c r="BC256" s="46"/>
      <c r="BD256" s="46"/>
      <c r="BE256" s="46"/>
      <c r="BF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c r="BA257" s="46"/>
      <c r="BB257" s="46"/>
      <c r="BC257" s="46"/>
      <c r="BD257" s="46"/>
      <c r="BE257" s="46"/>
      <c r="BF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6"/>
      <c r="BB258" s="46"/>
      <c r="BC258" s="46"/>
      <c r="BD258" s="46"/>
      <c r="BE258" s="46"/>
      <c r="BF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c r="BF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c r="BE260" s="46"/>
      <c r="BF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c r="BF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c r="BF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c r="BF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c r="BA264" s="46"/>
      <c r="BB264" s="46"/>
      <c r="BC264" s="46"/>
      <c r="BD264" s="46"/>
      <c r="BE264" s="46"/>
      <c r="BF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6"/>
      <c r="BB265" s="46"/>
      <c r="BC265" s="46"/>
      <c r="BD265" s="46"/>
      <c r="BE265" s="46"/>
      <c r="BF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6"/>
      <c r="BB266" s="46"/>
      <c r="BC266" s="46"/>
      <c r="BD266" s="46"/>
      <c r="BE266" s="46"/>
      <c r="BF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c r="BA267" s="46"/>
      <c r="BB267" s="46"/>
      <c r="BC267" s="46"/>
      <c r="BD267" s="46"/>
      <c r="BE267" s="46"/>
      <c r="BF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c r="BF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c r="BA269" s="46"/>
      <c r="BB269" s="46"/>
      <c r="BC269" s="46"/>
      <c r="BD269" s="46"/>
      <c r="BE269" s="46"/>
      <c r="BF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c r="BA271" s="46"/>
      <c r="BB271" s="46"/>
      <c r="BC271" s="46"/>
      <c r="BD271" s="46"/>
      <c r="BE271" s="46"/>
      <c r="BF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6"/>
      <c r="BB272" s="46"/>
      <c r="BC272" s="46"/>
      <c r="BD272" s="46"/>
      <c r="BE272" s="46"/>
      <c r="BF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6"/>
      <c r="BB273" s="46"/>
      <c r="BC273" s="46"/>
      <c r="BD273" s="46"/>
      <c r="BE273" s="46"/>
      <c r="BF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c r="BA274" s="46"/>
      <c r="BB274" s="46"/>
      <c r="BC274" s="46"/>
      <c r="BD274" s="46"/>
      <c r="BE274" s="46"/>
      <c r="BF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c r="BA275" s="46"/>
      <c r="BB275" s="46"/>
      <c r="BC275" s="46"/>
      <c r="BD275" s="46"/>
      <c r="BE275" s="46"/>
      <c r="BF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6"/>
      <c r="BB276" s="46"/>
      <c r="BC276" s="46"/>
      <c r="BD276" s="46"/>
      <c r="BE276" s="46"/>
      <c r="BF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c r="BF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c r="BF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c r="BF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6"/>
      <c r="AN280" s="46"/>
      <c r="AO280" s="46"/>
      <c r="AP280" s="46"/>
      <c r="AQ280" s="46"/>
      <c r="AR280" s="46"/>
      <c r="AS280" s="46"/>
      <c r="AT280" s="46"/>
      <c r="AU280" s="46"/>
      <c r="AV280" s="46"/>
      <c r="AW280" s="46"/>
      <c r="AX280" s="46"/>
      <c r="AY280" s="46"/>
      <c r="AZ280" s="46"/>
      <c r="BA280" s="46"/>
      <c r="BB280" s="46"/>
      <c r="BC280" s="46"/>
      <c r="BD280" s="46"/>
      <c r="BE280" s="46"/>
      <c r="BF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c r="AP281" s="46"/>
      <c r="AQ281" s="46"/>
      <c r="AR281" s="46"/>
      <c r="AS281" s="46"/>
      <c r="AT281" s="46"/>
      <c r="AU281" s="46"/>
      <c r="AV281" s="46"/>
      <c r="AW281" s="46"/>
      <c r="AX281" s="46"/>
      <c r="AY281" s="46"/>
      <c r="AZ281" s="46"/>
      <c r="BA281" s="46"/>
      <c r="BB281" s="46"/>
      <c r="BC281" s="46"/>
      <c r="BD281" s="46"/>
      <c r="BE281" s="46"/>
      <c r="BF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c r="BA282" s="46"/>
      <c r="BB282" s="46"/>
      <c r="BC282" s="46"/>
      <c r="BD282" s="46"/>
      <c r="BE282" s="46"/>
      <c r="BF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c r="BF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c r="AP284" s="46"/>
      <c r="AQ284" s="46"/>
      <c r="AR284" s="46"/>
      <c r="AS284" s="46"/>
      <c r="AT284" s="46"/>
      <c r="AU284" s="46"/>
      <c r="AV284" s="46"/>
      <c r="AW284" s="46"/>
      <c r="AX284" s="46"/>
      <c r="AY284" s="46"/>
      <c r="AZ284" s="46"/>
      <c r="BA284" s="46"/>
      <c r="BB284" s="46"/>
      <c r="BC284" s="46"/>
      <c r="BD284" s="46"/>
      <c r="BE284" s="46"/>
      <c r="BF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c r="BA285" s="46"/>
      <c r="BB285" s="46"/>
      <c r="BC285" s="46"/>
      <c r="BD285" s="46"/>
      <c r="BE285" s="46"/>
      <c r="BF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c r="AP286" s="46"/>
      <c r="AQ286" s="46"/>
      <c r="AR286" s="46"/>
      <c r="AS286" s="46"/>
      <c r="AT286" s="46"/>
      <c r="AU286" s="46"/>
      <c r="AV286" s="46"/>
      <c r="AW286" s="46"/>
      <c r="AX286" s="46"/>
      <c r="AY286" s="46"/>
      <c r="AZ286" s="46"/>
      <c r="BA286" s="46"/>
      <c r="BB286" s="46"/>
      <c r="BC286" s="46"/>
      <c r="BD286" s="46"/>
      <c r="BE286" s="46"/>
      <c r="BF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c r="BE287" s="46"/>
      <c r="BF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c r="BE288" s="46"/>
      <c r="BF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c r="BE289" s="46"/>
      <c r="BF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c r="BE290" s="46"/>
      <c r="BF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c r="BE291" s="46"/>
      <c r="BF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c r="BF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c r="BA293" s="46"/>
      <c r="BB293" s="46"/>
      <c r="BC293" s="46"/>
      <c r="BD293" s="46"/>
      <c r="BE293" s="46"/>
      <c r="BF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c r="BA294" s="46"/>
      <c r="BB294" s="46"/>
      <c r="BC294" s="46"/>
      <c r="BD294" s="46"/>
      <c r="BE294" s="46"/>
      <c r="BF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c r="BA295" s="46"/>
      <c r="BB295" s="46"/>
      <c r="BC295" s="46"/>
      <c r="BD295" s="46"/>
      <c r="BE295" s="46"/>
      <c r="BF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c r="BF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c r="BF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c r="BE298" s="46"/>
      <c r="BF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c r="BF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c r="BE300" s="46"/>
      <c r="BF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c r="BE301" s="46"/>
      <c r="BF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c r="BE302" s="46"/>
      <c r="BF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6"/>
      <c r="AN303" s="46"/>
      <c r="AO303" s="46"/>
      <c r="AP303" s="46"/>
      <c r="AQ303" s="46"/>
      <c r="AR303" s="46"/>
      <c r="AS303" s="46"/>
      <c r="AT303" s="46"/>
      <c r="AU303" s="46"/>
      <c r="AV303" s="46"/>
      <c r="AW303" s="46"/>
      <c r="AX303" s="46"/>
      <c r="AY303" s="46"/>
      <c r="AZ303" s="46"/>
      <c r="BA303" s="46"/>
      <c r="BB303" s="46"/>
      <c r="BC303" s="46"/>
      <c r="BD303" s="46"/>
      <c r="BE303" s="46"/>
      <c r="BF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c r="BA304" s="46"/>
      <c r="BB304" s="46"/>
      <c r="BC304" s="46"/>
      <c r="BD304" s="46"/>
      <c r="BE304" s="46"/>
      <c r="BF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c r="BA305" s="46"/>
      <c r="BB305" s="46"/>
      <c r="BC305" s="46"/>
      <c r="BD305" s="46"/>
      <c r="BE305" s="46"/>
      <c r="BF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6"/>
      <c r="AN306" s="46"/>
      <c r="AO306" s="46"/>
      <c r="AP306" s="46"/>
      <c r="AQ306" s="46"/>
      <c r="AR306" s="46"/>
      <c r="AS306" s="46"/>
      <c r="AT306" s="46"/>
      <c r="AU306" s="46"/>
      <c r="AV306" s="46"/>
      <c r="AW306" s="46"/>
      <c r="AX306" s="46"/>
      <c r="AY306" s="46"/>
      <c r="AZ306" s="46"/>
      <c r="BA306" s="46"/>
      <c r="BB306" s="46"/>
      <c r="BC306" s="46"/>
      <c r="BD306" s="46"/>
      <c r="BE306" s="46"/>
      <c r="BF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c r="BE307" s="46"/>
      <c r="BF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c r="BE308" s="46"/>
      <c r="BF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c r="BE309" s="46"/>
      <c r="BF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c r="BE310" s="46"/>
      <c r="BF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c r="BA311" s="46"/>
      <c r="BB311" s="46"/>
      <c r="BC311" s="46"/>
      <c r="BD311" s="46"/>
      <c r="BE311" s="46"/>
      <c r="BF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6"/>
      <c r="BB312" s="46"/>
      <c r="BC312" s="46"/>
      <c r="BD312" s="46"/>
      <c r="BE312" s="46"/>
      <c r="BF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c r="BA313" s="46"/>
      <c r="BB313" s="46"/>
      <c r="BC313" s="46"/>
      <c r="BD313" s="46"/>
      <c r="BE313" s="46"/>
      <c r="BF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c r="BA314" s="46"/>
      <c r="BB314" s="46"/>
      <c r="BC314" s="46"/>
      <c r="BD314" s="46"/>
      <c r="BE314" s="46"/>
      <c r="BF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c r="BE315" s="46"/>
      <c r="BF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c r="BE316" s="46"/>
      <c r="BF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6"/>
      <c r="BB317" s="46"/>
      <c r="BC317" s="46"/>
      <c r="BD317" s="46"/>
      <c r="BE317" s="46"/>
      <c r="BF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c r="BE318" s="46"/>
      <c r="BF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6"/>
      <c r="BB319" s="46"/>
      <c r="BC319" s="46"/>
      <c r="BD319" s="46"/>
      <c r="BE319" s="46"/>
      <c r="BF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c r="BE320" s="46"/>
      <c r="BF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c r="BE321" s="46"/>
      <c r="BF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c r="BA322" s="46"/>
      <c r="BB322" s="46"/>
      <c r="BC322" s="46"/>
      <c r="BD322" s="46"/>
      <c r="BE322" s="46"/>
      <c r="BF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c r="BA323" s="46"/>
      <c r="BB323" s="46"/>
      <c r="BC323" s="46"/>
      <c r="BD323" s="46"/>
      <c r="BE323" s="46"/>
      <c r="BF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c r="BA324" s="46"/>
      <c r="BB324" s="46"/>
      <c r="BC324" s="46"/>
      <c r="BD324" s="46"/>
      <c r="BE324" s="46"/>
      <c r="BF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c r="BE325" s="46"/>
      <c r="BF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6"/>
      <c r="BB326" s="46"/>
      <c r="BC326" s="46"/>
      <c r="BD326" s="46"/>
      <c r="BE326" s="46"/>
      <c r="BF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c r="BA327" s="46"/>
      <c r="BB327" s="46"/>
      <c r="BC327" s="46"/>
      <c r="BD327" s="46"/>
      <c r="BE327" s="46"/>
      <c r="BF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6"/>
      <c r="BB328" s="46"/>
      <c r="BC328" s="46"/>
      <c r="BD328" s="46"/>
      <c r="BE328" s="46"/>
      <c r="BF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c r="BA329" s="46"/>
      <c r="BB329" s="46"/>
      <c r="BC329" s="46"/>
      <c r="BD329" s="46"/>
      <c r="BE329" s="46"/>
      <c r="BF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6"/>
      <c r="BB330" s="46"/>
      <c r="BC330" s="46"/>
      <c r="BD330" s="46"/>
      <c r="BE330" s="46"/>
      <c r="BF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46"/>
      <c r="AS331" s="46"/>
      <c r="AT331" s="46"/>
      <c r="AU331" s="46"/>
      <c r="AV331" s="46"/>
      <c r="AW331" s="46"/>
      <c r="AX331" s="46"/>
      <c r="AY331" s="46"/>
      <c r="AZ331" s="46"/>
      <c r="BA331" s="46"/>
      <c r="BB331" s="46"/>
      <c r="BC331" s="46"/>
      <c r="BD331" s="46"/>
      <c r="BE331" s="46"/>
      <c r="BF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6"/>
      <c r="AN332" s="46"/>
      <c r="AO332" s="46"/>
      <c r="AP332" s="46"/>
      <c r="AQ332" s="46"/>
      <c r="AR332" s="46"/>
      <c r="AS332" s="46"/>
      <c r="AT332" s="46"/>
      <c r="AU332" s="46"/>
      <c r="AV332" s="46"/>
      <c r="AW332" s="46"/>
      <c r="AX332" s="46"/>
      <c r="AY332" s="46"/>
      <c r="AZ332" s="46"/>
      <c r="BA332" s="46"/>
      <c r="BB332" s="46"/>
      <c r="BC332" s="46"/>
      <c r="BD332" s="46"/>
      <c r="BE332" s="46"/>
      <c r="BF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6"/>
      <c r="BB333" s="46"/>
      <c r="BC333" s="46"/>
      <c r="BD333" s="46"/>
      <c r="BE333" s="46"/>
      <c r="BF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c r="BF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c r="BE335" s="46"/>
      <c r="BF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c r="BA336" s="46"/>
      <c r="BB336" s="46"/>
      <c r="BC336" s="46"/>
      <c r="BD336" s="46"/>
      <c r="BE336" s="46"/>
      <c r="BF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c r="BA337" s="46"/>
      <c r="BB337" s="46"/>
      <c r="BC337" s="46"/>
      <c r="BD337" s="46"/>
      <c r="BE337" s="46"/>
      <c r="BF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6"/>
      <c r="BB338" s="46"/>
      <c r="BC338" s="46"/>
      <c r="BD338" s="46"/>
      <c r="BE338" s="46"/>
      <c r="BF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c r="AM339" s="46"/>
      <c r="AN339" s="46"/>
      <c r="AO339" s="46"/>
      <c r="AP339" s="46"/>
      <c r="AQ339" s="46"/>
      <c r="AR339" s="46"/>
      <c r="AS339" s="46"/>
      <c r="AT339" s="46"/>
      <c r="AU339" s="46"/>
      <c r="AV339" s="46"/>
      <c r="AW339" s="46"/>
      <c r="AX339" s="46"/>
      <c r="AY339" s="46"/>
      <c r="AZ339" s="46"/>
      <c r="BA339" s="46"/>
      <c r="BB339" s="46"/>
      <c r="BC339" s="46"/>
      <c r="BD339" s="46"/>
      <c r="BE339" s="46"/>
      <c r="BF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c r="BA340" s="46"/>
      <c r="BB340" s="46"/>
      <c r="BC340" s="46"/>
      <c r="BD340" s="46"/>
      <c r="BE340" s="46"/>
      <c r="BF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c r="AM341" s="46"/>
      <c r="AN341" s="46"/>
      <c r="AO341" s="46"/>
      <c r="AP341" s="46"/>
      <c r="AQ341" s="46"/>
      <c r="AR341" s="46"/>
      <c r="AS341" s="46"/>
      <c r="AT341" s="46"/>
      <c r="AU341" s="46"/>
      <c r="AV341" s="46"/>
      <c r="AW341" s="46"/>
      <c r="AX341" s="46"/>
      <c r="AY341" s="46"/>
      <c r="AZ341" s="46"/>
      <c r="BA341" s="46"/>
      <c r="BB341" s="46"/>
      <c r="BC341" s="46"/>
      <c r="BD341" s="46"/>
      <c r="BE341" s="46"/>
      <c r="BF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c r="BA342" s="46"/>
      <c r="BB342" s="46"/>
      <c r="BC342" s="46"/>
      <c r="BD342" s="46"/>
      <c r="BE342" s="46"/>
      <c r="BF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c r="BA343" s="46"/>
      <c r="BB343" s="46"/>
      <c r="BC343" s="46"/>
      <c r="BD343" s="46"/>
      <c r="BE343" s="46"/>
      <c r="BF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6"/>
      <c r="BB344" s="46"/>
      <c r="BC344" s="46"/>
      <c r="BD344" s="46"/>
      <c r="BE344" s="46"/>
      <c r="BF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c r="BA345" s="46"/>
      <c r="BB345" s="46"/>
      <c r="BC345" s="46"/>
      <c r="BD345" s="46"/>
      <c r="BE345" s="46"/>
      <c r="BF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6"/>
      <c r="BB346" s="46"/>
      <c r="BC346" s="46"/>
      <c r="BD346" s="46"/>
      <c r="BE346" s="46"/>
      <c r="BF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c r="BA347" s="46"/>
      <c r="BB347" s="46"/>
      <c r="BC347" s="46"/>
      <c r="BD347" s="46"/>
      <c r="BE347" s="46"/>
      <c r="BF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6"/>
      <c r="BB348" s="46"/>
      <c r="BC348" s="46"/>
      <c r="BD348" s="46"/>
      <c r="BE348" s="46"/>
      <c r="BF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c r="BE349" s="46"/>
      <c r="BF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c r="BE350" s="46"/>
      <c r="BF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c r="BE351" s="46"/>
      <c r="BF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c r="BF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c r="BE353" s="46"/>
      <c r="BF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c r="BE354" s="46"/>
      <c r="BF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c r="BE355" s="46"/>
      <c r="BF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6"/>
      <c r="BB356" s="46"/>
      <c r="BC356" s="46"/>
      <c r="BD356" s="46"/>
      <c r="BE356" s="46"/>
      <c r="BF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6"/>
      <c r="BB357" s="46"/>
      <c r="BC357" s="46"/>
      <c r="BD357" s="46"/>
      <c r="BE357" s="46"/>
      <c r="BF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c r="BE358" s="46"/>
      <c r="BF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c r="BE359" s="46"/>
      <c r="BF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c r="BE360" s="46"/>
      <c r="BF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c r="BA361" s="46"/>
      <c r="BB361" s="46"/>
      <c r="BC361" s="46"/>
      <c r="BD361" s="46"/>
      <c r="BE361" s="46"/>
      <c r="BF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6"/>
      <c r="BB362" s="46"/>
      <c r="BC362" s="46"/>
      <c r="BD362" s="46"/>
      <c r="BE362" s="46"/>
      <c r="BF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46"/>
      <c r="AS363" s="46"/>
      <c r="AT363" s="46"/>
      <c r="AU363" s="46"/>
      <c r="AV363" s="46"/>
      <c r="AW363" s="46"/>
      <c r="AX363" s="46"/>
      <c r="AY363" s="46"/>
      <c r="AZ363" s="46"/>
      <c r="BA363" s="46"/>
      <c r="BB363" s="46"/>
      <c r="BC363" s="46"/>
      <c r="BD363" s="46"/>
      <c r="BE363" s="46"/>
      <c r="BF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6"/>
      <c r="BB364" s="46"/>
      <c r="BC364" s="46"/>
      <c r="BD364" s="46"/>
      <c r="BE364" s="46"/>
      <c r="BF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6"/>
      <c r="BB365" s="46"/>
      <c r="BC365" s="46"/>
      <c r="BD365" s="46"/>
      <c r="BE365" s="46"/>
      <c r="BF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c r="BF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c r="BF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c r="BE368" s="46"/>
      <c r="BF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c r="BE369" s="46"/>
      <c r="BF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c r="BE370" s="46"/>
      <c r="BF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c r="BE371" s="46"/>
      <c r="BF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c r="BE372" s="46"/>
      <c r="BF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c r="BE373" s="46"/>
      <c r="BF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c r="BE374" s="46"/>
      <c r="BF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c r="BE375" s="46"/>
      <c r="BF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c r="BA376" s="46"/>
      <c r="BB376" s="46"/>
      <c r="BC376" s="46"/>
      <c r="BD376" s="46"/>
      <c r="BE376" s="46"/>
      <c r="BF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c r="BA377" s="46"/>
      <c r="BB377" s="46"/>
      <c r="BC377" s="46"/>
      <c r="BD377" s="46"/>
      <c r="BE377" s="46"/>
      <c r="BF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c r="BE378" s="46"/>
      <c r="BF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c r="BE379" s="46"/>
      <c r="BF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c r="BA380" s="46"/>
      <c r="BB380" s="46"/>
      <c r="BC380" s="46"/>
      <c r="BD380" s="46"/>
      <c r="BE380" s="46"/>
      <c r="BF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c r="BE381" s="46"/>
      <c r="BF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c r="BE382" s="46"/>
      <c r="BF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c r="BA383" s="46"/>
      <c r="BB383" s="46"/>
      <c r="BC383" s="46"/>
      <c r="BD383" s="46"/>
      <c r="BE383" s="46"/>
      <c r="BF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c r="BD384" s="46"/>
      <c r="BE384" s="46"/>
      <c r="BF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c r="BD385" s="46"/>
      <c r="BE385" s="46"/>
      <c r="BF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c r="BE386" s="46"/>
      <c r="BF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c r="BD387" s="46"/>
      <c r="BE387" s="46"/>
      <c r="BF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c r="BA388" s="46"/>
      <c r="BB388" s="46"/>
      <c r="BC388" s="46"/>
      <c r="BD388" s="46"/>
      <c r="BE388" s="46"/>
      <c r="BF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c r="BD389" s="46"/>
      <c r="BE389" s="46"/>
      <c r="BF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c r="BD390" s="46"/>
      <c r="BE390" s="46"/>
      <c r="BF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c r="BA391" s="46"/>
      <c r="BB391" s="46"/>
      <c r="BC391" s="46"/>
      <c r="BD391" s="46"/>
      <c r="BE391" s="46"/>
      <c r="BF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c r="AP392" s="46"/>
      <c r="AQ392" s="46"/>
      <c r="AR392" s="46"/>
      <c r="AS392" s="46"/>
      <c r="AT392" s="46"/>
      <c r="AU392" s="46"/>
      <c r="AV392" s="46"/>
      <c r="AW392" s="46"/>
      <c r="AX392" s="46"/>
      <c r="AY392" s="46"/>
      <c r="AZ392" s="46"/>
      <c r="BA392" s="46"/>
      <c r="BB392" s="46"/>
      <c r="BC392" s="46"/>
      <c r="BD392" s="46"/>
      <c r="BE392" s="46"/>
      <c r="BF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c r="BA393" s="46"/>
      <c r="BB393" s="46"/>
      <c r="BC393" s="46"/>
      <c r="BD393" s="46"/>
      <c r="BE393" s="46"/>
      <c r="BF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c r="BA394" s="46"/>
      <c r="BB394" s="46"/>
      <c r="BC394" s="46"/>
      <c r="BD394" s="46"/>
      <c r="BE394" s="46"/>
      <c r="BF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c r="BD395" s="46"/>
      <c r="BE395" s="46"/>
      <c r="BF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c r="BA396" s="46"/>
      <c r="BB396" s="46"/>
      <c r="BC396" s="46"/>
      <c r="BD396" s="46"/>
      <c r="BE396" s="46"/>
      <c r="BF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c r="BA397" s="46"/>
      <c r="BB397" s="46"/>
      <c r="BC397" s="46"/>
      <c r="BD397" s="46"/>
      <c r="BE397" s="46"/>
      <c r="BF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c r="BA398" s="46"/>
      <c r="BB398" s="46"/>
      <c r="BC398" s="46"/>
      <c r="BD398" s="46"/>
      <c r="BE398" s="46"/>
      <c r="BF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c r="BA399" s="46"/>
      <c r="BB399" s="46"/>
      <c r="BC399" s="46"/>
      <c r="BD399" s="46"/>
      <c r="BE399" s="46"/>
      <c r="BF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c r="BA400" s="46"/>
      <c r="BB400" s="46"/>
      <c r="BC400" s="46"/>
      <c r="BD400" s="46"/>
      <c r="BE400" s="46"/>
      <c r="BF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c r="BA401" s="46"/>
      <c r="BB401" s="46"/>
      <c r="BC401" s="46"/>
      <c r="BD401" s="46"/>
      <c r="BE401" s="46"/>
      <c r="BF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c r="BA402" s="46"/>
      <c r="BB402" s="46"/>
      <c r="BC402" s="46"/>
      <c r="BD402" s="46"/>
      <c r="BE402" s="46"/>
      <c r="BF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c r="AP403" s="46"/>
      <c r="AQ403" s="46"/>
      <c r="AR403" s="46"/>
      <c r="AS403" s="46"/>
      <c r="AT403" s="46"/>
      <c r="AU403" s="46"/>
      <c r="AV403" s="46"/>
      <c r="AW403" s="46"/>
      <c r="AX403" s="46"/>
      <c r="AY403" s="46"/>
      <c r="AZ403" s="46"/>
      <c r="BA403" s="46"/>
      <c r="BB403" s="46"/>
      <c r="BC403" s="46"/>
      <c r="BD403" s="46"/>
      <c r="BE403" s="46"/>
      <c r="BF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c r="BA404" s="46"/>
      <c r="BB404" s="46"/>
      <c r="BC404" s="46"/>
      <c r="BD404" s="46"/>
      <c r="BE404" s="46"/>
      <c r="BF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c r="BA405" s="46"/>
      <c r="BB405" s="46"/>
      <c r="BC405" s="46"/>
      <c r="BD405" s="46"/>
      <c r="BE405" s="46"/>
      <c r="BF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c r="BA406" s="46"/>
      <c r="BB406" s="46"/>
      <c r="BC406" s="46"/>
      <c r="BD406" s="46"/>
      <c r="BE406" s="46"/>
      <c r="BF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c r="AP407" s="46"/>
      <c r="AQ407" s="46"/>
      <c r="AR407" s="46"/>
      <c r="AS407" s="46"/>
      <c r="AT407" s="46"/>
      <c r="AU407" s="46"/>
      <c r="AV407" s="46"/>
      <c r="AW407" s="46"/>
      <c r="AX407" s="46"/>
      <c r="AY407" s="46"/>
      <c r="AZ407" s="46"/>
      <c r="BA407" s="46"/>
      <c r="BB407" s="46"/>
      <c r="BC407" s="46"/>
      <c r="BD407" s="46"/>
      <c r="BE407" s="46"/>
      <c r="BF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c r="AP408" s="46"/>
      <c r="AQ408" s="46"/>
      <c r="AR408" s="46"/>
      <c r="AS408" s="46"/>
      <c r="AT408" s="46"/>
      <c r="AU408" s="46"/>
      <c r="AV408" s="46"/>
      <c r="AW408" s="46"/>
      <c r="AX408" s="46"/>
      <c r="AY408" s="46"/>
      <c r="AZ408" s="46"/>
      <c r="BA408" s="46"/>
      <c r="BB408" s="46"/>
      <c r="BC408" s="46"/>
      <c r="BD408" s="46"/>
      <c r="BE408" s="46"/>
      <c r="BF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c r="AP409" s="46"/>
      <c r="AQ409" s="46"/>
      <c r="AR409" s="46"/>
      <c r="AS409" s="46"/>
      <c r="AT409" s="46"/>
      <c r="AU409" s="46"/>
      <c r="AV409" s="46"/>
      <c r="AW409" s="46"/>
      <c r="AX409" s="46"/>
      <c r="AY409" s="46"/>
      <c r="AZ409" s="46"/>
      <c r="BA409" s="46"/>
      <c r="BB409" s="46"/>
      <c r="BC409" s="46"/>
      <c r="BD409" s="46"/>
      <c r="BE409" s="46"/>
      <c r="BF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c r="BA410" s="46"/>
      <c r="BB410" s="46"/>
      <c r="BC410" s="46"/>
      <c r="BD410" s="46"/>
      <c r="BE410" s="46"/>
      <c r="BF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c r="AP411" s="46"/>
      <c r="AQ411" s="46"/>
      <c r="AR411" s="46"/>
      <c r="AS411" s="46"/>
      <c r="AT411" s="46"/>
      <c r="AU411" s="46"/>
      <c r="AV411" s="46"/>
      <c r="AW411" s="46"/>
      <c r="AX411" s="46"/>
      <c r="AY411" s="46"/>
      <c r="AZ411" s="46"/>
      <c r="BA411" s="46"/>
      <c r="BB411" s="46"/>
      <c r="BC411" s="46"/>
      <c r="BD411" s="46"/>
      <c r="BE411" s="46"/>
      <c r="BF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c r="AP412" s="46"/>
      <c r="AQ412" s="46"/>
      <c r="AR412" s="46"/>
      <c r="AS412" s="46"/>
      <c r="AT412" s="46"/>
      <c r="AU412" s="46"/>
      <c r="AV412" s="46"/>
      <c r="AW412" s="46"/>
      <c r="AX412" s="46"/>
      <c r="AY412" s="46"/>
      <c r="AZ412" s="46"/>
      <c r="BA412" s="46"/>
      <c r="BB412" s="46"/>
      <c r="BC412" s="46"/>
      <c r="BD412" s="46"/>
      <c r="BE412" s="46"/>
      <c r="BF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c r="AP413" s="46"/>
      <c r="AQ413" s="46"/>
      <c r="AR413" s="46"/>
      <c r="AS413" s="46"/>
      <c r="AT413" s="46"/>
      <c r="AU413" s="46"/>
      <c r="AV413" s="46"/>
      <c r="AW413" s="46"/>
      <c r="AX413" s="46"/>
      <c r="AY413" s="46"/>
      <c r="AZ413" s="46"/>
      <c r="BA413" s="46"/>
      <c r="BB413" s="46"/>
      <c r="BC413" s="46"/>
      <c r="BD413" s="46"/>
      <c r="BE413" s="46"/>
      <c r="BF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c r="AP414" s="46"/>
      <c r="AQ414" s="46"/>
      <c r="AR414" s="46"/>
      <c r="AS414" s="46"/>
      <c r="AT414" s="46"/>
      <c r="AU414" s="46"/>
      <c r="AV414" s="46"/>
      <c r="AW414" s="46"/>
      <c r="AX414" s="46"/>
      <c r="AY414" s="46"/>
      <c r="AZ414" s="46"/>
      <c r="BA414" s="46"/>
      <c r="BB414" s="46"/>
      <c r="BC414" s="46"/>
      <c r="BD414" s="46"/>
      <c r="BE414" s="46"/>
      <c r="BF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c r="AP415" s="46"/>
      <c r="AQ415" s="46"/>
      <c r="AR415" s="46"/>
      <c r="AS415" s="46"/>
      <c r="AT415" s="46"/>
      <c r="AU415" s="46"/>
      <c r="AV415" s="46"/>
      <c r="AW415" s="46"/>
      <c r="AX415" s="46"/>
      <c r="AY415" s="46"/>
      <c r="AZ415" s="46"/>
      <c r="BA415" s="46"/>
      <c r="BB415" s="46"/>
      <c r="BC415" s="46"/>
      <c r="BD415" s="46"/>
      <c r="BE415" s="46"/>
      <c r="BF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c r="AP416" s="46"/>
      <c r="AQ416" s="46"/>
      <c r="AR416" s="46"/>
      <c r="AS416" s="46"/>
      <c r="AT416" s="46"/>
      <c r="AU416" s="46"/>
      <c r="AV416" s="46"/>
      <c r="AW416" s="46"/>
      <c r="AX416" s="46"/>
      <c r="AY416" s="46"/>
      <c r="AZ416" s="46"/>
      <c r="BA416" s="46"/>
      <c r="BB416" s="46"/>
      <c r="BC416" s="46"/>
      <c r="BD416" s="46"/>
      <c r="BE416" s="46"/>
      <c r="BF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c r="AP417" s="46"/>
      <c r="AQ417" s="46"/>
      <c r="AR417" s="46"/>
      <c r="AS417" s="46"/>
      <c r="AT417" s="46"/>
      <c r="AU417" s="46"/>
      <c r="AV417" s="46"/>
      <c r="AW417" s="46"/>
      <c r="AX417" s="46"/>
      <c r="AY417" s="46"/>
      <c r="AZ417" s="46"/>
      <c r="BA417" s="46"/>
      <c r="BB417" s="46"/>
      <c r="BC417" s="46"/>
      <c r="BD417" s="46"/>
      <c r="BE417" s="46"/>
      <c r="BF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c r="AP418" s="46"/>
      <c r="AQ418" s="46"/>
      <c r="AR418" s="46"/>
      <c r="AS418" s="46"/>
      <c r="AT418" s="46"/>
      <c r="AU418" s="46"/>
      <c r="AV418" s="46"/>
      <c r="AW418" s="46"/>
      <c r="AX418" s="46"/>
      <c r="AY418" s="46"/>
      <c r="AZ418" s="46"/>
      <c r="BA418" s="46"/>
      <c r="BB418" s="46"/>
      <c r="BC418" s="46"/>
      <c r="BD418" s="46"/>
      <c r="BE418" s="46"/>
      <c r="BF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c r="AP419" s="46"/>
      <c r="AQ419" s="46"/>
      <c r="AR419" s="46"/>
      <c r="AS419" s="46"/>
      <c r="AT419" s="46"/>
      <c r="AU419" s="46"/>
      <c r="AV419" s="46"/>
      <c r="AW419" s="46"/>
      <c r="AX419" s="46"/>
      <c r="AY419" s="46"/>
      <c r="AZ419" s="46"/>
      <c r="BA419" s="46"/>
      <c r="BB419" s="46"/>
      <c r="BC419" s="46"/>
      <c r="BD419" s="46"/>
      <c r="BE419" s="46"/>
      <c r="BF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c r="AP420" s="46"/>
      <c r="AQ420" s="46"/>
      <c r="AR420" s="46"/>
      <c r="AS420" s="46"/>
      <c r="AT420" s="46"/>
      <c r="AU420" s="46"/>
      <c r="AV420" s="46"/>
      <c r="AW420" s="46"/>
      <c r="AX420" s="46"/>
      <c r="AY420" s="46"/>
      <c r="AZ420" s="46"/>
      <c r="BA420" s="46"/>
      <c r="BB420" s="46"/>
      <c r="BC420" s="46"/>
      <c r="BD420" s="46"/>
      <c r="BE420" s="46"/>
      <c r="BF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c r="AP421" s="46"/>
      <c r="AQ421" s="46"/>
      <c r="AR421" s="46"/>
      <c r="AS421" s="46"/>
      <c r="AT421" s="46"/>
      <c r="AU421" s="46"/>
      <c r="AV421" s="46"/>
      <c r="AW421" s="46"/>
      <c r="AX421" s="46"/>
      <c r="AY421" s="46"/>
      <c r="AZ421" s="46"/>
      <c r="BA421" s="46"/>
      <c r="BB421" s="46"/>
      <c r="BC421" s="46"/>
      <c r="BD421" s="46"/>
      <c r="BE421" s="46"/>
      <c r="BF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c r="AP422" s="46"/>
      <c r="AQ422" s="46"/>
      <c r="AR422" s="46"/>
      <c r="AS422" s="46"/>
      <c r="AT422" s="46"/>
      <c r="AU422" s="46"/>
      <c r="AV422" s="46"/>
      <c r="AW422" s="46"/>
      <c r="AX422" s="46"/>
      <c r="AY422" s="46"/>
      <c r="AZ422" s="46"/>
      <c r="BA422" s="46"/>
      <c r="BB422" s="46"/>
      <c r="BC422" s="46"/>
      <c r="BD422" s="46"/>
      <c r="BE422" s="46"/>
      <c r="BF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c r="AP423" s="46"/>
      <c r="AQ423" s="46"/>
      <c r="AR423" s="46"/>
      <c r="AS423" s="46"/>
      <c r="AT423" s="46"/>
      <c r="AU423" s="46"/>
      <c r="AV423" s="46"/>
      <c r="AW423" s="46"/>
      <c r="AX423" s="46"/>
      <c r="AY423" s="46"/>
      <c r="AZ423" s="46"/>
      <c r="BA423" s="46"/>
      <c r="BB423" s="46"/>
      <c r="BC423" s="46"/>
      <c r="BD423" s="46"/>
      <c r="BE423" s="46"/>
      <c r="BF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c r="AP424" s="46"/>
      <c r="AQ424" s="46"/>
      <c r="AR424" s="46"/>
      <c r="AS424" s="46"/>
      <c r="AT424" s="46"/>
      <c r="AU424" s="46"/>
      <c r="AV424" s="46"/>
      <c r="AW424" s="46"/>
      <c r="AX424" s="46"/>
      <c r="AY424" s="46"/>
      <c r="AZ424" s="46"/>
      <c r="BA424" s="46"/>
      <c r="BB424" s="46"/>
      <c r="BC424" s="46"/>
      <c r="BD424" s="46"/>
      <c r="BE424" s="46"/>
      <c r="BF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c r="AP425" s="46"/>
      <c r="AQ425" s="46"/>
      <c r="AR425" s="46"/>
      <c r="AS425" s="46"/>
      <c r="AT425" s="46"/>
      <c r="AU425" s="46"/>
      <c r="AV425" s="46"/>
      <c r="AW425" s="46"/>
      <c r="AX425" s="46"/>
      <c r="AY425" s="46"/>
      <c r="AZ425" s="46"/>
      <c r="BA425" s="46"/>
      <c r="BB425" s="46"/>
      <c r="BC425" s="46"/>
      <c r="BD425" s="46"/>
      <c r="BE425" s="46"/>
      <c r="BF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c r="AP426" s="46"/>
      <c r="AQ426" s="46"/>
      <c r="AR426" s="46"/>
      <c r="AS426" s="46"/>
      <c r="AT426" s="46"/>
      <c r="AU426" s="46"/>
      <c r="AV426" s="46"/>
      <c r="AW426" s="46"/>
      <c r="AX426" s="46"/>
      <c r="AY426" s="46"/>
      <c r="AZ426" s="46"/>
      <c r="BA426" s="46"/>
      <c r="BB426" s="46"/>
      <c r="BC426" s="46"/>
      <c r="BD426" s="46"/>
      <c r="BE426" s="46"/>
      <c r="BF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c r="AP427" s="46"/>
      <c r="AQ427" s="46"/>
      <c r="AR427" s="46"/>
      <c r="AS427" s="46"/>
      <c r="AT427" s="46"/>
      <c r="AU427" s="46"/>
      <c r="AV427" s="46"/>
      <c r="AW427" s="46"/>
      <c r="AX427" s="46"/>
      <c r="AY427" s="46"/>
      <c r="AZ427" s="46"/>
      <c r="BA427" s="46"/>
      <c r="BB427" s="46"/>
      <c r="BC427" s="46"/>
      <c r="BD427" s="46"/>
      <c r="BE427" s="46"/>
      <c r="BF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c r="AP428" s="46"/>
      <c r="AQ428" s="46"/>
      <c r="AR428" s="46"/>
      <c r="AS428" s="46"/>
      <c r="AT428" s="46"/>
      <c r="AU428" s="46"/>
      <c r="AV428" s="46"/>
      <c r="AW428" s="46"/>
      <c r="AX428" s="46"/>
      <c r="AY428" s="46"/>
      <c r="AZ428" s="46"/>
      <c r="BA428" s="46"/>
      <c r="BB428" s="46"/>
      <c r="BC428" s="46"/>
      <c r="BD428" s="46"/>
      <c r="BE428" s="46"/>
      <c r="BF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46"/>
      <c r="AS429" s="46"/>
      <c r="AT429" s="46"/>
      <c r="AU429" s="46"/>
      <c r="AV429" s="46"/>
      <c r="AW429" s="46"/>
      <c r="AX429" s="46"/>
      <c r="AY429" s="46"/>
      <c r="AZ429" s="46"/>
      <c r="BA429" s="46"/>
      <c r="BB429" s="46"/>
      <c r="BC429" s="46"/>
      <c r="BD429" s="46"/>
      <c r="BE429" s="46"/>
      <c r="BF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c r="AP430" s="46"/>
      <c r="AQ430" s="46"/>
      <c r="AR430" s="46"/>
      <c r="AS430" s="46"/>
      <c r="AT430" s="46"/>
      <c r="AU430" s="46"/>
      <c r="AV430" s="46"/>
      <c r="AW430" s="46"/>
      <c r="AX430" s="46"/>
      <c r="AY430" s="46"/>
      <c r="AZ430" s="46"/>
      <c r="BA430" s="46"/>
      <c r="BB430" s="46"/>
      <c r="BC430" s="46"/>
      <c r="BD430" s="46"/>
      <c r="BE430" s="46"/>
      <c r="BF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c r="AP431" s="46"/>
      <c r="AQ431" s="46"/>
      <c r="AR431" s="46"/>
      <c r="AS431" s="46"/>
      <c r="AT431" s="46"/>
      <c r="AU431" s="46"/>
      <c r="AV431" s="46"/>
      <c r="AW431" s="46"/>
      <c r="AX431" s="46"/>
      <c r="AY431" s="46"/>
      <c r="AZ431" s="46"/>
      <c r="BA431" s="46"/>
      <c r="BB431" s="46"/>
      <c r="BC431" s="46"/>
      <c r="BD431" s="46"/>
      <c r="BE431" s="46"/>
      <c r="BF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c r="AP432" s="46"/>
      <c r="AQ432" s="46"/>
      <c r="AR432" s="46"/>
      <c r="AS432" s="46"/>
      <c r="AT432" s="46"/>
      <c r="AU432" s="46"/>
      <c r="AV432" s="46"/>
      <c r="AW432" s="46"/>
      <c r="AX432" s="46"/>
      <c r="AY432" s="46"/>
      <c r="AZ432" s="46"/>
      <c r="BA432" s="46"/>
      <c r="BB432" s="46"/>
      <c r="BC432" s="46"/>
      <c r="BD432" s="46"/>
      <c r="BE432" s="46"/>
      <c r="BF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c r="AP433" s="46"/>
      <c r="AQ433" s="46"/>
      <c r="AR433" s="46"/>
      <c r="AS433" s="46"/>
      <c r="AT433" s="46"/>
      <c r="AU433" s="46"/>
      <c r="AV433" s="46"/>
      <c r="AW433" s="46"/>
      <c r="AX433" s="46"/>
      <c r="AY433" s="46"/>
      <c r="AZ433" s="46"/>
      <c r="BA433" s="46"/>
      <c r="BB433" s="46"/>
      <c r="BC433" s="46"/>
      <c r="BD433" s="46"/>
      <c r="BE433" s="46"/>
      <c r="BF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c r="AP434" s="46"/>
      <c r="AQ434" s="46"/>
      <c r="AR434" s="46"/>
      <c r="AS434" s="46"/>
      <c r="AT434" s="46"/>
      <c r="AU434" s="46"/>
      <c r="AV434" s="46"/>
      <c r="AW434" s="46"/>
      <c r="AX434" s="46"/>
      <c r="AY434" s="46"/>
      <c r="AZ434" s="46"/>
      <c r="BA434" s="46"/>
      <c r="BB434" s="46"/>
      <c r="BC434" s="46"/>
      <c r="BD434" s="46"/>
      <c r="BE434" s="46"/>
      <c r="BF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c r="AP435" s="46"/>
      <c r="AQ435" s="46"/>
      <c r="AR435" s="46"/>
      <c r="AS435" s="46"/>
      <c r="AT435" s="46"/>
      <c r="AU435" s="46"/>
      <c r="AV435" s="46"/>
      <c r="AW435" s="46"/>
      <c r="AX435" s="46"/>
      <c r="AY435" s="46"/>
      <c r="AZ435" s="46"/>
      <c r="BA435" s="46"/>
      <c r="BB435" s="46"/>
      <c r="BC435" s="46"/>
      <c r="BD435" s="46"/>
      <c r="BE435" s="46"/>
      <c r="BF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c r="AP436" s="46"/>
      <c r="AQ436" s="46"/>
      <c r="AR436" s="46"/>
      <c r="AS436" s="46"/>
      <c r="AT436" s="46"/>
      <c r="AU436" s="46"/>
      <c r="AV436" s="46"/>
      <c r="AW436" s="46"/>
      <c r="AX436" s="46"/>
      <c r="AY436" s="46"/>
      <c r="AZ436" s="46"/>
      <c r="BA436" s="46"/>
      <c r="BB436" s="46"/>
      <c r="BC436" s="46"/>
      <c r="BD436" s="46"/>
      <c r="BE436" s="46"/>
      <c r="BF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c r="AP437" s="46"/>
      <c r="AQ437" s="46"/>
      <c r="AR437" s="46"/>
      <c r="AS437" s="46"/>
      <c r="AT437" s="46"/>
      <c r="AU437" s="46"/>
      <c r="AV437" s="46"/>
      <c r="AW437" s="46"/>
      <c r="AX437" s="46"/>
      <c r="AY437" s="46"/>
      <c r="AZ437" s="46"/>
      <c r="BA437" s="46"/>
      <c r="BB437" s="46"/>
      <c r="BC437" s="46"/>
      <c r="BD437" s="46"/>
      <c r="BE437" s="46"/>
      <c r="BF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c r="AP438" s="46"/>
      <c r="AQ438" s="46"/>
      <c r="AR438" s="46"/>
      <c r="AS438" s="46"/>
      <c r="AT438" s="46"/>
      <c r="AU438" s="46"/>
      <c r="AV438" s="46"/>
      <c r="AW438" s="46"/>
      <c r="AX438" s="46"/>
      <c r="AY438" s="46"/>
      <c r="AZ438" s="46"/>
      <c r="BA438" s="46"/>
      <c r="BB438" s="46"/>
      <c r="BC438" s="46"/>
      <c r="BD438" s="46"/>
      <c r="BE438" s="46"/>
      <c r="BF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c r="AP439" s="46"/>
      <c r="AQ439" s="46"/>
      <c r="AR439" s="46"/>
      <c r="AS439" s="46"/>
      <c r="AT439" s="46"/>
      <c r="AU439" s="46"/>
      <c r="AV439" s="46"/>
      <c r="AW439" s="46"/>
      <c r="AX439" s="46"/>
      <c r="AY439" s="46"/>
      <c r="AZ439" s="46"/>
      <c r="BA439" s="46"/>
      <c r="BB439" s="46"/>
      <c r="BC439" s="46"/>
      <c r="BD439" s="46"/>
      <c r="BE439" s="46"/>
      <c r="BF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c r="AP440" s="46"/>
      <c r="AQ440" s="46"/>
      <c r="AR440" s="46"/>
      <c r="AS440" s="46"/>
      <c r="AT440" s="46"/>
      <c r="AU440" s="46"/>
      <c r="AV440" s="46"/>
      <c r="AW440" s="46"/>
      <c r="AX440" s="46"/>
      <c r="AY440" s="46"/>
      <c r="AZ440" s="46"/>
      <c r="BA440" s="46"/>
      <c r="BB440" s="46"/>
      <c r="BC440" s="46"/>
      <c r="BD440" s="46"/>
      <c r="BE440" s="46"/>
      <c r="BF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c r="AP441" s="46"/>
      <c r="AQ441" s="46"/>
      <c r="AR441" s="46"/>
      <c r="AS441" s="46"/>
      <c r="AT441" s="46"/>
      <c r="AU441" s="46"/>
      <c r="AV441" s="46"/>
      <c r="AW441" s="46"/>
      <c r="AX441" s="46"/>
      <c r="AY441" s="46"/>
      <c r="AZ441" s="46"/>
      <c r="BA441" s="46"/>
      <c r="BB441" s="46"/>
      <c r="BC441" s="46"/>
      <c r="BD441" s="46"/>
      <c r="BE441" s="46"/>
      <c r="BF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c r="AP442" s="46"/>
      <c r="AQ442" s="46"/>
      <c r="AR442" s="46"/>
      <c r="AS442" s="46"/>
      <c r="AT442" s="46"/>
      <c r="AU442" s="46"/>
      <c r="AV442" s="46"/>
      <c r="AW442" s="46"/>
      <c r="AX442" s="46"/>
      <c r="AY442" s="46"/>
      <c r="AZ442" s="46"/>
      <c r="BA442" s="46"/>
      <c r="BB442" s="46"/>
      <c r="BC442" s="46"/>
      <c r="BD442" s="46"/>
      <c r="BE442" s="46"/>
      <c r="BF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46"/>
      <c r="AO443" s="46"/>
      <c r="AP443" s="46"/>
      <c r="AQ443" s="46"/>
      <c r="AR443" s="46"/>
      <c r="AS443" s="46"/>
      <c r="AT443" s="46"/>
      <c r="AU443" s="46"/>
      <c r="AV443" s="46"/>
      <c r="AW443" s="46"/>
      <c r="AX443" s="46"/>
      <c r="AY443" s="46"/>
      <c r="AZ443" s="46"/>
      <c r="BA443" s="46"/>
      <c r="BB443" s="46"/>
      <c r="BC443" s="46"/>
      <c r="BD443" s="46"/>
      <c r="BE443" s="46"/>
      <c r="BF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6"/>
      <c r="AN444" s="46"/>
      <c r="AO444" s="46"/>
      <c r="AP444" s="46"/>
      <c r="AQ444" s="46"/>
      <c r="AR444" s="46"/>
      <c r="AS444" s="46"/>
      <c r="AT444" s="46"/>
      <c r="AU444" s="46"/>
      <c r="AV444" s="46"/>
      <c r="AW444" s="46"/>
      <c r="AX444" s="46"/>
      <c r="AY444" s="46"/>
      <c r="AZ444" s="46"/>
      <c r="BA444" s="46"/>
      <c r="BB444" s="46"/>
      <c r="BC444" s="46"/>
      <c r="BD444" s="46"/>
      <c r="BE444" s="46"/>
      <c r="BF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c r="AK445" s="46"/>
      <c r="AL445" s="46"/>
      <c r="AM445" s="46"/>
      <c r="AN445" s="46"/>
      <c r="AO445" s="46"/>
      <c r="AP445" s="46"/>
      <c r="AQ445" s="46"/>
      <c r="AR445" s="46"/>
      <c r="AS445" s="46"/>
      <c r="AT445" s="46"/>
      <c r="AU445" s="46"/>
      <c r="AV445" s="46"/>
      <c r="AW445" s="46"/>
      <c r="AX445" s="46"/>
      <c r="AY445" s="46"/>
      <c r="AZ445" s="46"/>
      <c r="BA445" s="46"/>
      <c r="BB445" s="46"/>
      <c r="BC445" s="46"/>
      <c r="BD445" s="46"/>
      <c r="BE445" s="46"/>
      <c r="BF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6"/>
      <c r="AN446" s="46"/>
      <c r="AO446" s="46"/>
      <c r="AP446" s="46"/>
      <c r="AQ446" s="46"/>
      <c r="AR446" s="46"/>
      <c r="AS446" s="46"/>
      <c r="AT446" s="46"/>
      <c r="AU446" s="46"/>
      <c r="AV446" s="46"/>
      <c r="AW446" s="46"/>
      <c r="AX446" s="46"/>
      <c r="AY446" s="46"/>
      <c r="AZ446" s="46"/>
      <c r="BA446" s="46"/>
      <c r="BB446" s="46"/>
      <c r="BC446" s="46"/>
      <c r="BD446" s="46"/>
      <c r="BE446" s="46"/>
      <c r="BF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c r="AK447" s="46"/>
      <c r="AL447" s="46"/>
      <c r="AM447" s="46"/>
      <c r="AN447" s="46"/>
      <c r="AO447" s="46"/>
      <c r="AP447" s="46"/>
      <c r="AQ447" s="46"/>
      <c r="AR447" s="46"/>
      <c r="AS447" s="46"/>
      <c r="AT447" s="46"/>
      <c r="AU447" s="46"/>
      <c r="AV447" s="46"/>
      <c r="AW447" s="46"/>
      <c r="AX447" s="46"/>
      <c r="AY447" s="46"/>
      <c r="AZ447" s="46"/>
      <c r="BA447" s="46"/>
      <c r="BB447" s="46"/>
      <c r="BC447" s="46"/>
      <c r="BD447" s="46"/>
      <c r="BE447" s="46"/>
      <c r="BF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6"/>
      <c r="AN448" s="46"/>
      <c r="AO448" s="46"/>
      <c r="AP448" s="46"/>
      <c r="AQ448" s="46"/>
      <c r="AR448" s="46"/>
      <c r="AS448" s="46"/>
      <c r="AT448" s="46"/>
      <c r="AU448" s="46"/>
      <c r="AV448" s="46"/>
      <c r="AW448" s="46"/>
      <c r="AX448" s="46"/>
      <c r="AY448" s="46"/>
      <c r="AZ448" s="46"/>
      <c r="BA448" s="46"/>
      <c r="BB448" s="46"/>
      <c r="BC448" s="46"/>
      <c r="BD448" s="46"/>
      <c r="BE448" s="46"/>
      <c r="BF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c r="AK449" s="46"/>
      <c r="AL449" s="46"/>
      <c r="AM449" s="46"/>
      <c r="AN449" s="46"/>
      <c r="AO449" s="46"/>
      <c r="AP449" s="46"/>
      <c r="AQ449" s="46"/>
      <c r="AR449" s="46"/>
      <c r="AS449" s="46"/>
      <c r="AT449" s="46"/>
      <c r="AU449" s="46"/>
      <c r="AV449" s="46"/>
      <c r="AW449" s="46"/>
      <c r="AX449" s="46"/>
      <c r="AY449" s="46"/>
      <c r="AZ449" s="46"/>
      <c r="BA449" s="46"/>
      <c r="BB449" s="46"/>
      <c r="BC449" s="46"/>
      <c r="BD449" s="46"/>
      <c r="BE449" s="46"/>
      <c r="BF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6"/>
      <c r="AN450" s="46"/>
      <c r="AO450" s="46"/>
      <c r="AP450" s="46"/>
      <c r="AQ450" s="46"/>
      <c r="AR450" s="46"/>
      <c r="AS450" s="46"/>
      <c r="AT450" s="46"/>
      <c r="AU450" s="46"/>
      <c r="AV450" s="46"/>
      <c r="AW450" s="46"/>
      <c r="AX450" s="46"/>
      <c r="AY450" s="46"/>
      <c r="AZ450" s="46"/>
      <c r="BA450" s="46"/>
      <c r="BB450" s="46"/>
      <c r="BC450" s="46"/>
      <c r="BD450" s="46"/>
      <c r="BE450" s="46"/>
      <c r="BF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c r="AK451" s="46"/>
      <c r="AL451" s="46"/>
      <c r="AM451" s="46"/>
      <c r="AN451" s="46"/>
      <c r="AO451" s="46"/>
      <c r="AP451" s="46"/>
      <c r="AQ451" s="46"/>
      <c r="AR451" s="46"/>
      <c r="AS451" s="46"/>
      <c r="AT451" s="46"/>
      <c r="AU451" s="46"/>
      <c r="AV451" s="46"/>
      <c r="AW451" s="46"/>
      <c r="AX451" s="46"/>
      <c r="AY451" s="46"/>
      <c r="AZ451" s="46"/>
      <c r="BA451" s="46"/>
      <c r="BB451" s="46"/>
      <c r="BC451" s="46"/>
      <c r="BD451" s="46"/>
      <c r="BE451" s="46"/>
      <c r="BF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6"/>
      <c r="AN452" s="46"/>
      <c r="AO452" s="46"/>
      <c r="AP452" s="46"/>
      <c r="AQ452" s="46"/>
      <c r="AR452" s="46"/>
      <c r="AS452" s="46"/>
      <c r="AT452" s="46"/>
      <c r="AU452" s="46"/>
      <c r="AV452" s="46"/>
      <c r="AW452" s="46"/>
      <c r="AX452" s="46"/>
      <c r="AY452" s="46"/>
      <c r="AZ452" s="46"/>
      <c r="BA452" s="46"/>
      <c r="BB452" s="46"/>
      <c r="BC452" s="46"/>
      <c r="BD452" s="46"/>
      <c r="BE452" s="46"/>
      <c r="BF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6"/>
      <c r="AN453" s="46"/>
      <c r="AO453" s="46"/>
      <c r="AP453" s="46"/>
      <c r="AQ453" s="46"/>
      <c r="AR453" s="46"/>
      <c r="AS453" s="46"/>
      <c r="AT453" s="46"/>
      <c r="AU453" s="46"/>
      <c r="AV453" s="46"/>
      <c r="AW453" s="46"/>
      <c r="AX453" s="46"/>
      <c r="AY453" s="46"/>
      <c r="AZ453" s="46"/>
      <c r="BA453" s="46"/>
      <c r="BB453" s="46"/>
      <c r="BC453" s="46"/>
      <c r="BD453" s="46"/>
      <c r="BE453" s="46"/>
      <c r="BF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46"/>
      <c r="AO454" s="46"/>
      <c r="AP454" s="46"/>
      <c r="AQ454" s="46"/>
      <c r="AR454" s="46"/>
      <c r="AS454" s="46"/>
      <c r="AT454" s="46"/>
      <c r="AU454" s="46"/>
      <c r="AV454" s="46"/>
      <c r="AW454" s="46"/>
      <c r="AX454" s="46"/>
      <c r="AY454" s="46"/>
      <c r="AZ454" s="46"/>
      <c r="BA454" s="46"/>
      <c r="BB454" s="46"/>
      <c r="BC454" s="46"/>
      <c r="BD454" s="46"/>
      <c r="BE454" s="46"/>
      <c r="BF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c r="AM455" s="46"/>
      <c r="AN455" s="46"/>
      <c r="AO455" s="46"/>
      <c r="AP455" s="46"/>
      <c r="AQ455" s="46"/>
      <c r="AR455" s="46"/>
      <c r="AS455" s="46"/>
      <c r="AT455" s="46"/>
      <c r="AU455" s="46"/>
      <c r="AV455" s="46"/>
      <c r="AW455" s="46"/>
      <c r="AX455" s="46"/>
      <c r="AY455" s="46"/>
      <c r="AZ455" s="46"/>
      <c r="BA455" s="46"/>
      <c r="BB455" s="46"/>
      <c r="BC455" s="46"/>
      <c r="BD455" s="46"/>
      <c r="BE455" s="46"/>
      <c r="BF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6"/>
      <c r="AN456" s="46"/>
      <c r="AO456" s="46"/>
      <c r="AP456" s="46"/>
      <c r="AQ456" s="46"/>
      <c r="AR456" s="46"/>
      <c r="AS456" s="46"/>
      <c r="AT456" s="46"/>
      <c r="AU456" s="46"/>
      <c r="AV456" s="46"/>
      <c r="AW456" s="46"/>
      <c r="AX456" s="46"/>
      <c r="AY456" s="46"/>
      <c r="AZ456" s="46"/>
      <c r="BA456" s="46"/>
      <c r="BB456" s="46"/>
      <c r="BC456" s="46"/>
      <c r="BD456" s="46"/>
      <c r="BE456" s="46"/>
      <c r="BF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c r="AK457" s="46"/>
      <c r="AL457" s="46"/>
      <c r="AM457" s="46"/>
      <c r="AN457" s="46"/>
      <c r="AO457" s="46"/>
      <c r="AP457" s="46"/>
      <c r="AQ457" s="46"/>
      <c r="AR457" s="46"/>
      <c r="AS457" s="46"/>
      <c r="AT457" s="46"/>
      <c r="AU457" s="46"/>
      <c r="AV457" s="46"/>
      <c r="AW457" s="46"/>
      <c r="AX457" s="46"/>
      <c r="AY457" s="46"/>
      <c r="AZ457" s="46"/>
      <c r="BA457" s="46"/>
      <c r="BB457" s="46"/>
      <c r="BC457" s="46"/>
      <c r="BD457" s="46"/>
      <c r="BE457" s="46"/>
      <c r="BF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6"/>
      <c r="AN458" s="46"/>
      <c r="AO458" s="46"/>
      <c r="AP458" s="46"/>
      <c r="AQ458" s="46"/>
      <c r="AR458" s="46"/>
      <c r="AS458" s="46"/>
      <c r="AT458" s="46"/>
      <c r="AU458" s="46"/>
      <c r="AV458" s="46"/>
      <c r="AW458" s="46"/>
      <c r="AX458" s="46"/>
      <c r="AY458" s="46"/>
      <c r="AZ458" s="46"/>
      <c r="BA458" s="46"/>
      <c r="BB458" s="46"/>
      <c r="BC458" s="46"/>
      <c r="BD458" s="46"/>
      <c r="BE458" s="46"/>
      <c r="BF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c r="AK459" s="46"/>
      <c r="AL459" s="46"/>
      <c r="AM459" s="46"/>
      <c r="AN459" s="46"/>
      <c r="AO459" s="46"/>
      <c r="AP459" s="46"/>
      <c r="AQ459" s="46"/>
      <c r="AR459" s="46"/>
      <c r="AS459" s="46"/>
      <c r="AT459" s="46"/>
      <c r="AU459" s="46"/>
      <c r="AV459" s="46"/>
      <c r="AW459" s="46"/>
      <c r="AX459" s="46"/>
      <c r="AY459" s="46"/>
      <c r="AZ459" s="46"/>
      <c r="BA459" s="46"/>
      <c r="BB459" s="46"/>
      <c r="BC459" s="46"/>
      <c r="BD459" s="46"/>
      <c r="BE459" s="46"/>
      <c r="BF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6"/>
      <c r="AN460" s="46"/>
      <c r="AO460" s="46"/>
      <c r="AP460" s="46"/>
      <c r="AQ460" s="46"/>
      <c r="AR460" s="46"/>
      <c r="AS460" s="46"/>
      <c r="AT460" s="46"/>
      <c r="AU460" s="46"/>
      <c r="AV460" s="46"/>
      <c r="AW460" s="46"/>
      <c r="AX460" s="46"/>
      <c r="AY460" s="46"/>
      <c r="AZ460" s="46"/>
      <c r="BA460" s="46"/>
      <c r="BB460" s="46"/>
      <c r="BC460" s="46"/>
      <c r="BD460" s="46"/>
      <c r="BE460" s="46"/>
      <c r="BF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c r="AK461" s="46"/>
      <c r="AL461" s="46"/>
      <c r="AM461" s="46"/>
      <c r="AN461" s="46"/>
      <c r="AO461" s="46"/>
      <c r="AP461" s="46"/>
      <c r="AQ461" s="46"/>
      <c r="AR461" s="46"/>
      <c r="AS461" s="46"/>
      <c r="AT461" s="46"/>
      <c r="AU461" s="46"/>
      <c r="AV461" s="46"/>
      <c r="AW461" s="46"/>
      <c r="AX461" s="46"/>
      <c r="AY461" s="46"/>
      <c r="AZ461" s="46"/>
      <c r="BA461" s="46"/>
      <c r="BB461" s="46"/>
      <c r="BC461" s="46"/>
      <c r="BD461" s="46"/>
      <c r="BE461" s="46"/>
      <c r="BF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6"/>
      <c r="AN462" s="46"/>
      <c r="AO462" s="46"/>
      <c r="AP462" s="46"/>
      <c r="AQ462" s="46"/>
      <c r="AR462" s="46"/>
      <c r="AS462" s="46"/>
      <c r="AT462" s="46"/>
      <c r="AU462" s="46"/>
      <c r="AV462" s="46"/>
      <c r="AW462" s="46"/>
      <c r="AX462" s="46"/>
      <c r="AY462" s="46"/>
      <c r="AZ462" s="46"/>
      <c r="BA462" s="46"/>
      <c r="BB462" s="46"/>
      <c r="BC462" s="46"/>
      <c r="BD462" s="46"/>
      <c r="BE462" s="46"/>
      <c r="BF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c r="AM463" s="46"/>
      <c r="AN463" s="46"/>
      <c r="AO463" s="46"/>
      <c r="AP463" s="46"/>
      <c r="AQ463" s="46"/>
      <c r="AR463" s="46"/>
      <c r="AS463" s="46"/>
      <c r="AT463" s="46"/>
      <c r="AU463" s="46"/>
      <c r="AV463" s="46"/>
      <c r="AW463" s="46"/>
      <c r="AX463" s="46"/>
      <c r="AY463" s="46"/>
      <c r="AZ463" s="46"/>
      <c r="BA463" s="46"/>
      <c r="BB463" s="46"/>
      <c r="BC463" s="46"/>
      <c r="BD463" s="46"/>
      <c r="BE463" s="46"/>
      <c r="BF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6"/>
      <c r="AN464" s="46"/>
      <c r="AO464" s="46"/>
      <c r="AP464" s="46"/>
      <c r="AQ464" s="46"/>
      <c r="AR464" s="46"/>
      <c r="AS464" s="46"/>
      <c r="AT464" s="46"/>
      <c r="AU464" s="46"/>
      <c r="AV464" s="46"/>
      <c r="AW464" s="46"/>
      <c r="AX464" s="46"/>
      <c r="AY464" s="46"/>
      <c r="AZ464" s="46"/>
      <c r="BA464" s="46"/>
      <c r="BB464" s="46"/>
      <c r="BC464" s="46"/>
      <c r="BD464" s="46"/>
      <c r="BE464" s="46"/>
      <c r="BF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c r="AK465" s="46"/>
      <c r="AL465" s="46"/>
      <c r="AM465" s="46"/>
      <c r="AN465" s="46"/>
      <c r="AO465" s="46"/>
      <c r="AP465" s="46"/>
      <c r="AQ465" s="46"/>
      <c r="AR465" s="46"/>
      <c r="AS465" s="46"/>
      <c r="AT465" s="46"/>
      <c r="AU465" s="46"/>
      <c r="AV465" s="46"/>
      <c r="AW465" s="46"/>
      <c r="AX465" s="46"/>
      <c r="AY465" s="46"/>
      <c r="AZ465" s="46"/>
      <c r="BA465" s="46"/>
      <c r="BB465" s="46"/>
      <c r="BC465" s="46"/>
      <c r="BD465" s="46"/>
      <c r="BE465" s="46"/>
      <c r="BF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6"/>
      <c r="AN466" s="46"/>
      <c r="AO466" s="46"/>
      <c r="AP466" s="46"/>
      <c r="AQ466" s="46"/>
      <c r="AR466" s="46"/>
      <c r="AS466" s="46"/>
      <c r="AT466" s="46"/>
      <c r="AU466" s="46"/>
      <c r="AV466" s="46"/>
      <c r="AW466" s="46"/>
      <c r="AX466" s="46"/>
      <c r="AY466" s="46"/>
      <c r="AZ466" s="46"/>
      <c r="BA466" s="46"/>
      <c r="BB466" s="46"/>
      <c r="BC466" s="46"/>
      <c r="BD466" s="46"/>
      <c r="BE466" s="46"/>
      <c r="BF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46"/>
      <c r="AS467" s="46"/>
      <c r="AT467" s="46"/>
      <c r="AU467" s="46"/>
      <c r="AV467" s="46"/>
      <c r="AW467" s="46"/>
      <c r="AX467" s="46"/>
      <c r="AY467" s="46"/>
      <c r="AZ467" s="46"/>
      <c r="BA467" s="46"/>
      <c r="BB467" s="46"/>
      <c r="BC467" s="46"/>
      <c r="BD467" s="46"/>
      <c r="BE467" s="46"/>
      <c r="BF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46"/>
      <c r="AS468" s="46"/>
      <c r="AT468" s="46"/>
      <c r="AU468" s="46"/>
      <c r="AV468" s="46"/>
      <c r="AW468" s="46"/>
      <c r="AX468" s="46"/>
      <c r="AY468" s="46"/>
      <c r="AZ468" s="46"/>
      <c r="BA468" s="46"/>
      <c r="BB468" s="46"/>
      <c r="BC468" s="46"/>
      <c r="BD468" s="46"/>
      <c r="BE468" s="46"/>
      <c r="BF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46"/>
      <c r="AS469" s="46"/>
      <c r="AT469" s="46"/>
      <c r="AU469" s="46"/>
      <c r="AV469" s="46"/>
      <c r="AW469" s="46"/>
      <c r="AX469" s="46"/>
      <c r="AY469" s="46"/>
      <c r="AZ469" s="46"/>
      <c r="BA469" s="46"/>
      <c r="BB469" s="46"/>
      <c r="BC469" s="46"/>
      <c r="BD469" s="46"/>
      <c r="BE469" s="46"/>
      <c r="BF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6"/>
      <c r="AN470" s="46"/>
      <c r="AO470" s="46"/>
      <c r="AP470" s="46"/>
      <c r="AQ470" s="46"/>
      <c r="AR470" s="46"/>
      <c r="AS470" s="46"/>
      <c r="AT470" s="46"/>
      <c r="AU470" s="46"/>
      <c r="AV470" s="46"/>
      <c r="AW470" s="46"/>
      <c r="AX470" s="46"/>
      <c r="AY470" s="46"/>
      <c r="AZ470" s="46"/>
      <c r="BA470" s="46"/>
      <c r="BB470" s="46"/>
      <c r="BC470" s="46"/>
      <c r="BD470" s="46"/>
      <c r="BE470" s="46"/>
      <c r="BF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c r="AK471" s="46"/>
      <c r="AL471" s="46"/>
      <c r="AM471" s="46"/>
      <c r="AN471" s="46"/>
      <c r="AO471" s="46"/>
      <c r="AP471" s="46"/>
      <c r="AQ471" s="46"/>
      <c r="AR471" s="46"/>
      <c r="AS471" s="46"/>
      <c r="AT471" s="46"/>
      <c r="AU471" s="46"/>
      <c r="AV471" s="46"/>
      <c r="AW471" s="46"/>
      <c r="AX471" s="46"/>
      <c r="AY471" s="46"/>
      <c r="AZ471" s="46"/>
      <c r="BA471" s="46"/>
      <c r="BB471" s="46"/>
      <c r="BC471" s="46"/>
      <c r="BD471" s="46"/>
      <c r="BE471" s="46"/>
      <c r="BF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6"/>
      <c r="AN472" s="46"/>
      <c r="AO472" s="46"/>
      <c r="AP472" s="46"/>
      <c r="AQ472" s="46"/>
      <c r="AR472" s="46"/>
      <c r="AS472" s="46"/>
      <c r="AT472" s="46"/>
      <c r="AU472" s="46"/>
      <c r="AV472" s="46"/>
      <c r="AW472" s="46"/>
      <c r="AX472" s="46"/>
      <c r="AY472" s="46"/>
      <c r="AZ472" s="46"/>
      <c r="BA472" s="46"/>
      <c r="BB472" s="46"/>
      <c r="BC472" s="46"/>
      <c r="BD472" s="46"/>
      <c r="BE472" s="46"/>
      <c r="BF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c r="AM473" s="46"/>
      <c r="AN473" s="46"/>
      <c r="AO473" s="46"/>
      <c r="AP473" s="46"/>
      <c r="AQ473" s="46"/>
      <c r="AR473" s="46"/>
      <c r="AS473" s="46"/>
      <c r="AT473" s="46"/>
      <c r="AU473" s="46"/>
      <c r="AV473" s="46"/>
      <c r="AW473" s="46"/>
      <c r="AX473" s="46"/>
      <c r="AY473" s="46"/>
      <c r="AZ473" s="46"/>
      <c r="BA473" s="46"/>
      <c r="BB473" s="46"/>
      <c r="BC473" s="46"/>
      <c r="BD473" s="46"/>
      <c r="BE473" s="46"/>
      <c r="BF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6"/>
      <c r="AN474" s="46"/>
      <c r="AO474" s="46"/>
      <c r="AP474" s="46"/>
      <c r="AQ474" s="46"/>
      <c r="AR474" s="46"/>
      <c r="AS474" s="46"/>
      <c r="AT474" s="46"/>
      <c r="AU474" s="46"/>
      <c r="AV474" s="46"/>
      <c r="AW474" s="46"/>
      <c r="AX474" s="46"/>
      <c r="AY474" s="46"/>
      <c r="AZ474" s="46"/>
      <c r="BA474" s="46"/>
      <c r="BB474" s="46"/>
      <c r="BC474" s="46"/>
      <c r="BD474" s="46"/>
      <c r="BE474" s="46"/>
      <c r="BF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c r="AK475" s="46"/>
      <c r="AL475" s="46"/>
      <c r="AM475" s="46"/>
      <c r="AN475" s="46"/>
      <c r="AO475" s="46"/>
      <c r="AP475" s="46"/>
      <c r="AQ475" s="46"/>
      <c r="AR475" s="46"/>
      <c r="AS475" s="46"/>
      <c r="AT475" s="46"/>
      <c r="AU475" s="46"/>
      <c r="AV475" s="46"/>
      <c r="AW475" s="46"/>
      <c r="AX475" s="46"/>
      <c r="AY475" s="46"/>
      <c r="AZ475" s="46"/>
      <c r="BA475" s="46"/>
      <c r="BB475" s="46"/>
      <c r="BC475" s="46"/>
      <c r="BD475" s="46"/>
      <c r="BE475" s="46"/>
      <c r="BF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6"/>
      <c r="AN476" s="46"/>
      <c r="AO476" s="46"/>
      <c r="AP476" s="46"/>
      <c r="AQ476" s="46"/>
      <c r="AR476" s="46"/>
      <c r="AS476" s="46"/>
      <c r="AT476" s="46"/>
      <c r="AU476" s="46"/>
      <c r="AV476" s="46"/>
      <c r="AW476" s="46"/>
      <c r="AX476" s="46"/>
      <c r="AY476" s="46"/>
      <c r="AZ476" s="46"/>
      <c r="BA476" s="46"/>
      <c r="BB476" s="46"/>
      <c r="BC476" s="46"/>
      <c r="BD476" s="46"/>
      <c r="BE476" s="46"/>
      <c r="BF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c r="AK477" s="46"/>
      <c r="AL477" s="46"/>
      <c r="AM477" s="46"/>
      <c r="AN477" s="46"/>
      <c r="AO477" s="46"/>
      <c r="AP477" s="46"/>
      <c r="AQ477" s="46"/>
      <c r="AR477" s="46"/>
      <c r="AS477" s="46"/>
      <c r="AT477" s="46"/>
      <c r="AU477" s="46"/>
      <c r="AV477" s="46"/>
      <c r="AW477" s="46"/>
      <c r="AX477" s="46"/>
      <c r="AY477" s="46"/>
      <c r="AZ477" s="46"/>
      <c r="BA477" s="46"/>
      <c r="BB477" s="46"/>
      <c r="BC477" s="46"/>
      <c r="BD477" s="46"/>
      <c r="BE477" s="46"/>
      <c r="BF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6"/>
      <c r="AN478" s="46"/>
      <c r="AO478" s="46"/>
      <c r="AP478" s="46"/>
      <c r="AQ478" s="46"/>
      <c r="AR478" s="46"/>
      <c r="AS478" s="46"/>
      <c r="AT478" s="46"/>
      <c r="AU478" s="46"/>
      <c r="AV478" s="46"/>
      <c r="AW478" s="46"/>
      <c r="AX478" s="46"/>
      <c r="AY478" s="46"/>
      <c r="AZ478" s="46"/>
      <c r="BA478" s="46"/>
      <c r="BB478" s="46"/>
      <c r="BC478" s="46"/>
      <c r="BD478" s="46"/>
      <c r="BE478" s="46"/>
      <c r="BF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c r="AK479" s="46"/>
      <c r="AL479" s="46"/>
      <c r="AM479" s="46"/>
      <c r="AN479" s="46"/>
      <c r="AO479" s="46"/>
      <c r="AP479" s="46"/>
      <c r="AQ479" s="46"/>
      <c r="AR479" s="46"/>
      <c r="AS479" s="46"/>
      <c r="AT479" s="46"/>
      <c r="AU479" s="46"/>
      <c r="AV479" s="46"/>
      <c r="AW479" s="46"/>
      <c r="AX479" s="46"/>
      <c r="AY479" s="46"/>
      <c r="AZ479" s="46"/>
      <c r="BA479" s="46"/>
      <c r="BB479" s="46"/>
      <c r="BC479" s="46"/>
      <c r="BD479" s="46"/>
      <c r="BE479" s="46"/>
      <c r="BF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6"/>
      <c r="AN480" s="46"/>
      <c r="AO480" s="46"/>
      <c r="AP480" s="46"/>
      <c r="AQ480" s="46"/>
      <c r="AR480" s="46"/>
      <c r="AS480" s="46"/>
      <c r="AT480" s="46"/>
      <c r="AU480" s="46"/>
      <c r="AV480" s="46"/>
      <c r="AW480" s="46"/>
      <c r="AX480" s="46"/>
      <c r="AY480" s="46"/>
      <c r="AZ480" s="46"/>
      <c r="BA480" s="46"/>
      <c r="BB480" s="46"/>
      <c r="BC480" s="46"/>
      <c r="BD480" s="46"/>
      <c r="BE480" s="46"/>
      <c r="BF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c r="AK481" s="46"/>
      <c r="AL481" s="46"/>
      <c r="AM481" s="46"/>
      <c r="AN481" s="46"/>
      <c r="AO481" s="46"/>
      <c r="AP481" s="46"/>
      <c r="AQ481" s="46"/>
      <c r="AR481" s="46"/>
      <c r="AS481" s="46"/>
      <c r="AT481" s="46"/>
      <c r="AU481" s="46"/>
      <c r="AV481" s="46"/>
      <c r="AW481" s="46"/>
      <c r="AX481" s="46"/>
      <c r="AY481" s="46"/>
      <c r="AZ481" s="46"/>
      <c r="BA481" s="46"/>
      <c r="BB481" s="46"/>
      <c r="BC481" s="46"/>
      <c r="BD481" s="46"/>
      <c r="BE481" s="46"/>
      <c r="BF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6"/>
      <c r="AN482" s="46"/>
      <c r="AO482" s="46"/>
      <c r="AP482" s="46"/>
      <c r="AQ482" s="46"/>
      <c r="AR482" s="46"/>
      <c r="AS482" s="46"/>
      <c r="AT482" s="46"/>
      <c r="AU482" s="46"/>
      <c r="AV482" s="46"/>
      <c r="AW482" s="46"/>
      <c r="AX482" s="46"/>
      <c r="AY482" s="46"/>
      <c r="AZ482" s="46"/>
      <c r="BA482" s="46"/>
      <c r="BB482" s="46"/>
      <c r="BC482" s="46"/>
      <c r="BD482" s="46"/>
      <c r="BE482" s="46"/>
      <c r="BF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c r="AM483" s="46"/>
      <c r="AN483" s="46"/>
      <c r="AO483" s="46"/>
      <c r="AP483" s="46"/>
      <c r="AQ483" s="46"/>
      <c r="AR483" s="46"/>
      <c r="AS483" s="46"/>
      <c r="AT483" s="46"/>
      <c r="AU483" s="46"/>
      <c r="AV483" s="46"/>
      <c r="AW483" s="46"/>
      <c r="AX483" s="46"/>
      <c r="AY483" s="46"/>
      <c r="AZ483" s="46"/>
      <c r="BA483" s="46"/>
      <c r="BB483" s="46"/>
      <c r="BC483" s="46"/>
      <c r="BD483" s="46"/>
      <c r="BE483" s="46"/>
      <c r="BF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6"/>
      <c r="AN484" s="46"/>
      <c r="AO484" s="46"/>
      <c r="AP484" s="46"/>
      <c r="AQ484" s="46"/>
      <c r="AR484" s="46"/>
      <c r="AS484" s="46"/>
      <c r="AT484" s="46"/>
      <c r="AU484" s="46"/>
      <c r="AV484" s="46"/>
      <c r="AW484" s="46"/>
      <c r="AX484" s="46"/>
      <c r="AY484" s="46"/>
      <c r="AZ484" s="46"/>
      <c r="BA484" s="46"/>
      <c r="BB484" s="46"/>
      <c r="BC484" s="46"/>
      <c r="BD484" s="46"/>
      <c r="BE484" s="46"/>
      <c r="BF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c r="AK485" s="46"/>
      <c r="AL485" s="46"/>
      <c r="AM485" s="46"/>
      <c r="AN485" s="46"/>
      <c r="AO485" s="46"/>
      <c r="AP485" s="46"/>
      <c r="AQ485" s="46"/>
      <c r="AR485" s="46"/>
      <c r="AS485" s="46"/>
      <c r="AT485" s="46"/>
      <c r="AU485" s="46"/>
      <c r="AV485" s="46"/>
      <c r="AW485" s="46"/>
      <c r="AX485" s="46"/>
      <c r="AY485" s="46"/>
      <c r="AZ485" s="46"/>
      <c r="BA485" s="46"/>
      <c r="BB485" s="46"/>
      <c r="BC485" s="46"/>
      <c r="BD485" s="46"/>
      <c r="BE485" s="46"/>
      <c r="BF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6"/>
      <c r="AN486" s="46"/>
      <c r="AO486" s="46"/>
      <c r="AP486" s="46"/>
      <c r="AQ486" s="46"/>
      <c r="AR486" s="46"/>
      <c r="AS486" s="46"/>
      <c r="AT486" s="46"/>
      <c r="AU486" s="46"/>
      <c r="AV486" s="46"/>
      <c r="AW486" s="46"/>
      <c r="AX486" s="46"/>
      <c r="AY486" s="46"/>
      <c r="AZ486" s="46"/>
      <c r="BA486" s="46"/>
      <c r="BB486" s="46"/>
      <c r="BC486" s="46"/>
      <c r="BD486" s="46"/>
      <c r="BE486" s="46"/>
      <c r="BF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c r="AK487" s="46"/>
      <c r="AL487" s="46"/>
      <c r="AM487" s="46"/>
      <c r="AN487" s="46"/>
      <c r="AO487" s="46"/>
      <c r="AP487" s="46"/>
      <c r="AQ487" s="46"/>
      <c r="AR487" s="46"/>
      <c r="AS487" s="46"/>
      <c r="AT487" s="46"/>
      <c r="AU487" s="46"/>
      <c r="AV487" s="46"/>
      <c r="AW487" s="46"/>
      <c r="AX487" s="46"/>
      <c r="AY487" s="46"/>
      <c r="AZ487" s="46"/>
      <c r="BA487" s="46"/>
      <c r="BB487" s="46"/>
      <c r="BC487" s="46"/>
      <c r="BD487" s="46"/>
      <c r="BE487" s="46"/>
      <c r="BF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6"/>
      <c r="AN488" s="46"/>
      <c r="AO488" s="46"/>
      <c r="AP488" s="46"/>
      <c r="AQ488" s="46"/>
      <c r="AR488" s="46"/>
      <c r="AS488" s="46"/>
      <c r="AT488" s="46"/>
      <c r="AU488" s="46"/>
      <c r="AV488" s="46"/>
      <c r="AW488" s="46"/>
      <c r="AX488" s="46"/>
      <c r="AY488" s="46"/>
      <c r="AZ488" s="46"/>
      <c r="BA488" s="46"/>
      <c r="BB488" s="46"/>
      <c r="BC488" s="46"/>
      <c r="BD488" s="46"/>
      <c r="BE488" s="46"/>
      <c r="BF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c r="AK489" s="46"/>
      <c r="AL489" s="46"/>
      <c r="AM489" s="46"/>
      <c r="AN489" s="46"/>
      <c r="AO489" s="46"/>
      <c r="AP489" s="46"/>
      <c r="AQ489" s="46"/>
      <c r="AR489" s="46"/>
      <c r="AS489" s="46"/>
      <c r="AT489" s="46"/>
      <c r="AU489" s="46"/>
      <c r="AV489" s="46"/>
      <c r="AW489" s="46"/>
      <c r="AX489" s="46"/>
      <c r="AY489" s="46"/>
      <c r="AZ489" s="46"/>
      <c r="BA489" s="46"/>
      <c r="BB489" s="46"/>
      <c r="BC489" s="46"/>
      <c r="BD489" s="46"/>
      <c r="BE489" s="46"/>
      <c r="BF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6"/>
      <c r="AN490" s="46"/>
      <c r="AO490" s="46"/>
      <c r="AP490" s="46"/>
      <c r="AQ490" s="46"/>
      <c r="AR490" s="46"/>
      <c r="AS490" s="46"/>
      <c r="AT490" s="46"/>
      <c r="AU490" s="46"/>
      <c r="AV490" s="46"/>
      <c r="AW490" s="46"/>
      <c r="AX490" s="46"/>
      <c r="AY490" s="46"/>
      <c r="AZ490" s="46"/>
      <c r="BA490" s="46"/>
      <c r="BB490" s="46"/>
      <c r="BC490" s="46"/>
      <c r="BD490" s="46"/>
      <c r="BE490" s="46"/>
      <c r="BF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c r="AK491" s="46"/>
      <c r="AL491" s="46"/>
      <c r="AM491" s="46"/>
      <c r="AN491" s="46"/>
      <c r="AO491" s="46"/>
      <c r="AP491" s="46"/>
      <c r="AQ491" s="46"/>
      <c r="AR491" s="46"/>
      <c r="AS491" s="46"/>
      <c r="AT491" s="46"/>
      <c r="AU491" s="46"/>
      <c r="AV491" s="46"/>
      <c r="AW491" s="46"/>
      <c r="AX491" s="46"/>
      <c r="AY491" s="46"/>
      <c r="AZ491" s="46"/>
      <c r="BA491" s="46"/>
      <c r="BB491" s="46"/>
      <c r="BC491" s="46"/>
      <c r="BD491" s="46"/>
      <c r="BE491" s="46"/>
      <c r="BF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6"/>
      <c r="AN492" s="46"/>
      <c r="AO492" s="46"/>
      <c r="AP492" s="46"/>
      <c r="AQ492" s="46"/>
      <c r="AR492" s="46"/>
      <c r="AS492" s="46"/>
      <c r="AT492" s="46"/>
      <c r="AU492" s="46"/>
      <c r="AV492" s="46"/>
      <c r="AW492" s="46"/>
      <c r="AX492" s="46"/>
      <c r="AY492" s="46"/>
      <c r="AZ492" s="46"/>
      <c r="BA492" s="46"/>
      <c r="BB492" s="46"/>
      <c r="BC492" s="46"/>
      <c r="BD492" s="46"/>
      <c r="BE492" s="46"/>
      <c r="BF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c r="AM493" s="46"/>
      <c r="AN493" s="46"/>
      <c r="AO493" s="46"/>
      <c r="AP493" s="46"/>
      <c r="AQ493" s="46"/>
      <c r="AR493" s="46"/>
      <c r="AS493" s="46"/>
      <c r="AT493" s="46"/>
      <c r="AU493" s="46"/>
      <c r="AV493" s="46"/>
      <c r="AW493" s="46"/>
      <c r="AX493" s="46"/>
      <c r="AY493" s="46"/>
      <c r="AZ493" s="46"/>
      <c r="BA493" s="46"/>
      <c r="BB493" s="46"/>
      <c r="BC493" s="46"/>
      <c r="BD493" s="46"/>
      <c r="BE493" s="46"/>
      <c r="BF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6"/>
      <c r="AN494" s="46"/>
      <c r="AO494" s="46"/>
      <c r="AP494" s="46"/>
      <c r="AQ494" s="46"/>
      <c r="AR494" s="46"/>
      <c r="AS494" s="46"/>
      <c r="AT494" s="46"/>
      <c r="AU494" s="46"/>
      <c r="AV494" s="46"/>
      <c r="AW494" s="46"/>
      <c r="AX494" s="46"/>
      <c r="AY494" s="46"/>
      <c r="AZ494" s="46"/>
      <c r="BA494" s="46"/>
      <c r="BB494" s="46"/>
      <c r="BC494" s="46"/>
      <c r="BD494" s="46"/>
      <c r="BE494" s="46"/>
      <c r="BF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6"/>
      <c r="AF495" s="46"/>
      <c r="AG495" s="46"/>
      <c r="AH495" s="46"/>
      <c r="AI495" s="46"/>
      <c r="AJ495" s="46"/>
      <c r="AK495" s="46"/>
      <c r="AL495" s="46"/>
      <c r="AM495" s="46"/>
      <c r="AN495" s="46"/>
      <c r="AO495" s="46"/>
      <c r="AP495" s="46"/>
      <c r="AQ495" s="46"/>
      <c r="AR495" s="46"/>
      <c r="AS495" s="46"/>
      <c r="AT495" s="46"/>
      <c r="AU495" s="46"/>
      <c r="AV495" s="46"/>
      <c r="AW495" s="46"/>
      <c r="AX495" s="46"/>
      <c r="AY495" s="46"/>
      <c r="AZ495" s="46"/>
      <c r="BA495" s="46"/>
      <c r="BB495" s="46"/>
      <c r="BC495" s="46"/>
      <c r="BD495" s="46"/>
      <c r="BE495" s="46"/>
      <c r="BF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6"/>
      <c r="AN496" s="46"/>
      <c r="AO496" s="46"/>
      <c r="AP496" s="46"/>
      <c r="AQ496" s="46"/>
      <c r="AR496" s="46"/>
      <c r="AS496" s="46"/>
      <c r="AT496" s="46"/>
      <c r="AU496" s="46"/>
      <c r="AV496" s="46"/>
      <c r="AW496" s="46"/>
      <c r="AX496" s="46"/>
      <c r="AY496" s="46"/>
      <c r="AZ496" s="46"/>
      <c r="BA496" s="46"/>
      <c r="BB496" s="46"/>
      <c r="BC496" s="46"/>
      <c r="BD496" s="46"/>
      <c r="BE496" s="46"/>
      <c r="BF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6"/>
      <c r="AF497" s="46"/>
      <c r="AG497" s="46"/>
      <c r="AH497" s="46"/>
      <c r="AI497" s="46"/>
      <c r="AJ497" s="46"/>
      <c r="AK497" s="46"/>
      <c r="AL497" s="46"/>
      <c r="AM497" s="46"/>
      <c r="AN497" s="46"/>
      <c r="AO497" s="46"/>
      <c r="AP497" s="46"/>
      <c r="AQ497" s="46"/>
      <c r="AR497" s="46"/>
      <c r="AS497" s="46"/>
      <c r="AT497" s="46"/>
      <c r="AU497" s="46"/>
      <c r="AV497" s="46"/>
      <c r="AW497" s="46"/>
      <c r="AX497" s="46"/>
      <c r="AY497" s="46"/>
      <c r="AZ497" s="46"/>
      <c r="BA497" s="46"/>
      <c r="BB497" s="46"/>
      <c r="BC497" s="46"/>
      <c r="BD497" s="46"/>
      <c r="BE497" s="46"/>
      <c r="BF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6"/>
      <c r="AN498" s="46"/>
      <c r="AO498" s="46"/>
      <c r="AP498" s="46"/>
      <c r="AQ498" s="46"/>
      <c r="AR498" s="46"/>
      <c r="AS498" s="46"/>
      <c r="AT498" s="46"/>
      <c r="AU498" s="46"/>
      <c r="AV498" s="46"/>
      <c r="AW498" s="46"/>
      <c r="AX498" s="46"/>
      <c r="AY498" s="46"/>
      <c r="AZ498" s="46"/>
      <c r="BA498" s="46"/>
      <c r="BB498" s="46"/>
      <c r="BC498" s="46"/>
      <c r="BD498" s="46"/>
      <c r="BE498" s="46"/>
      <c r="BF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c r="AF499" s="46"/>
      <c r="AG499" s="46"/>
      <c r="AH499" s="46"/>
      <c r="AI499" s="46"/>
      <c r="AJ499" s="46"/>
      <c r="AK499" s="46"/>
      <c r="AL499" s="46"/>
      <c r="AM499" s="46"/>
      <c r="AN499" s="46"/>
      <c r="AO499" s="46"/>
      <c r="AP499" s="46"/>
      <c r="AQ499" s="46"/>
      <c r="AR499" s="46"/>
      <c r="AS499" s="46"/>
      <c r="AT499" s="46"/>
      <c r="AU499" s="46"/>
      <c r="AV499" s="46"/>
      <c r="AW499" s="46"/>
      <c r="AX499" s="46"/>
      <c r="AY499" s="46"/>
      <c r="AZ499" s="46"/>
      <c r="BA499" s="46"/>
      <c r="BB499" s="46"/>
      <c r="BC499" s="46"/>
      <c r="BD499" s="46"/>
      <c r="BE499" s="46"/>
      <c r="BF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6"/>
      <c r="AN500" s="46"/>
      <c r="AO500" s="46"/>
      <c r="AP500" s="46"/>
      <c r="AQ500" s="46"/>
      <c r="AR500" s="46"/>
      <c r="AS500" s="46"/>
      <c r="AT500" s="46"/>
      <c r="AU500" s="46"/>
      <c r="AV500" s="46"/>
      <c r="AW500" s="46"/>
      <c r="AX500" s="46"/>
      <c r="AY500" s="46"/>
      <c r="AZ500" s="46"/>
      <c r="BA500" s="46"/>
      <c r="BB500" s="46"/>
      <c r="BC500" s="46"/>
      <c r="BD500" s="46"/>
      <c r="BE500" s="46"/>
      <c r="BF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6"/>
      <c r="AF501" s="46"/>
      <c r="AG501" s="46"/>
      <c r="AH501" s="46"/>
      <c r="AI501" s="46"/>
      <c r="AJ501" s="46"/>
      <c r="AK501" s="46"/>
      <c r="AL501" s="46"/>
      <c r="AM501" s="46"/>
      <c r="AN501" s="46"/>
      <c r="AO501" s="46"/>
      <c r="AP501" s="46"/>
      <c r="AQ501" s="46"/>
      <c r="AR501" s="46"/>
      <c r="AS501" s="46"/>
      <c r="AT501" s="46"/>
      <c r="AU501" s="46"/>
      <c r="AV501" s="46"/>
      <c r="AW501" s="46"/>
      <c r="AX501" s="46"/>
      <c r="AY501" s="46"/>
      <c r="AZ501" s="46"/>
      <c r="BA501" s="46"/>
      <c r="BB501" s="46"/>
      <c r="BC501" s="46"/>
      <c r="BD501" s="46"/>
      <c r="BE501" s="46"/>
      <c r="BF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6"/>
      <c r="AN502" s="46"/>
      <c r="AO502" s="46"/>
      <c r="AP502" s="46"/>
      <c r="AQ502" s="46"/>
      <c r="AR502" s="46"/>
      <c r="AS502" s="46"/>
      <c r="AT502" s="46"/>
      <c r="AU502" s="46"/>
      <c r="AV502" s="46"/>
      <c r="AW502" s="46"/>
      <c r="AX502" s="46"/>
      <c r="AY502" s="46"/>
      <c r="AZ502" s="46"/>
      <c r="BA502" s="46"/>
      <c r="BB502" s="46"/>
      <c r="BC502" s="46"/>
      <c r="BD502" s="46"/>
      <c r="BE502" s="46"/>
      <c r="BF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c r="AM503" s="46"/>
      <c r="AN503" s="46"/>
      <c r="AO503" s="46"/>
      <c r="AP503" s="46"/>
      <c r="AQ503" s="46"/>
      <c r="AR503" s="46"/>
      <c r="AS503" s="46"/>
      <c r="AT503" s="46"/>
      <c r="AU503" s="46"/>
      <c r="AV503" s="46"/>
      <c r="AW503" s="46"/>
      <c r="AX503" s="46"/>
      <c r="AY503" s="46"/>
      <c r="AZ503" s="46"/>
      <c r="BA503" s="46"/>
      <c r="BB503" s="46"/>
      <c r="BC503" s="46"/>
      <c r="BD503" s="46"/>
      <c r="BE503" s="46"/>
      <c r="BF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6"/>
      <c r="AN504" s="46"/>
      <c r="AO504" s="46"/>
      <c r="AP504" s="46"/>
      <c r="AQ504" s="46"/>
      <c r="AR504" s="46"/>
      <c r="AS504" s="46"/>
      <c r="AT504" s="46"/>
      <c r="AU504" s="46"/>
      <c r="AV504" s="46"/>
      <c r="AW504" s="46"/>
      <c r="AX504" s="46"/>
      <c r="AY504" s="46"/>
      <c r="AZ504" s="46"/>
      <c r="BA504" s="46"/>
      <c r="BB504" s="46"/>
      <c r="BC504" s="46"/>
      <c r="BD504" s="46"/>
      <c r="BE504" s="46"/>
      <c r="BF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6"/>
      <c r="AF505" s="46"/>
      <c r="AG505" s="46"/>
      <c r="AH505" s="46"/>
      <c r="AI505" s="46"/>
      <c r="AJ505" s="46"/>
      <c r="AK505" s="46"/>
      <c r="AL505" s="46"/>
      <c r="AM505" s="46"/>
      <c r="AN505" s="46"/>
      <c r="AO505" s="46"/>
      <c r="AP505" s="46"/>
      <c r="AQ505" s="46"/>
      <c r="AR505" s="46"/>
      <c r="AS505" s="46"/>
      <c r="AT505" s="46"/>
      <c r="AU505" s="46"/>
      <c r="AV505" s="46"/>
      <c r="AW505" s="46"/>
      <c r="AX505" s="46"/>
      <c r="AY505" s="46"/>
      <c r="AZ505" s="46"/>
      <c r="BA505" s="46"/>
      <c r="BB505" s="46"/>
      <c r="BC505" s="46"/>
      <c r="BD505" s="46"/>
      <c r="BE505" s="46"/>
      <c r="BF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6"/>
      <c r="AN506" s="46"/>
      <c r="AO506" s="46"/>
      <c r="AP506" s="46"/>
      <c r="AQ506" s="46"/>
      <c r="AR506" s="46"/>
      <c r="AS506" s="46"/>
      <c r="AT506" s="46"/>
      <c r="AU506" s="46"/>
      <c r="AV506" s="46"/>
      <c r="AW506" s="46"/>
      <c r="AX506" s="46"/>
      <c r="AY506" s="46"/>
      <c r="AZ506" s="46"/>
      <c r="BA506" s="46"/>
      <c r="BB506" s="46"/>
      <c r="BC506" s="46"/>
      <c r="BD506" s="46"/>
      <c r="BE506" s="46"/>
      <c r="BF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6"/>
      <c r="AF507" s="46"/>
      <c r="AG507" s="46"/>
      <c r="AH507" s="46"/>
      <c r="AI507" s="46"/>
      <c r="AJ507" s="46"/>
      <c r="AK507" s="46"/>
      <c r="AL507" s="46"/>
      <c r="AM507" s="46"/>
      <c r="AN507" s="46"/>
      <c r="AO507" s="46"/>
      <c r="AP507" s="46"/>
      <c r="AQ507" s="46"/>
      <c r="AR507" s="46"/>
      <c r="AS507" s="46"/>
      <c r="AT507" s="46"/>
      <c r="AU507" s="46"/>
      <c r="AV507" s="46"/>
      <c r="AW507" s="46"/>
      <c r="AX507" s="46"/>
      <c r="AY507" s="46"/>
      <c r="AZ507" s="46"/>
      <c r="BA507" s="46"/>
      <c r="BB507" s="46"/>
      <c r="BC507" s="46"/>
      <c r="BD507" s="46"/>
      <c r="BE507" s="46"/>
      <c r="BF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6"/>
      <c r="AN508" s="46"/>
      <c r="AO508" s="46"/>
      <c r="AP508" s="46"/>
      <c r="AQ508" s="46"/>
      <c r="AR508" s="46"/>
      <c r="AS508" s="46"/>
      <c r="AT508" s="46"/>
      <c r="AU508" s="46"/>
      <c r="AV508" s="46"/>
      <c r="AW508" s="46"/>
      <c r="AX508" s="46"/>
      <c r="AY508" s="46"/>
      <c r="AZ508" s="46"/>
      <c r="BA508" s="46"/>
      <c r="BB508" s="46"/>
      <c r="BC508" s="46"/>
      <c r="BD508" s="46"/>
      <c r="BE508" s="46"/>
      <c r="BF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6"/>
      <c r="AF509" s="46"/>
      <c r="AG509" s="46"/>
      <c r="AH509" s="46"/>
      <c r="AI509" s="46"/>
      <c r="AJ509" s="46"/>
      <c r="AK509" s="46"/>
      <c r="AL509" s="46"/>
      <c r="AM509" s="46"/>
      <c r="AN509" s="46"/>
      <c r="AO509" s="46"/>
      <c r="AP509" s="46"/>
      <c r="AQ509" s="46"/>
      <c r="AR509" s="46"/>
      <c r="AS509" s="46"/>
      <c r="AT509" s="46"/>
      <c r="AU509" s="46"/>
      <c r="AV509" s="46"/>
      <c r="AW509" s="46"/>
      <c r="AX509" s="46"/>
      <c r="AY509" s="46"/>
      <c r="AZ509" s="46"/>
      <c r="BA509" s="46"/>
      <c r="BB509" s="46"/>
      <c r="BC509" s="46"/>
      <c r="BD509" s="46"/>
      <c r="BE509" s="46"/>
      <c r="BF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6"/>
      <c r="AN510" s="46"/>
      <c r="AO510" s="46"/>
      <c r="AP510" s="46"/>
      <c r="AQ510" s="46"/>
      <c r="AR510" s="46"/>
      <c r="AS510" s="46"/>
      <c r="AT510" s="46"/>
      <c r="AU510" s="46"/>
      <c r="AV510" s="46"/>
      <c r="AW510" s="46"/>
      <c r="AX510" s="46"/>
      <c r="AY510" s="46"/>
      <c r="AZ510" s="46"/>
      <c r="BA510" s="46"/>
      <c r="BB510" s="46"/>
      <c r="BC510" s="46"/>
      <c r="BD510" s="46"/>
      <c r="BE510" s="46"/>
      <c r="BF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c r="AG511" s="46"/>
      <c r="AH511" s="46"/>
      <c r="AI511" s="46"/>
      <c r="AJ511" s="46"/>
      <c r="AK511" s="46"/>
      <c r="AL511" s="46"/>
      <c r="AM511" s="46"/>
      <c r="AN511" s="46"/>
      <c r="AO511" s="46"/>
      <c r="AP511" s="46"/>
      <c r="AQ511" s="46"/>
      <c r="AR511" s="46"/>
      <c r="AS511" s="46"/>
      <c r="AT511" s="46"/>
      <c r="AU511" s="46"/>
      <c r="AV511" s="46"/>
      <c r="AW511" s="46"/>
      <c r="AX511" s="46"/>
      <c r="AY511" s="46"/>
      <c r="AZ511" s="46"/>
      <c r="BA511" s="46"/>
      <c r="BB511" s="46"/>
      <c r="BC511" s="46"/>
      <c r="BD511" s="46"/>
      <c r="BE511" s="46"/>
      <c r="BF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6"/>
      <c r="AN512" s="46"/>
      <c r="AO512" s="46"/>
      <c r="AP512" s="46"/>
      <c r="AQ512" s="46"/>
      <c r="AR512" s="46"/>
      <c r="AS512" s="46"/>
      <c r="AT512" s="46"/>
      <c r="AU512" s="46"/>
      <c r="AV512" s="46"/>
      <c r="AW512" s="46"/>
      <c r="AX512" s="46"/>
      <c r="AY512" s="46"/>
      <c r="AZ512" s="46"/>
      <c r="BA512" s="46"/>
      <c r="BB512" s="46"/>
      <c r="BC512" s="46"/>
      <c r="BD512" s="46"/>
      <c r="BE512" s="46"/>
      <c r="BF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c r="AM513" s="46"/>
      <c r="AN513" s="46"/>
      <c r="AO513" s="46"/>
      <c r="AP513" s="46"/>
      <c r="AQ513" s="46"/>
      <c r="AR513" s="46"/>
      <c r="AS513" s="46"/>
      <c r="AT513" s="46"/>
      <c r="AU513" s="46"/>
      <c r="AV513" s="46"/>
      <c r="AW513" s="46"/>
      <c r="AX513" s="46"/>
      <c r="AY513" s="46"/>
      <c r="AZ513" s="46"/>
      <c r="BA513" s="46"/>
      <c r="BB513" s="46"/>
      <c r="BC513" s="46"/>
      <c r="BD513" s="46"/>
      <c r="BE513" s="46"/>
      <c r="BF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6"/>
      <c r="AN514" s="46"/>
      <c r="AO514" s="46"/>
      <c r="AP514" s="46"/>
      <c r="AQ514" s="46"/>
      <c r="AR514" s="46"/>
      <c r="AS514" s="46"/>
      <c r="AT514" s="46"/>
      <c r="AU514" s="46"/>
      <c r="AV514" s="46"/>
      <c r="AW514" s="46"/>
      <c r="AX514" s="46"/>
      <c r="AY514" s="46"/>
      <c r="AZ514" s="46"/>
      <c r="BA514" s="46"/>
      <c r="BB514" s="46"/>
      <c r="BC514" s="46"/>
      <c r="BD514" s="46"/>
      <c r="BE514" s="46"/>
      <c r="BF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6"/>
      <c r="AF515" s="46"/>
      <c r="AG515" s="46"/>
      <c r="AH515" s="46"/>
      <c r="AI515" s="46"/>
      <c r="AJ515" s="46"/>
      <c r="AK515" s="46"/>
      <c r="AL515" s="46"/>
      <c r="AM515" s="46"/>
      <c r="AN515" s="46"/>
      <c r="AO515" s="46"/>
      <c r="AP515" s="46"/>
      <c r="AQ515" s="46"/>
      <c r="AR515" s="46"/>
      <c r="AS515" s="46"/>
      <c r="AT515" s="46"/>
      <c r="AU515" s="46"/>
      <c r="AV515" s="46"/>
      <c r="AW515" s="46"/>
      <c r="AX515" s="46"/>
      <c r="AY515" s="46"/>
      <c r="AZ515" s="46"/>
      <c r="BA515" s="46"/>
      <c r="BB515" s="46"/>
      <c r="BC515" s="46"/>
      <c r="BD515" s="46"/>
      <c r="BE515" s="46"/>
      <c r="BF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6"/>
      <c r="AN516" s="46"/>
      <c r="AO516" s="46"/>
      <c r="AP516" s="46"/>
      <c r="AQ516" s="46"/>
      <c r="AR516" s="46"/>
      <c r="AS516" s="46"/>
      <c r="AT516" s="46"/>
      <c r="AU516" s="46"/>
      <c r="AV516" s="46"/>
      <c r="AW516" s="46"/>
      <c r="AX516" s="46"/>
      <c r="AY516" s="46"/>
      <c r="AZ516" s="46"/>
      <c r="BA516" s="46"/>
      <c r="BB516" s="46"/>
      <c r="BC516" s="46"/>
      <c r="BD516" s="46"/>
      <c r="BE516" s="46"/>
      <c r="BF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6"/>
      <c r="AF517" s="46"/>
      <c r="AG517" s="46"/>
      <c r="AH517" s="46"/>
      <c r="AI517" s="46"/>
      <c r="AJ517" s="46"/>
      <c r="AK517" s="46"/>
      <c r="AL517" s="46"/>
      <c r="AM517" s="46"/>
      <c r="AN517" s="46"/>
      <c r="AO517" s="46"/>
      <c r="AP517" s="46"/>
      <c r="AQ517" s="46"/>
      <c r="AR517" s="46"/>
      <c r="AS517" s="46"/>
      <c r="AT517" s="46"/>
      <c r="AU517" s="46"/>
      <c r="AV517" s="46"/>
      <c r="AW517" s="46"/>
      <c r="AX517" s="46"/>
      <c r="AY517" s="46"/>
      <c r="AZ517" s="46"/>
      <c r="BA517" s="46"/>
      <c r="BB517" s="46"/>
      <c r="BC517" s="46"/>
      <c r="BD517" s="46"/>
      <c r="BE517" s="46"/>
      <c r="BF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6"/>
      <c r="AN518" s="46"/>
      <c r="AO518" s="46"/>
      <c r="AP518" s="46"/>
      <c r="AQ518" s="46"/>
      <c r="AR518" s="46"/>
      <c r="AS518" s="46"/>
      <c r="AT518" s="46"/>
      <c r="AU518" s="46"/>
      <c r="AV518" s="46"/>
      <c r="AW518" s="46"/>
      <c r="AX518" s="46"/>
      <c r="AY518" s="46"/>
      <c r="AZ518" s="46"/>
      <c r="BA518" s="46"/>
      <c r="BB518" s="46"/>
      <c r="BC518" s="46"/>
      <c r="BD518" s="46"/>
      <c r="BE518" s="46"/>
      <c r="BF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6"/>
      <c r="AF519" s="46"/>
      <c r="AG519" s="46"/>
      <c r="AH519" s="46"/>
      <c r="AI519" s="46"/>
      <c r="AJ519" s="46"/>
      <c r="AK519" s="46"/>
      <c r="AL519" s="46"/>
      <c r="AM519" s="46"/>
      <c r="AN519" s="46"/>
      <c r="AO519" s="46"/>
      <c r="AP519" s="46"/>
      <c r="AQ519" s="46"/>
      <c r="AR519" s="46"/>
      <c r="AS519" s="46"/>
      <c r="AT519" s="46"/>
      <c r="AU519" s="46"/>
      <c r="AV519" s="46"/>
      <c r="AW519" s="46"/>
      <c r="AX519" s="46"/>
      <c r="AY519" s="46"/>
      <c r="AZ519" s="46"/>
      <c r="BA519" s="46"/>
      <c r="BB519" s="46"/>
      <c r="BC519" s="46"/>
      <c r="BD519" s="46"/>
      <c r="BE519" s="46"/>
      <c r="BF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6"/>
      <c r="AN520" s="46"/>
      <c r="AO520" s="46"/>
      <c r="AP520" s="46"/>
      <c r="AQ520" s="46"/>
      <c r="AR520" s="46"/>
      <c r="AS520" s="46"/>
      <c r="AT520" s="46"/>
      <c r="AU520" s="46"/>
      <c r="AV520" s="46"/>
      <c r="AW520" s="46"/>
      <c r="AX520" s="46"/>
      <c r="AY520" s="46"/>
      <c r="AZ520" s="46"/>
      <c r="BA520" s="46"/>
      <c r="BB520" s="46"/>
      <c r="BC520" s="46"/>
      <c r="BD520" s="46"/>
      <c r="BE520" s="46"/>
      <c r="BF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6"/>
      <c r="AF521" s="46"/>
      <c r="AG521" s="46"/>
      <c r="AH521" s="46"/>
      <c r="AI521" s="46"/>
      <c r="AJ521" s="46"/>
      <c r="AK521" s="46"/>
      <c r="AL521" s="46"/>
      <c r="AM521" s="46"/>
      <c r="AN521" s="46"/>
      <c r="AO521" s="46"/>
      <c r="AP521" s="46"/>
      <c r="AQ521" s="46"/>
      <c r="AR521" s="46"/>
      <c r="AS521" s="46"/>
      <c r="AT521" s="46"/>
      <c r="AU521" s="46"/>
      <c r="AV521" s="46"/>
      <c r="AW521" s="46"/>
      <c r="AX521" s="46"/>
      <c r="AY521" s="46"/>
      <c r="AZ521" s="46"/>
      <c r="BA521" s="46"/>
      <c r="BB521" s="46"/>
      <c r="BC521" s="46"/>
      <c r="BD521" s="46"/>
      <c r="BE521" s="46"/>
      <c r="BF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6"/>
      <c r="AN522" s="46"/>
      <c r="AO522" s="46"/>
      <c r="AP522" s="46"/>
      <c r="AQ522" s="46"/>
      <c r="AR522" s="46"/>
      <c r="AS522" s="46"/>
      <c r="AT522" s="46"/>
      <c r="AU522" s="46"/>
      <c r="AV522" s="46"/>
      <c r="AW522" s="46"/>
      <c r="AX522" s="46"/>
      <c r="AY522" s="46"/>
      <c r="AZ522" s="46"/>
      <c r="BA522" s="46"/>
      <c r="BB522" s="46"/>
      <c r="BC522" s="46"/>
      <c r="BD522" s="46"/>
      <c r="BE522" s="46"/>
      <c r="BF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c r="AM523" s="46"/>
      <c r="AN523" s="46"/>
      <c r="AO523" s="46"/>
      <c r="AP523" s="46"/>
      <c r="AQ523" s="46"/>
      <c r="AR523" s="46"/>
      <c r="AS523" s="46"/>
      <c r="AT523" s="46"/>
      <c r="AU523" s="46"/>
      <c r="AV523" s="46"/>
      <c r="AW523" s="46"/>
      <c r="AX523" s="46"/>
      <c r="AY523" s="46"/>
      <c r="AZ523" s="46"/>
      <c r="BA523" s="46"/>
      <c r="BB523" s="46"/>
      <c r="BC523" s="46"/>
      <c r="BD523" s="46"/>
      <c r="BE523" s="46"/>
      <c r="BF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6"/>
      <c r="AN524" s="46"/>
      <c r="AO524" s="46"/>
      <c r="AP524" s="46"/>
      <c r="AQ524" s="46"/>
      <c r="AR524" s="46"/>
      <c r="AS524" s="46"/>
      <c r="AT524" s="46"/>
      <c r="AU524" s="46"/>
      <c r="AV524" s="46"/>
      <c r="AW524" s="46"/>
      <c r="AX524" s="46"/>
      <c r="AY524" s="46"/>
      <c r="AZ524" s="46"/>
      <c r="BA524" s="46"/>
      <c r="BB524" s="46"/>
      <c r="BC524" s="46"/>
      <c r="BD524" s="46"/>
      <c r="BE524" s="46"/>
      <c r="BF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6"/>
      <c r="AF525" s="46"/>
      <c r="AG525" s="46"/>
      <c r="AH525" s="46"/>
      <c r="AI525" s="46"/>
      <c r="AJ525" s="46"/>
      <c r="AK525" s="46"/>
      <c r="AL525" s="46"/>
      <c r="AM525" s="46"/>
      <c r="AN525" s="46"/>
      <c r="AO525" s="46"/>
      <c r="AP525" s="46"/>
      <c r="AQ525" s="46"/>
      <c r="AR525" s="46"/>
      <c r="AS525" s="46"/>
      <c r="AT525" s="46"/>
      <c r="AU525" s="46"/>
      <c r="AV525" s="46"/>
      <c r="AW525" s="46"/>
      <c r="AX525" s="46"/>
      <c r="AY525" s="46"/>
      <c r="AZ525" s="46"/>
      <c r="BA525" s="46"/>
      <c r="BB525" s="46"/>
      <c r="BC525" s="46"/>
      <c r="BD525" s="46"/>
      <c r="BE525" s="46"/>
      <c r="BF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6"/>
      <c r="AN526" s="46"/>
      <c r="AO526" s="46"/>
      <c r="AP526" s="46"/>
      <c r="AQ526" s="46"/>
      <c r="AR526" s="46"/>
      <c r="AS526" s="46"/>
      <c r="AT526" s="46"/>
      <c r="AU526" s="46"/>
      <c r="AV526" s="46"/>
      <c r="AW526" s="46"/>
      <c r="AX526" s="46"/>
      <c r="AY526" s="46"/>
      <c r="AZ526" s="46"/>
      <c r="BA526" s="46"/>
      <c r="BB526" s="46"/>
      <c r="BC526" s="46"/>
      <c r="BD526" s="46"/>
      <c r="BE526" s="46"/>
      <c r="BF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6"/>
      <c r="AF527" s="46"/>
      <c r="AG527" s="46"/>
      <c r="AH527" s="46"/>
      <c r="AI527" s="46"/>
      <c r="AJ527" s="46"/>
      <c r="AK527" s="46"/>
      <c r="AL527" s="46"/>
      <c r="AM527" s="46"/>
      <c r="AN527" s="46"/>
      <c r="AO527" s="46"/>
      <c r="AP527" s="46"/>
      <c r="AQ527" s="46"/>
      <c r="AR527" s="46"/>
      <c r="AS527" s="46"/>
      <c r="AT527" s="46"/>
      <c r="AU527" s="46"/>
      <c r="AV527" s="46"/>
      <c r="AW527" s="46"/>
      <c r="AX527" s="46"/>
      <c r="AY527" s="46"/>
      <c r="AZ527" s="46"/>
      <c r="BA527" s="46"/>
      <c r="BB527" s="46"/>
      <c r="BC527" s="46"/>
      <c r="BD527" s="46"/>
      <c r="BE527" s="46"/>
      <c r="BF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6"/>
      <c r="AN528" s="46"/>
      <c r="AO528" s="46"/>
      <c r="AP528" s="46"/>
      <c r="AQ528" s="46"/>
      <c r="AR528" s="46"/>
      <c r="AS528" s="46"/>
      <c r="AT528" s="46"/>
      <c r="AU528" s="46"/>
      <c r="AV528" s="46"/>
      <c r="AW528" s="46"/>
      <c r="AX528" s="46"/>
      <c r="AY528" s="46"/>
      <c r="AZ528" s="46"/>
      <c r="BA528" s="46"/>
      <c r="BB528" s="46"/>
      <c r="BC528" s="46"/>
      <c r="BD528" s="46"/>
      <c r="BE528" s="46"/>
      <c r="BF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6"/>
      <c r="AF529" s="46"/>
      <c r="AG529" s="46"/>
      <c r="AH529" s="46"/>
      <c r="AI529" s="46"/>
      <c r="AJ529" s="46"/>
      <c r="AK529" s="46"/>
      <c r="AL529" s="46"/>
      <c r="AM529" s="46"/>
      <c r="AN529" s="46"/>
      <c r="AO529" s="46"/>
      <c r="AP529" s="46"/>
      <c r="AQ529" s="46"/>
      <c r="AR529" s="46"/>
      <c r="AS529" s="46"/>
      <c r="AT529" s="46"/>
      <c r="AU529" s="46"/>
      <c r="AV529" s="46"/>
      <c r="AW529" s="46"/>
      <c r="AX529" s="46"/>
      <c r="AY529" s="46"/>
      <c r="AZ529" s="46"/>
      <c r="BA529" s="46"/>
      <c r="BB529" s="46"/>
      <c r="BC529" s="46"/>
      <c r="BD529" s="46"/>
      <c r="BE529" s="46"/>
      <c r="BF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6"/>
      <c r="AN530" s="46"/>
      <c r="AO530" s="46"/>
      <c r="AP530" s="46"/>
      <c r="AQ530" s="46"/>
      <c r="AR530" s="46"/>
      <c r="AS530" s="46"/>
      <c r="AT530" s="46"/>
      <c r="AU530" s="46"/>
      <c r="AV530" s="46"/>
      <c r="AW530" s="46"/>
      <c r="AX530" s="46"/>
      <c r="AY530" s="46"/>
      <c r="AZ530" s="46"/>
      <c r="BA530" s="46"/>
      <c r="BB530" s="46"/>
      <c r="BC530" s="46"/>
      <c r="BD530" s="46"/>
      <c r="BE530" s="46"/>
      <c r="BF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6"/>
      <c r="AF531" s="46"/>
      <c r="AG531" s="46"/>
      <c r="AH531" s="46"/>
      <c r="AI531" s="46"/>
      <c r="AJ531" s="46"/>
      <c r="AK531" s="46"/>
      <c r="AL531" s="46"/>
      <c r="AM531" s="46"/>
      <c r="AN531" s="46"/>
      <c r="AO531" s="46"/>
      <c r="AP531" s="46"/>
      <c r="AQ531" s="46"/>
      <c r="AR531" s="46"/>
      <c r="AS531" s="46"/>
      <c r="AT531" s="46"/>
      <c r="AU531" s="46"/>
      <c r="AV531" s="46"/>
      <c r="AW531" s="46"/>
      <c r="AX531" s="46"/>
      <c r="AY531" s="46"/>
      <c r="AZ531" s="46"/>
      <c r="BA531" s="46"/>
      <c r="BB531" s="46"/>
      <c r="BC531" s="46"/>
      <c r="BD531" s="46"/>
      <c r="BE531" s="46"/>
      <c r="BF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6"/>
      <c r="AN532" s="46"/>
      <c r="AO532" s="46"/>
      <c r="AP532" s="46"/>
      <c r="AQ532" s="46"/>
      <c r="AR532" s="46"/>
      <c r="AS532" s="46"/>
      <c r="AT532" s="46"/>
      <c r="AU532" s="46"/>
      <c r="AV532" s="46"/>
      <c r="AW532" s="46"/>
      <c r="AX532" s="46"/>
      <c r="AY532" s="46"/>
      <c r="AZ532" s="46"/>
      <c r="BA532" s="46"/>
      <c r="BB532" s="46"/>
      <c r="BC532" s="46"/>
      <c r="BD532" s="46"/>
      <c r="BE532" s="46"/>
      <c r="BF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c r="AM533" s="46"/>
      <c r="AN533" s="46"/>
      <c r="AO533" s="46"/>
      <c r="AP533" s="46"/>
      <c r="AQ533" s="46"/>
      <c r="AR533" s="46"/>
      <c r="AS533" s="46"/>
      <c r="AT533" s="46"/>
      <c r="AU533" s="46"/>
      <c r="AV533" s="46"/>
      <c r="AW533" s="46"/>
      <c r="AX533" s="46"/>
      <c r="AY533" s="46"/>
      <c r="AZ533" s="46"/>
      <c r="BA533" s="46"/>
      <c r="BB533" s="46"/>
      <c r="BC533" s="46"/>
      <c r="BD533" s="46"/>
      <c r="BE533" s="46"/>
      <c r="BF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6"/>
      <c r="AN534" s="46"/>
      <c r="AO534" s="46"/>
      <c r="AP534" s="46"/>
      <c r="AQ534" s="46"/>
      <c r="AR534" s="46"/>
      <c r="AS534" s="46"/>
      <c r="AT534" s="46"/>
      <c r="AU534" s="46"/>
      <c r="AV534" s="46"/>
      <c r="AW534" s="46"/>
      <c r="AX534" s="46"/>
      <c r="AY534" s="46"/>
      <c r="AZ534" s="46"/>
      <c r="BA534" s="46"/>
      <c r="BB534" s="46"/>
      <c r="BC534" s="46"/>
      <c r="BD534" s="46"/>
      <c r="BE534" s="46"/>
      <c r="BF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6"/>
      <c r="AF535" s="46"/>
      <c r="AG535" s="46"/>
      <c r="AH535" s="46"/>
      <c r="AI535" s="46"/>
      <c r="AJ535" s="46"/>
      <c r="AK535" s="46"/>
      <c r="AL535" s="46"/>
      <c r="AM535" s="46"/>
      <c r="AN535" s="46"/>
      <c r="AO535" s="46"/>
      <c r="AP535" s="46"/>
      <c r="AQ535" s="46"/>
      <c r="AR535" s="46"/>
      <c r="AS535" s="46"/>
      <c r="AT535" s="46"/>
      <c r="AU535" s="46"/>
      <c r="AV535" s="46"/>
      <c r="AW535" s="46"/>
      <c r="AX535" s="46"/>
      <c r="AY535" s="46"/>
      <c r="AZ535" s="46"/>
      <c r="BA535" s="46"/>
      <c r="BB535" s="46"/>
      <c r="BC535" s="46"/>
      <c r="BD535" s="46"/>
      <c r="BE535" s="46"/>
      <c r="BF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6"/>
      <c r="AN536" s="46"/>
      <c r="AO536" s="46"/>
      <c r="AP536" s="46"/>
      <c r="AQ536" s="46"/>
      <c r="AR536" s="46"/>
      <c r="AS536" s="46"/>
      <c r="AT536" s="46"/>
      <c r="AU536" s="46"/>
      <c r="AV536" s="46"/>
      <c r="AW536" s="46"/>
      <c r="AX536" s="46"/>
      <c r="AY536" s="46"/>
      <c r="AZ536" s="46"/>
      <c r="BA536" s="46"/>
      <c r="BB536" s="46"/>
      <c r="BC536" s="46"/>
      <c r="BD536" s="46"/>
      <c r="BE536" s="46"/>
      <c r="BF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6"/>
      <c r="AF537" s="46"/>
      <c r="AG537" s="46"/>
      <c r="AH537" s="46"/>
      <c r="AI537" s="46"/>
      <c r="AJ537" s="46"/>
      <c r="AK537" s="46"/>
      <c r="AL537" s="46"/>
      <c r="AM537" s="46"/>
      <c r="AN537" s="46"/>
      <c r="AO537" s="46"/>
      <c r="AP537" s="46"/>
      <c r="AQ537" s="46"/>
      <c r="AR537" s="46"/>
      <c r="AS537" s="46"/>
      <c r="AT537" s="46"/>
      <c r="AU537" s="46"/>
      <c r="AV537" s="46"/>
      <c r="AW537" s="46"/>
      <c r="AX537" s="46"/>
      <c r="AY537" s="46"/>
      <c r="AZ537" s="46"/>
      <c r="BA537" s="46"/>
      <c r="BB537" s="46"/>
      <c r="BC537" s="46"/>
      <c r="BD537" s="46"/>
      <c r="BE537" s="46"/>
      <c r="BF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6"/>
      <c r="AN538" s="46"/>
      <c r="AO538" s="46"/>
      <c r="AP538" s="46"/>
      <c r="AQ538" s="46"/>
      <c r="AR538" s="46"/>
      <c r="AS538" s="46"/>
      <c r="AT538" s="46"/>
      <c r="AU538" s="46"/>
      <c r="AV538" s="46"/>
      <c r="AW538" s="46"/>
      <c r="AX538" s="46"/>
      <c r="AY538" s="46"/>
      <c r="AZ538" s="46"/>
      <c r="BA538" s="46"/>
      <c r="BB538" s="46"/>
      <c r="BC538" s="46"/>
      <c r="BD538" s="46"/>
      <c r="BE538" s="46"/>
      <c r="BF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6"/>
      <c r="AF539" s="46"/>
      <c r="AG539" s="46"/>
      <c r="AH539" s="46"/>
      <c r="AI539" s="46"/>
      <c r="AJ539" s="46"/>
      <c r="AK539" s="46"/>
      <c r="AL539" s="46"/>
      <c r="AM539" s="46"/>
      <c r="AN539" s="46"/>
      <c r="AO539" s="46"/>
      <c r="AP539" s="46"/>
      <c r="AQ539" s="46"/>
      <c r="AR539" s="46"/>
      <c r="AS539" s="46"/>
      <c r="AT539" s="46"/>
      <c r="AU539" s="46"/>
      <c r="AV539" s="46"/>
      <c r="AW539" s="46"/>
      <c r="AX539" s="46"/>
      <c r="AY539" s="46"/>
      <c r="AZ539" s="46"/>
      <c r="BA539" s="46"/>
      <c r="BB539" s="46"/>
      <c r="BC539" s="46"/>
      <c r="BD539" s="46"/>
      <c r="BE539" s="46"/>
      <c r="BF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6"/>
      <c r="AN540" s="46"/>
      <c r="AO540" s="46"/>
      <c r="AP540" s="46"/>
      <c r="AQ540" s="46"/>
      <c r="AR540" s="46"/>
      <c r="AS540" s="46"/>
      <c r="AT540" s="46"/>
      <c r="AU540" s="46"/>
      <c r="AV540" s="46"/>
      <c r="AW540" s="46"/>
      <c r="AX540" s="46"/>
      <c r="AY540" s="46"/>
      <c r="AZ540" s="46"/>
      <c r="BA540" s="46"/>
      <c r="BB540" s="46"/>
      <c r="BC540" s="46"/>
      <c r="BD540" s="46"/>
      <c r="BE540" s="46"/>
      <c r="BF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6"/>
      <c r="AF541" s="46"/>
      <c r="AG541" s="46"/>
      <c r="AH541" s="46"/>
      <c r="AI541" s="46"/>
      <c r="AJ541" s="46"/>
      <c r="AK541" s="46"/>
      <c r="AL541" s="46"/>
      <c r="AM541" s="46"/>
      <c r="AN541" s="46"/>
      <c r="AO541" s="46"/>
      <c r="AP541" s="46"/>
      <c r="AQ541" s="46"/>
      <c r="AR541" s="46"/>
      <c r="AS541" s="46"/>
      <c r="AT541" s="46"/>
      <c r="AU541" s="46"/>
      <c r="AV541" s="46"/>
      <c r="AW541" s="46"/>
      <c r="AX541" s="46"/>
      <c r="AY541" s="46"/>
      <c r="AZ541" s="46"/>
      <c r="BA541" s="46"/>
      <c r="BB541" s="46"/>
      <c r="BC541" s="46"/>
      <c r="BD541" s="46"/>
      <c r="BE541" s="46"/>
      <c r="BF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6"/>
      <c r="AN542" s="46"/>
      <c r="AO542" s="46"/>
      <c r="AP542" s="46"/>
      <c r="AQ542" s="46"/>
      <c r="AR542" s="46"/>
      <c r="AS542" s="46"/>
      <c r="AT542" s="46"/>
      <c r="AU542" s="46"/>
      <c r="AV542" s="46"/>
      <c r="AW542" s="46"/>
      <c r="AX542" s="46"/>
      <c r="AY542" s="46"/>
      <c r="AZ542" s="46"/>
      <c r="BA542" s="46"/>
      <c r="BB542" s="46"/>
      <c r="BC542" s="46"/>
      <c r="BD542" s="46"/>
      <c r="BE542" s="46"/>
      <c r="BF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c r="AM543" s="46"/>
      <c r="AN543" s="46"/>
      <c r="AO543" s="46"/>
      <c r="AP543" s="46"/>
      <c r="AQ543" s="46"/>
      <c r="AR543" s="46"/>
      <c r="AS543" s="46"/>
      <c r="AT543" s="46"/>
      <c r="AU543" s="46"/>
      <c r="AV543" s="46"/>
      <c r="AW543" s="46"/>
      <c r="AX543" s="46"/>
      <c r="AY543" s="46"/>
      <c r="AZ543" s="46"/>
      <c r="BA543" s="46"/>
      <c r="BB543" s="46"/>
      <c r="BC543" s="46"/>
      <c r="BD543" s="46"/>
      <c r="BE543" s="46"/>
      <c r="BF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6"/>
      <c r="AN544" s="46"/>
      <c r="AO544" s="46"/>
      <c r="AP544" s="46"/>
      <c r="AQ544" s="46"/>
      <c r="AR544" s="46"/>
      <c r="AS544" s="46"/>
      <c r="AT544" s="46"/>
      <c r="AU544" s="46"/>
      <c r="AV544" s="46"/>
      <c r="AW544" s="46"/>
      <c r="AX544" s="46"/>
      <c r="AY544" s="46"/>
      <c r="AZ544" s="46"/>
      <c r="BA544" s="46"/>
      <c r="BB544" s="46"/>
      <c r="BC544" s="46"/>
      <c r="BD544" s="46"/>
      <c r="BE544" s="46"/>
      <c r="BF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6"/>
      <c r="AF545" s="46"/>
      <c r="AG545" s="46"/>
      <c r="AH545" s="46"/>
      <c r="AI545" s="46"/>
      <c r="AJ545" s="46"/>
      <c r="AK545" s="46"/>
      <c r="AL545" s="46"/>
      <c r="AM545" s="46"/>
      <c r="AN545" s="46"/>
      <c r="AO545" s="46"/>
      <c r="AP545" s="46"/>
      <c r="AQ545" s="46"/>
      <c r="AR545" s="46"/>
      <c r="AS545" s="46"/>
      <c r="AT545" s="46"/>
      <c r="AU545" s="46"/>
      <c r="AV545" s="46"/>
      <c r="AW545" s="46"/>
      <c r="AX545" s="46"/>
      <c r="AY545" s="46"/>
      <c r="AZ545" s="46"/>
      <c r="BA545" s="46"/>
      <c r="BB545" s="46"/>
      <c r="BC545" s="46"/>
      <c r="BD545" s="46"/>
      <c r="BE545" s="46"/>
      <c r="BF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6"/>
      <c r="AN546" s="46"/>
      <c r="AO546" s="46"/>
      <c r="AP546" s="46"/>
      <c r="AQ546" s="46"/>
      <c r="AR546" s="46"/>
      <c r="AS546" s="46"/>
      <c r="AT546" s="46"/>
      <c r="AU546" s="46"/>
      <c r="AV546" s="46"/>
      <c r="AW546" s="46"/>
      <c r="AX546" s="46"/>
      <c r="AY546" s="46"/>
      <c r="AZ546" s="46"/>
      <c r="BA546" s="46"/>
      <c r="BB546" s="46"/>
      <c r="BC546" s="46"/>
      <c r="BD546" s="46"/>
      <c r="BE546" s="46"/>
      <c r="BF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6"/>
      <c r="AF547" s="46"/>
      <c r="AG547" s="46"/>
      <c r="AH547" s="46"/>
      <c r="AI547" s="46"/>
      <c r="AJ547" s="46"/>
      <c r="AK547" s="46"/>
      <c r="AL547" s="46"/>
      <c r="AM547" s="46"/>
      <c r="AN547" s="46"/>
      <c r="AO547" s="46"/>
      <c r="AP547" s="46"/>
      <c r="AQ547" s="46"/>
      <c r="AR547" s="46"/>
      <c r="AS547" s="46"/>
      <c r="AT547" s="46"/>
      <c r="AU547" s="46"/>
      <c r="AV547" s="46"/>
      <c r="AW547" s="46"/>
      <c r="AX547" s="46"/>
      <c r="AY547" s="46"/>
      <c r="AZ547" s="46"/>
      <c r="BA547" s="46"/>
      <c r="BB547" s="46"/>
      <c r="BC547" s="46"/>
      <c r="BD547" s="46"/>
      <c r="BE547" s="46"/>
      <c r="BF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6"/>
      <c r="AN548" s="46"/>
      <c r="AO548" s="46"/>
      <c r="AP548" s="46"/>
      <c r="AQ548" s="46"/>
      <c r="AR548" s="46"/>
      <c r="AS548" s="46"/>
      <c r="AT548" s="46"/>
      <c r="AU548" s="46"/>
      <c r="AV548" s="46"/>
      <c r="AW548" s="46"/>
      <c r="AX548" s="46"/>
      <c r="AY548" s="46"/>
      <c r="AZ548" s="46"/>
      <c r="BA548" s="46"/>
      <c r="BB548" s="46"/>
      <c r="BC548" s="46"/>
      <c r="BD548" s="46"/>
      <c r="BE548" s="46"/>
      <c r="BF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6"/>
      <c r="AF549" s="46"/>
      <c r="AG549" s="46"/>
      <c r="AH549" s="46"/>
      <c r="AI549" s="46"/>
      <c r="AJ549" s="46"/>
      <c r="AK549" s="46"/>
      <c r="AL549" s="46"/>
      <c r="AM549" s="46"/>
      <c r="AN549" s="46"/>
      <c r="AO549" s="46"/>
      <c r="AP549" s="46"/>
      <c r="AQ549" s="46"/>
      <c r="AR549" s="46"/>
      <c r="AS549" s="46"/>
      <c r="AT549" s="46"/>
      <c r="AU549" s="46"/>
      <c r="AV549" s="46"/>
      <c r="AW549" s="46"/>
      <c r="AX549" s="46"/>
      <c r="AY549" s="46"/>
      <c r="AZ549" s="46"/>
      <c r="BA549" s="46"/>
      <c r="BB549" s="46"/>
      <c r="BC549" s="46"/>
      <c r="BD549" s="46"/>
      <c r="BE549" s="46"/>
      <c r="BF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6"/>
      <c r="AN550" s="46"/>
      <c r="AO550" s="46"/>
      <c r="AP550" s="46"/>
      <c r="AQ550" s="46"/>
      <c r="AR550" s="46"/>
      <c r="AS550" s="46"/>
      <c r="AT550" s="46"/>
      <c r="AU550" s="46"/>
      <c r="AV550" s="46"/>
      <c r="AW550" s="46"/>
      <c r="AX550" s="46"/>
      <c r="AY550" s="46"/>
      <c r="AZ550" s="46"/>
      <c r="BA550" s="46"/>
      <c r="BB550" s="46"/>
      <c r="BC550" s="46"/>
      <c r="BD550" s="46"/>
      <c r="BE550" s="46"/>
      <c r="BF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c r="AM551" s="46"/>
      <c r="AN551" s="46"/>
      <c r="AO551" s="46"/>
      <c r="AP551" s="46"/>
      <c r="AQ551" s="46"/>
      <c r="AR551" s="46"/>
      <c r="AS551" s="46"/>
      <c r="AT551" s="46"/>
      <c r="AU551" s="46"/>
      <c r="AV551" s="46"/>
      <c r="AW551" s="46"/>
      <c r="AX551" s="46"/>
      <c r="AY551" s="46"/>
      <c r="AZ551" s="46"/>
      <c r="BA551" s="46"/>
      <c r="BB551" s="46"/>
      <c r="BC551" s="46"/>
      <c r="BD551" s="46"/>
      <c r="BE551" s="46"/>
      <c r="BF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46"/>
      <c r="AO552" s="46"/>
      <c r="AP552" s="46"/>
      <c r="AQ552" s="46"/>
      <c r="AR552" s="46"/>
      <c r="AS552" s="46"/>
      <c r="AT552" s="46"/>
      <c r="AU552" s="46"/>
      <c r="AV552" s="46"/>
      <c r="AW552" s="46"/>
      <c r="AX552" s="46"/>
      <c r="AY552" s="46"/>
      <c r="AZ552" s="46"/>
      <c r="BA552" s="46"/>
      <c r="BB552" s="46"/>
      <c r="BC552" s="46"/>
      <c r="BD552" s="46"/>
      <c r="BE552" s="46"/>
      <c r="BF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46"/>
      <c r="AO553" s="46"/>
      <c r="AP553" s="46"/>
      <c r="AQ553" s="46"/>
      <c r="AR553" s="46"/>
      <c r="AS553" s="46"/>
      <c r="AT553" s="46"/>
      <c r="AU553" s="46"/>
      <c r="AV553" s="46"/>
      <c r="AW553" s="46"/>
      <c r="AX553" s="46"/>
      <c r="AY553" s="46"/>
      <c r="AZ553" s="46"/>
      <c r="BA553" s="46"/>
      <c r="BB553" s="46"/>
      <c r="BC553" s="46"/>
      <c r="BD553" s="46"/>
      <c r="BE553" s="46"/>
      <c r="BF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6"/>
      <c r="AN554" s="46"/>
      <c r="AO554" s="46"/>
      <c r="AP554" s="46"/>
      <c r="AQ554" s="46"/>
      <c r="AR554" s="46"/>
      <c r="AS554" s="46"/>
      <c r="AT554" s="46"/>
      <c r="AU554" s="46"/>
      <c r="AV554" s="46"/>
      <c r="AW554" s="46"/>
      <c r="AX554" s="46"/>
      <c r="AY554" s="46"/>
      <c r="AZ554" s="46"/>
      <c r="BA554" s="46"/>
      <c r="BB554" s="46"/>
      <c r="BC554" s="46"/>
      <c r="BD554" s="46"/>
      <c r="BE554" s="46"/>
      <c r="BF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c r="AM555" s="46"/>
      <c r="AN555" s="46"/>
      <c r="AO555" s="46"/>
      <c r="AP555" s="46"/>
      <c r="AQ555" s="46"/>
      <c r="AR555" s="46"/>
      <c r="AS555" s="46"/>
      <c r="AT555" s="46"/>
      <c r="AU555" s="46"/>
      <c r="AV555" s="46"/>
      <c r="AW555" s="46"/>
      <c r="AX555" s="46"/>
      <c r="AY555" s="46"/>
      <c r="AZ555" s="46"/>
      <c r="BA555" s="46"/>
      <c r="BB555" s="46"/>
      <c r="BC555" s="46"/>
      <c r="BD555" s="46"/>
      <c r="BE555" s="46"/>
      <c r="BF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6"/>
      <c r="AN556" s="46"/>
      <c r="AO556" s="46"/>
      <c r="AP556" s="46"/>
      <c r="AQ556" s="46"/>
      <c r="AR556" s="46"/>
      <c r="AS556" s="46"/>
      <c r="AT556" s="46"/>
      <c r="AU556" s="46"/>
      <c r="AV556" s="46"/>
      <c r="AW556" s="46"/>
      <c r="AX556" s="46"/>
      <c r="AY556" s="46"/>
      <c r="AZ556" s="46"/>
      <c r="BA556" s="46"/>
      <c r="BB556" s="46"/>
      <c r="BC556" s="46"/>
      <c r="BD556" s="46"/>
      <c r="BE556" s="46"/>
      <c r="BF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c r="AM557" s="46"/>
      <c r="AN557" s="46"/>
      <c r="AO557" s="46"/>
      <c r="AP557" s="46"/>
      <c r="AQ557" s="46"/>
      <c r="AR557" s="46"/>
      <c r="AS557" s="46"/>
      <c r="AT557" s="46"/>
      <c r="AU557" s="46"/>
      <c r="AV557" s="46"/>
      <c r="AW557" s="46"/>
      <c r="AX557" s="46"/>
      <c r="AY557" s="46"/>
      <c r="AZ557" s="46"/>
      <c r="BA557" s="46"/>
      <c r="BB557" s="46"/>
      <c r="BC557" s="46"/>
      <c r="BD557" s="46"/>
      <c r="BE557" s="46"/>
      <c r="BF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6"/>
      <c r="AN558" s="46"/>
      <c r="AO558" s="46"/>
      <c r="AP558" s="46"/>
      <c r="AQ558" s="46"/>
      <c r="AR558" s="46"/>
      <c r="AS558" s="46"/>
      <c r="AT558" s="46"/>
      <c r="AU558" s="46"/>
      <c r="AV558" s="46"/>
      <c r="AW558" s="46"/>
      <c r="AX558" s="46"/>
      <c r="AY558" s="46"/>
      <c r="AZ558" s="46"/>
      <c r="BA558" s="46"/>
      <c r="BB558" s="46"/>
      <c r="BC558" s="46"/>
      <c r="BD558" s="46"/>
      <c r="BE558" s="46"/>
      <c r="BF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c r="AM559" s="46"/>
      <c r="AN559" s="46"/>
      <c r="AO559" s="46"/>
      <c r="AP559" s="46"/>
      <c r="AQ559" s="46"/>
      <c r="AR559" s="46"/>
      <c r="AS559" s="46"/>
      <c r="AT559" s="46"/>
      <c r="AU559" s="46"/>
      <c r="AV559" s="46"/>
      <c r="AW559" s="46"/>
      <c r="AX559" s="46"/>
      <c r="AY559" s="46"/>
      <c r="AZ559" s="46"/>
      <c r="BA559" s="46"/>
      <c r="BB559" s="46"/>
      <c r="BC559" s="46"/>
      <c r="BD559" s="46"/>
      <c r="BE559" s="46"/>
      <c r="BF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6"/>
      <c r="AN560" s="46"/>
      <c r="AO560" s="46"/>
      <c r="AP560" s="46"/>
      <c r="AQ560" s="46"/>
      <c r="AR560" s="46"/>
      <c r="AS560" s="46"/>
      <c r="AT560" s="46"/>
      <c r="AU560" s="46"/>
      <c r="AV560" s="46"/>
      <c r="AW560" s="46"/>
      <c r="AX560" s="46"/>
      <c r="AY560" s="46"/>
      <c r="AZ560" s="46"/>
      <c r="BA560" s="46"/>
      <c r="BB560" s="46"/>
      <c r="BC560" s="46"/>
      <c r="BD560" s="46"/>
      <c r="BE560" s="46"/>
      <c r="BF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c r="AM561" s="46"/>
      <c r="AN561" s="46"/>
      <c r="AO561" s="46"/>
      <c r="AP561" s="46"/>
      <c r="AQ561" s="46"/>
      <c r="AR561" s="46"/>
      <c r="AS561" s="46"/>
      <c r="AT561" s="46"/>
      <c r="AU561" s="46"/>
      <c r="AV561" s="46"/>
      <c r="AW561" s="46"/>
      <c r="AX561" s="46"/>
      <c r="AY561" s="46"/>
      <c r="AZ561" s="46"/>
      <c r="BA561" s="46"/>
      <c r="BB561" s="46"/>
      <c r="BC561" s="46"/>
      <c r="BD561" s="46"/>
      <c r="BE561" s="46"/>
      <c r="BF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6"/>
      <c r="AN562" s="46"/>
      <c r="AO562" s="46"/>
      <c r="AP562" s="46"/>
      <c r="AQ562" s="46"/>
      <c r="AR562" s="46"/>
      <c r="AS562" s="46"/>
      <c r="AT562" s="46"/>
      <c r="AU562" s="46"/>
      <c r="AV562" s="46"/>
      <c r="AW562" s="46"/>
      <c r="AX562" s="46"/>
      <c r="AY562" s="46"/>
      <c r="AZ562" s="46"/>
      <c r="BA562" s="46"/>
      <c r="BB562" s="46"/>
      <c r="BC562" s="46"/>
      <c r="BD562" s="46"/>
      <c r="BE562" s="46"/>
      <c r="BF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c r="AM563" s="46"/>
      <c r="AN563" s="46"/>
      <c r="AO563" s="46"/>
      <c r="AP563" s="46"/>
      <c r="AQ563" s="46"/>
      <c r="AR563" s="46"/>
      <c r="AS563" s="46"/>
      <c r="AT563" s="46"/>
      <c r="AU563" s="46"/>
      <c r="AV563" s="46"/>
      <c r="AW563" s="46"/>
      <c r="AX563" s="46"/>
      <c r="AY563" s="46"/>
      <c r="AZ563" s="46"/>
      <c r="BA563" s="46"/>
      <c r="BB563" s="46"/>
      <c r="BC563" s="46"/>
      <c r="BD563" s="46"/>
      <c r="BE563" s="46"/>
      <c r="BF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6"/>
      <c r="AN564" s="46"/>
      <c r="AO564" s="46"/>
      <c r="AP564" s="46"/>
      <c r="AQ564" s="46"/>
      <c r="AR564" s="46"/>
      <c r="AS564" s="46"/>
      <c r="AT564" s="46"/>
      <c r="AU564" s="46"/>
      <c r="AV564" s="46"/>
      <c r="AW564" s="46"/>
      <c r="AX564" s="46"/>
      <c r="AY564" s="46"/>
      <c r="AZ564" s="46"/>
      <c r="BA564" s="46"/>
      <c r="BB564" s="46"/>
      <c r="BC564" s="46"/>
      <c r="BD564" s="46"/>
      <c r="BE564" s="46"/>
      <c r="BF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c r="AM565" s="46"/>
      <c r="AN565" s="46"/>
      <c r="AO565" s="46"/>
      <c r="AP565" s="46"/>
      <c r="AQ565" s="46"/>
      <c r="AR565" s="46"/>
      <c r="AS565" s="46"/>
      <c r="AT565" s="46"/>
      <c r="AU565" s="46"/>
      <c r="AV565" s="46"/>
      <c r="AW565" s="46"/>
      <c r="AX565" s="46"/>
      <c r="AY565" s="46"/>
      <c r="AZ565" s="46"/>
      <c r="BA565" s="46"/>
      <c r="BB565" s="46"/>
      <c r="BC565" s="46"/>
      <c r="BD565" s="46"/>
      <c r="BE565" s="46"/>
      <c r="BF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6"/>
      <c r="AN566" s="46"/>
      <c r="AO566" s="46"/>
      <c r="AP566" s="46"/>
      <c r="AQ566" s="46"/>
      <c r="AR566" s="46"/>
      <c r="AS566" s="46"/>
      <c r="AT566" s="46"/>
      <c r="AU566" s="46"/>
      <c r="AV566" s="46"/>
      <c r="AW566" s="46"/>
      <c r="AX566" s="46"/>
      <c r="AY566" s="46"/>
      <c r="AZ566" s="46"/>
      <c r="BA566" s="46"/>
      <c r="BB566" s="46"/>
      <c r="BC566" s="46"/>
      <c r="BD566" s="46"/>
      <c r="BE566" s="46"/>
      <c r="BF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c r="AM567" s="46"/>
      <c r="AN567" s="46"/>
      <c r="AO567" s="46"/>
      <c r="AP567" s="46"/>
      <c r="AQ567" s="46"/>
      <c r="AR567" s="46"/>
      <c r="AS567" s="46"/>
      <c r="AT567" s="46"/>
      <c r="AU567" s="46"/>
      <c r="AV567" s="46"/>
      <c r="AW567" s="46"/>
      <c r="AX567" s="46"/>
      <c r="AY567" s="46"/>
      <c r="AZ567" s="46"/>
      <c r="BA567" s="46"/>
      <c r="BB567" s="46"/>
      <c r="BC567" s="46"/>
      <c r="BD567" s="46"/>
      <c r="BE567" s="46"/>
      <c r="BF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6"/>
      <c r="AN568" s="46"/>
      <c r="AO568" s="46"/>
      <c r="AP568" s="46"/>
      <c r="AQ568" s="46"/>
      <c r="AR568" s="46"/>
      <c r="AS568" s="46"/>
      <c r="AT568" s="46"/>
      <c r="AU568" s="46"/>
      <c r="AV568" s="46"/>
      <c r="AW568" s="46"/>
      <c r="AX568" s="46"/>
      <c r="AY568" s="46"/>
      <c r="AZ568" s="46"/>
      <c r="BA568" s="46"/>
      <c r="BB568" s="46"/>
      <c r="BC568" s="46"/>
      <c r="BD568" s="46"/>
      <c r="BE568" s="46"/>
      <c r="BF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c r="AM569" s="46"/>
      <c r="AN569" s="46"/>
      <c r="AO569" s="46"/>
      <c r="AP569" s="46"/>
      <c r="AQ569" s="46"/>
      <c r="AR569" s="46"/>
      <c r="AS569" s="46"/>
      <c r="AT569" s="46"/>
      <c r="AU569" s="46"/>
      <c r="AV569" s="46"/>
      <c r="AW569" s="46"/>
      <c r="AX569" s="46"/>
      <c r="AY569" s="46"/>
      <c r="AZ569" s="46"/>
      <c r="BA569" s="46"/>
      <c r="BB569" s="46"/>
      <c r="BC569" s="46"/>
      <c r="BD569" s="46"/>
      <c r="BE569" s="46"/>
      <c r="BF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6"/>
      <c r="AN570" s="46"/>
      <c r="AO570" s="46"/>
      <c r="AP570" s="46"/>
      <c r="AQ570" s="46"/>
      <c r="AR570" s="46"/>
      <c r="AS570" s="46"/>
      <c r="AT570" s="46"/>
      <c r="AU570" s="46"/>
      <c r="AV570" s="46"/>
      <c r="AW570" s="46"/>
      <c r="AX570" s="46"/>
      <c r="AY570" s="46"/>
      <c r="AZ570" s="46"/>
      <c r="BA570" s="46"/>
      <c r="BB570" s="46"/>
      <c r="BC570" s="46"/>
      <c r="BD570" s="46"/>
      <c r="BE570" s="46"/>
      <c r="BF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c r="AM571" s="46"/>
      <c r="AN571" s="46"/>
      <c r="AO571" s="46"/>
      <c r="AP571" s="46"/>
      <c r="AQ571" s="46"/>
      <c r="AR571" s="46"/>
      <c r="AS571" s="46"/>
      <c r="AT571" s="46"/>
      <c r="AU571" s="46"/>
      <c r="AV571" s="46"/>
      <c r="AW571" s="46"/>
      <c r="AX571" s="46"/>
      <c r="AY571" s="46"/>
      <c r="AZ571" s="46"/>
      <c r="BA571" s="46"/>
      <c r="BB571" s="46"/>
      <c r="BC571" s="46"/>
      <c r="BD571" s="46"/>
      <c r="BE571" s="46"/>
      <c r="BF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6"/>
      <c r="AN572" s="46"/>
      <c r="AO572" s="46"/>
      <c r="AP572" s="46"/>
      <c r="AQ572" s="46"/>
      <c r="AR572" s="46"/>
      <c r="AS572" s="46"/>
      <c r="AT572" s="46"/>
      <c r="AU572" s="46"/>
      <c r="AV572" s="46"/>
      <c r="AW572" s="46"/>
      <c r="AX572" s="46"/>
      <c r="AY572" s="46"/>
      <c r="AZ572" s="46"/>
      <c r="BA572" s="46"/>
      <c r="BB572" s="46"/>
      <c r="BC572" s="46"/>
      <c r="BD572" s="46"/>
      <c r="BE572" s="46"/>
      <c r="BF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6"/>
      <c r="AN573" s="46"/>
      <c r="AO573" s="46"/>
      <c r="AP573" s="46"/>
      <c r="AQ573" s="46"/>
      <c r="AR573" s="46"/>
      <c r="AS573" s="46"/>
      <c r="AT573" s="46"/>
      <c r="AU573" s="46"/>
      <c r="AV573" s="46"/>
      <c r="AW573" s="46"/>
      <c r="AX573" s="46"/>
      <c r="AY573" s="46"/>
      <c r="AZ573" s="46"/>
      <c r="BA573" s="46"/>
      <c r="BB573" s="46"/>
      <c r="BC573" s="46"/>
      <c r="BD573" s="46"/>
      <c r="BE573" s="46"/>
      <c r="BF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6"/>
      <c r="AN574" s="46"/>
      <c r="AO574" s="46"/>
      <c r="AP574" s="46"/>
      <c r="AQ574" s="46"/>
      <c r="AR574" s="46"/>
      <c r="AS574" s="46"/>
      <c r="AT574" s="46"/>
      <c r="AU574" s="46"/>
      <c r="AV574" s="46"/>
      <c r="AW574" s="46"/>
      <c r="AX574" s="46"/>
      <c r="AY574" s="46"/>
      <c r="AZ574" s="46"/>
      <c r="BA574" s="46"/>
      <c r="BB574" s="46"/>
      <c r="BC574" s="46"/>
      <c r="BD574" s="46"/>
      <c r="BE574" s="46"/>
      <c r="BF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6"/>
      <c r="AF575" s="46"/>
      <c r="AG575" s="46"/>
      <c r="AH575" s="46"/>
      <c r="AI575" s="46"/>
      <c r="AJ575" s="46"/>
      <c r="AK575" s="46"/>
      <c r="AL575" s="46"/>
      <c r="AM575" s="46"/>
      <c r="AN575" s="46"/>
      <c r="AO575" s="46"/>
      <c r="AP575" s="46"/>
      <c r="AQ575" s="46"/>
      <c r="AR575" s="46"/>
      <c r="AS575" s="46"/>
      <c r="AT575" s="46"/>
      <c r="AU575" s="46"/>
      <c r="AV575" s="46"/>
      <c r="AW575" s="46"/>
      <c r="AX575" s="46"/>
      <c r="AY575" s="46"/>
      <c r="AZ575" s="46"/>
      <c r="BA575" s="46"/>
      <c r="BB575" s="46"/>
      <c r="BC575" s="46"/>
      <c r="BD575" s="46"/>
      <c r="BE575" s="46"/>
      <c r="BF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6"/>
      <c r="AN576" s="46"/>
      <c r="AO576" s="46"/>
      <c r="AP576" s="46"/>
      <c r="AQ576" s="46"/>
      <c r="AR576" s="46"/>
      <c r="AS576" s="46"/>
      <c r="AT576" s="46"/>
      <c r="AU576" s="46"/>
      <c r="AV576" s="46"/>
      <c r="AW576" s="46"/>
      <c r="AX576" s="46"/>
      <c r="AY576" s="46"/>
      <c r="AZ576" s="46"/>
      <c r="BA576" s="46"/>
      <c r="BB576" s="46"/>
      <c r="BC576" s="46"/>
      <c r="BD576" s="46"/>
      <c r="BE576" s="46"/>
      <c r="BF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6"/>
      <c r="AF577" s="46"/>
      <c r="AG577" s="46"/>
      <c r="AH577" s="46"/>
      <c r="AI577" s="46"/>
      <c r="AJ577" s="46"/>
      <c r="AK577" s="46"/>
      <c r="AL577" s="46"/>
      <c r="AM577" s="46"/>
      <c r="AN577" s="46"/>
      <c r="AO577" s="46"/>
      <c r="AP577" s="46"/>
      <c r="AQ577" s="46"/>
      <c r="AR577" s="46"/>
      <c r="AS577" s="46"/>
      <c r="AT577" s="46"/>
      <c r="AU577" s="46"/>
      <c r="AV577" s="46"/>
      <c r="AW577" s="46"/>
      <c r="AX577" s="46"/>
      <c r="AY577" s="46"/>
      <c r="AZ577" s="46"/>
      <c r="BA577" s="46"/>
      <c r="BB577" s="46"/>
      <c r="BC577" s="46"/>
      <c r="BD577" s="46"/>
      <c r="BE577" s="46"/>
      <c r="BF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6"/>
      <c r="AN578" s="46"/>
      <c r="AO578" s="46"/>
      <c r="AP578" s="46"/>
      <c r="AQ578" s="46"/>
      <c r="AR578" s="46"/>
      <c r="AS578" s="46"/>
      <c r="AT578" s="46"/>
      <c r="AU578" s="46"/>
      <c r="AV578" s="46"/>
      <c r="AW578" s="46"/>
      <c r="AX578" s="46"/>
      <c r="AY578" s="46"/>
      <c r="AZ578" s="46"/>
      <c r="BA578" s="46"/>
      <c r="BB578" s="46"/>
      <c r="BC578" s="46"/>
      <c r="BD578" s="46"/>
      <c r="BE578" s="46"/>
      <c r="BF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6"/>
      <c r="AF579" s="46"/>
      <c r="AG579" s="46"/>
      <c r="AH579" s="46"/>
      <c r="AI579" s="46"/>
      <c r="AJ579" s="46"/>
      <c r="AK579" s="46"/>
      <c r="AL579" s="46"/>
      <c r="AM579" s="46"/>
      <c r="AN579" s="46"/>
      <c r="AO579" s="46"/>
      <c r="AP579" s="46"/>
      <c r="AQ579" s="46"/>
      <c r="AR579" s="46"/>
      <c r="AS579" s="46"/>
      <c r="AT579" s="46"/>
      <c r="AU579" s="46"/>
      <c r="AV579" s="46"/>
      <c r="AW579" s="46"/>
      <c r="AX579" s="46"/>
      <c r="AY579" s="46"/>
      <c r="AZ579" s="46"/>
      <c r="BA579" s="46"/>
      <c r="BB579" s="46"/>
      <c r="BC579" s="46"/>
      <c r="BD579" s="46"/>
      <c r="BE579" s="46"/>
      <c r="BF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6"/>
      <c r="AN580" s="46"/>
      <c r="AO580" s="46"/>
      <c r="AP580" s="46"/>
      <c r="AQ580" s="46"/>
      <c r="AR580" s="46"/>
      <c r="AS580" s="46"/>
      <c r="AT580" s="46"/>
      <c r="AU580" s="46"/>
      <c r="AV580" s="46"/>
      <c r="AW580" s="46"/>
      <c r="AX580" s="46"/>
      <c r="AY580" s="46"/>
      <c r="AZ580" s="46"/>
      <c r="BA580" s="46"/>
      <c r="BB580" s="46"/>
      <c r="BC580" s="46"/>
      <c r="BD580" s="46"/>
      <c r="BE580" s="46"/>
      <c r="BF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6"/>
      <c r="AF581" s="46"/>
      <c r="AG581" s="46"/>
      <c r="AH581" s="46"/>
      <c r="AI581" s="46"/>
      <c r="AJ581" s="46"/>
      <c r="AK581" s="46"/>
      <c r="AL581" s="46"/>
      <c r="AM581" s="46"/>
      <c r="AN581" s="46"/>
      <c r="AO581" s="46"/>
      <c r="AP581" s="46"/>
      <c r="AQ581" s="46"/>
      <c r="AR581" s="46"/>
      <c r="AS581" s="46"/>
      <c r="AT581" s="46"/>
      <c r="AU581" s="46"/>
      <c r="AV581" s="46"/>
      <c r="AW581" s="46"/>
      <c r="AX581" s="46"/>
      <c r="AY581" s="46"/>
      <c r="AZ581" s="46"/>
      <c r="BA581" s="46"/>
      <c r="BB581" s="46"/>
      <c r="BC581" s="46"/>
      <c r="BD581" s="46"/>
      <c r="BE581" s="46"/>
      <c r="BF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6"/>
      <c r="AN582" s="46"/>
      <c r="AO582" s="46"/>
      <c r="AP582" s="46"/>
      <c r="AQ582" s="46"/>
      <c r="AR582" s="46"/>
      <c r="AS582" s="46"/>
      <c r="AT582" s="46"/>
      <c r="AU582" s="46"/>
      <c r="AV582" s="46"/>
      <c r="AW582" s="46"/>
      <c r="AX582" s="46"/>
      <c r="AY582" s="46"/>
      <c r="AZ582" s="46"/>
      <c r="BA582" s="46"/>
      <c r="BB582" s="46"/>
      <c r="BC582" s="46"/>
      <c r="BD582" s="46"/>
      <c r="BE582" s="46"/>
      <c r="BF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6"/>
      <c r="AN583" s="46"/>
      <c r="AO583" s="46"/>
      <c r="AP583" s="46"/>
      <c r="AQ583" s="46"/>
      <c r="AR583" s="46"/>
      <c r="AS583" s="46"/>
      <c r="AT583" s="46"/>
      <c r="AU583" s="46"/>
      <c r="AV583" s="46"/>
      <c r="AW583" s="46"/>
      <c r="AX583" s="46"/>
      <c r="AY583" s="46"/>
      <c r="AZ583" s="46"/>
      <c r="BA583" s="46"/>
      <c r="BB583" s="46"/>
      <c r="BC583" s="46"/>
      <c r="BD583" s="46"/>
      <c r="BE583" s="46"/>
      <c r="BF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6"/>
      <c r="AN584" s="46"/>
      <c r="AO584" s="46"/>
      <c r="AP584" s="46"/>
      <c r="AQ584" s="46"/>
      <c r="AR584" s="46"/>
      <c r="AS584" s="46"/>
      <c r="AT584" s="46"/>
      <c r="AU584" s="46"/>
      <c r="AV584" s="46"/>
      <c r="AW584" s="46"/>
      <c r="AX584" s="46"/>
      <c r="AY584" s="46"/>
      <c r="AZ584" s="46"/>
      <c r="BA584" s="46"/>
      <c r="BB584" s="46"/>
      <c r="BC584" s="46"/>
      <c r="BD584" s="46"/>
      <c r="BE584" s="46"/>
      <c r="BF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c r="AM585" s="46"/>
      <c r="AN585" s="46"/>
      <c r="AO585" s="46"/>
      <c r="AP585" s="46"/>
      <c r="AQ585" s="46"/>
      <c r="AR585" s="46"/>
      <c r="AS585" s="46"/>
      <c r="AT585" s="46"/>
      <c r="AU585" s="46"/>
      <c r="AV585" s="46"/>
      <c r="AW585" s="46"/>
      <c r="AX585" s="46"/>
      <c r="AY585" s="46"/>
      <c r="AZ585" s="46"/>
      <c r="BA585" s="46"/>
      <c r="BB585" s="46"/>
      <c r="BC585" s="46"/>
      <c r="BD585" s="46"/>
      <c r="BE585" s="46"/>
      <c r="BF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6"/>
      <c r="AN586" s="46"/>
      <c r="AO586" s="46"/>
      <c r="AP586" s="46"/>
      <c r="AQ586" s="46"/>
      <c r="AR586" s="46"/>
      <c r="AS586" s="46"/>
      <c r="AT586" s="46"/>
      <c r="AU586" s="46"/>
      <c r="AV586" s="46"/>
      <c r="AW586" s="46"/>
      <c r="AX586" s="46"/>
      <c r="AY586" s="46"/>
      <c r="AZ586" s="46"/>
      <c r="BA586" s="46"/>
      <c r="BB586" s="46"/>
      <c r="BC586" s="46"/>
      <c r="BD586" s="46"/>
      <c r="BE586" s="46"/>
      <c r="BF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c r="AM587" s="46"/>
      <c r="AN587" s="46"/>
      <c r="AO587" s="46"/>
      <c r="AP587" s="46"/>
      <c r="AQ587" s="46"/>
      <c r="AR587" s="46"/>
      <c r="AS587" s="46"/>
      <c r="AT587" s="46"/>
      <c r="AU587" s="46"/>
      <c r="AV587" s="46"/>
      <c r="AW587" s="46"/>
      <c r="AX587" s="46"/>
      <c r="AY587" s="46"/>
      <c r="AZ587" s="46"/>
      <c r="BA587" s="46"/>
      <c r="BB587" s="46"/>
      <c r="BC587" s="46"/>
      <c r="BD587" s="46"/>
      <c r="BE587" s="46"/>
      <c r="BF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6"/>
      <c r="AN588" s="46"/>
      <c r="AO588" s="46"/>
      <c r="AP588" s="46"/>
      <c r="AQ588" s="46"/>
      <c r="AR588" s="46"/>
      <c r="AS588" s="46"/>
      <c r="AT588" s="46"/>
      <c r="AU588" s="46"/>
      <c r="AV588" s="46"/>
      <c r="AW588" s="46"/>
      <c r="AX588" s="46"/>
      <c r="AY588" s="46"/>
      <c r="AZ588" s="46"/>
      <c r="BA588" s="46"/>
      <c r="BB588" s="46"/>
      <c r="BC588" s="46"/>
      <c r="BD588" s="46"/>
      <c r="BE588" s="46"/>
      <c r="BF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c r="AM589" s="46"/>
      <c r="AN589" s="46"/>
      <c r="AO589" s="46"/>
      <c r="AP589" s="46"/>
      <c r="AQ589" s="46"/>
      <c r="AR589" s="46"/>
      <c r="AS589" s="46"/>
      <c r="AT589" s="46"/>
      <c r="AU589" s="46"/>
      <c r="AV589" s="46"/>
      <c r="AW589" s="46"/>
      <c r="AX589" s="46"/>
      <c r="AY589" s="46"/>
      <c r="AZ589" s="46"/>
      <c r="BA589" s="46"/>
      <c r="BB589" s="46"/>
      <c r="BC589" s="46"/>
      <c r="BD589" s="46"/>
      <c r="BE589" s="46"/>
      <c r="BF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6"/>
      <c r="AN590" s="46"/>
      <c r="AO590" s="46"/>
      <c r="AP590" s="46"/>
      <c r="AQ590" s="46"/>
      <c r="AR590" s="46"/>
      <c r="AS590" s="46"/>
      <c r="AT590" s="46"/>
      <c r="AU590" s="46"/>
      <c r="AV590" s="46"/>
      <c r="AW590" s="46"/>
      <c r="AX590" s="46"/>
      <c r="AY590" s="46"/>
      <c r="AZ590" s="46"/>
      <c r="BA590" s="46"/>
      <c r="BB590" s="46"/>
      <c r="BC590" s="46"/>
      <c r="BD590" s="46"/>
      <c r="BE590" s="46"/>
      <c r="BF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c r="AM591" s="46"/>
      <c r="AN591" s="46"/>
      <c r="AO591" s="46"/>
      <c r="AP591" s="46"/>
      <c r="AQ591" s="46"/>
      <c r="AR591" s="46"/>
      <c r="AS591" s="46"/>
      <c r="AT591" s="46"/>
      <c r="AU591" s="46"/>
      <c r="AV591" s="46"/>
      <c r="AW591" s="46"/>
      <c r="AX591" s="46"/>
      <c r="AY591" s="46"/>
      <c r="AZ591" s="46"/>
      <c r="BA591" s="46"/>
      <c r="BB591" s="46"/>
      <c r="BC591" s="46"/>
      <c r="BD591" s="46"/>
      <c r="BE591" s="46"/>
      <c r="BF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6"/>
      <c r="AN592" s="46"/>
      <c r="AO592" s="46"/>
      <c r="AP592" s="46"/>
      <c r="AQ592" s="46"/>
      <c r="AR592" s="46"/>
      <c r="AS592" s="46"/>
      <c r="AT592" s="46"/>
      <c r="AU592" s="46"/>
      <c r="AV592" s="46"/>
      <c r="AW592" s="46"/>
      <c r="AX592" s="46"/>
      <c r="AY592" s="46"/>
      <c r="AZ592" s="46"/>
      <c r="BA592" s="46"/>
      <c r="BB592" s="46"/>
      <c r="BC592" s="46"/>
      <c r="BD592" s="46"/>
      <c r="BE592" s="46"/>
      <c r="BF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6"/>
      <c r="AN593" s="46"/>
      <c r="AO593" s="46"/>
      <c r="AP593" s="46"/>
      <c r="AQ593" s="46"/>
      <c r="AR593" s="46"/>
      <c r="AS593" s="46"/>
      <c r="AT593" s="46"/>
      <c r="AU593" s="46"/>
      <c r="AV593" s="46"/>
      <c r="AW593" s="46"/>
      <c r="AX593" s="46"/>
      <c r="AY593" s="46"/>
      <c r="AZ593" s="46"/>
      <c r="BA593" s="46"/>
      <c r="BB593" s="46"/>
      <c r="BC593" s="46"/>
      <c r="BD593" s="46"/>
      <c r="BE593" s="46"/>
      <c r="BF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6"/>
      <c r="AN594" s="46"/>
      <c r="AO594" s="46"/>
      <c r="AP594" s="46"/>
      <c r="AQ594" s="46"/>
      <c r="AR594" s="46"/>
      <c r="AS594" s="46"/>
      <c r="AT594" s="46"/>
      <c r="AU594" s="46"/>
      <c r="AV594" s="46"/>
      <c r="AW594" s="46"/>
      <c r="AX594" s="46"/>
      <c r="AY594" s="46"/>
      <c r="AZ594" s="46"/>
      <c r="BA594" s="46"/>
      <c r="BB594" s="46"/>
      <c r="BC594" s="46"/>
      <c r="BD594" s="46"/>
      <c r="BE594" s="46"/>
      <c r="BF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c r="AM595" s="46"/>
      <c r="AN595" s="46"/>
      <c r="AO595" s="46"/>
      <c r="AP595" s="46"/>
      <c r="AQ595" s="46"/>
      <c r="AR595" s="46"/>
      <c r="AS595" s="46"/>
      <c r="AT595" s="46"/>
      <c r="AU595" s="46"/>
      <c r="AV595" s="46"/>
      <c r="AW595" s="46"/>
      <c r="AX595" s="46"/>
      <c r="AY595" s="46"/>
      <c r="AZ595" s="46"/>
      <c r="BA595" s="46"/>
      <c r="BB595" s="46"/>
      <c r="BC595" s="46"/>
      <c r="BD595" s="46"/>
      <c r="BE595" s="46"/>
      <c r="BF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6"/>
      <c r="AN596" s="46"/>
      <c r="AO596" s="46"/>
      <c r="AP596" s="46"/>
      <c r="AQ596" s="46"/>
      <c r="AR596" s="46"/>
      <c r="AS596" s="46"/>
      <c r="AT596" s="46"/>
      <c r="AU596" s="46"/>
      <c r="AV596" s="46"/>
      <c r="AW596" s="46"/>
      <c r="AX596" s="46"/>
      <c r="AY596" s="46"/>
      <c r="AZ596" s="46"/>
      <c r="BA596" s="46"/>
      <c r="BB596" s="46"/>
      <c r="BC596" s="46"/>
      <c r="BD596" s="46"/>
      <c r="BE596" s="46"/>
      <c r="BF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c r="AM597" s="46"/>
      <c r="AN597" s="46"/>
      <c r="AO597" s="46"/>
      <c r="AP597" s="46"/>
      <c r="AQ597" s="46"/>
      <c r="AR597" s="46"/>
      <c r="AS597" s="46"/>
      <c r="AT597" s="46"/>
      <c r="AU597" s="46"/>
      <c r="AV597" s="46"/>
      <c r="AW597" s="46"/>
      <c r="AX597" s="46"/>
      <c r="AY597" s="46"/>
      <c r="AZ597" s="46"/>
      <c r="BA597" s="46"/>
      <c r="BB597" s="46"/>
      <c r="BC597" s="46"/>
      <c r="BD597" s="46"/>
      <c r="BE597" s="46"/>
      <c r="BF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6"/>
      <c r="AN598" s="46"/>
      <c r="AO598" s="46"/>
      <c r="AP598" s="46"/>
      <c r="AQ598" s="46"/>
      <c r="AR598" s="46"/>
      <c r="AS598" s="46"/>
      <c r="AT598" s="46"/>
      <c r="AU598" s="46"/>
      <c r="AV598" s="46"/>
      <c r="AW598" s="46"/>
      <c r="AX598" s="46"/>
      <c r="AY598" s="46"/>
      <c r="AZ598" s="46"/>
      <c r="BA598" s="46"/>
      <c r="BB598" s="46"/>
      <c r="BC598" s="46"/>
      <c r="BD598" s="46"/>
      <c r="BE598" s="46"/>
      <c r="BF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c r="AM599" s="46"/>
      <c r="AN599" s="46"/>
      <c r="AO599" s="46"/>
      <c r="AP599" s="46"/>
      <c r="AQ599" s="46"/>
      <c r="AR599" s="46"/>
      <c r="AS599" s="46"/>
      <c r="AT599" s="46"/>
      <c r="AU599" s="46"/>
      <c r="AV599" s="46"/>
      <c r="AW599" s="46"/>
      <c r="AX599" s="46"/>
      <c r="AY599" s="46"/>
      <c r="AZ599" s="46"/>
      <c r="BA599" s="46"/>
      <c r="BB599" s="46"/>
      <c r="BC599" s="46"/>
      <c r="BD599" s="46"/>
      <c r="BE599" s="46"/>
      <c r="BF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6"/>
      <c r="AN600" s="46"/>
      <c r="AO600" s="46"/>
      <c r="AP600" s="46"/>
      <c r="AQ600" s="46"/>
      <c r="AR600" s="46"/>
      <c r="AS600" s="46"/>
      <c r="AT600" s="46"/>
      <c r="AU600" s="46"/>
      <c r="AV600" s="46"/>
      <c r="AW600" s="46"/>
      <c r="AX600" s="46"/>
      <c r="AY600" s="46"/>
      <c r="AZ600" s="46"/>
      <c r="BA600" s="46"/>
      <c r="BB600" s="46"/>
      <c r="BC600" s="46"/>
      <c r="BD600" s="46"/>
      <c r="BE600" s="46"/>
      <c r="BF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c r="AM601" s="46"/>
      <c r="AN601" s="46"/>
      <c r="AO601" s="46"/>
      <c r="AP601" s="46"/>
      <c r="AQ601" s="46"/>
      <c r="AR601" s="46"/>
      <c r="AS601" s="46"/>
      <c r="AT601" s="46"/>
      <c r="AU601" s="46"/>
      <c r="AV601" s="46"/>
      <c r="AW601" s="46"/>
      <c r="AX601" s="46"/>
      <c r="AY601" s="46"/>
      <c r="AZ601" s="46"/>
      <c r="BA601" s="46"/>
      <c r="BB601" s="46"/>
      <c r="BC601" s="46"/>
      <c r="BD601" s="46"/>
      <c r="BE601" s="46"/>
      <c r="BF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6"/>
      <c r="AN602" s="46"/>
      <c r="AO602" s="46"/>
      <c r="AP602" s="46"/>
      <c r="AQ602" s="46"/>
      <c r="AR602" s="46"/>
      <c r="AS602" s="46"/>
      <c r="AT602" s="46"/>
      <c r="AU602" s="46"/>
      <c r="AV602" s="46"/>
      <c r="AW602" s="46"/>
      <c r="AX602" s="46"/>
      <c r="AY602" s="46"/>
      <c r="AZ602" s="46"/>
      <c r="BA602" s="46"/>
      <c r="BB602" s="46"/>
      <c r="BC602" s="46"/>
      <c r="BD602" s="46"/>
      <c r="BE602" s="46"/>
      <c r="BF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46"/>
      <c r="AO603" s="46"/>
      <c r="AP603" s="46"/>
      <c r="AQ603" s="46"/>
      <c r="AR603" s="46"/>
      <c r="AS603" s="46"/>
      <c r="AT603" s="46"/>
      <c r="AU603" s="46"/>
      <c r="AV603" s="46"/>
      <c r="AW603" s="46"/>
      <c r="AX603" s="46"/>
      <c r="AY603" s="46"/>
      <c r="AZ603" s="46"/>
      <c r="BA603" s="46"/>
      <c r="BB603" s="46"/>
      <c r="BC603" s="46"/>
      <c r="BD603" s="46"/>
      <c r="BE603" s="46"/>
      <c r="BF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6"/>
      <c r="AN604" s="46"/>
      <c r="AO604" s="46"/>
      <c r="AP604" s="46"/>
      <c r="AQ604" s="46"/>
      <c r="AR604" s="46"/>
      <c r="AS604" s="46"/>
      <c r="AT604" s="46"/>
      <c r="AU604" s="46"/>
      <c r="AV604" s="46"/>
      <c r="AW604" s="46"/>
      <c r="AX604" s="46"/>
      <c r="AY604" s="46"/>
      <c r="AZ604" s="46"/>
      <c r="BA604" s="46"/>
      <c r="BB604" s="46"/>
      <c r="BC604" s="46"/>
      <c r="BD604" s="46"/>
      <c r="BE604" s="46"/>
      <c r="BF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c r="AM605" s="46"/>
      <c r="AN605" s="46"/>
      <c r="AO605" s="46"/>
      <c r="AP605" s="46"/>
      <c r="AQ605" s="46"/>
      <c r="AR605" s="46"/>
      <c r="AS605" s="46"/>
      <c r="AT605" s="46"/>
      <c r="AU605" s="46"/>
      <c r="AV605" s="46"/>
      <c r="AW605" s="46"/>
      <c r="AX605" s="46"/>
      <c r="AY605" s="46"/>
      <c r="AZ605" s="46"/>
      <c r="BA605" s="46"/>
      <c r="BB605" s="46"/>
      <c r="BC605" s="46"/>
      <c r="BD605" s="46"/>
      <c r="BE605" s="46"/>
      <c r="BF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6"/>
      <c r="AN606" s="46"/>
      <c r="AO606" s="46"/>
      <c r="AP606" s="46"/>
      <c r="AQ606" s="46"/>
      <c r="AR606" s="46"/>
      <c r="AS606" s="46"/>
      <c r="AT606" s="46"/>
      <c r="AU606" s="46"/>
      <c r="AV606" s="46"/>
      <c r="AW606" s="46"/>
      <c r="AX606" s="46"/>
      <c r="AY606" s="46"/>
      <c r="AZ606" s="46"/>
      <c r="BA606" s="46"/>
      <c r="BB606" s="46"/>
      <c r="BC606" s="46"/>
      <c r="BD606" s="46"/>
      <c r="BE606" s="46"/>
      <c r="BF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46"/>
      <c r="AO607" s="46"/>
      <c r="AP607" s="46"/>
      <c r="AQ607" s="46"/>
      <c r="AR607" s="46"/>
      <c r="AS607" s="46"/>
      <c r="AT607" s="46"/>
      <c r="AU607" s="46"/>
      <c r="AV607" s="46"/>
      <c r="AW607" s="46"/>
      <c r="AX607" s="46"/>
      <c r="AY607" s="46"/>
      <c r="AZ607" s="46"/>
      <c r="BA607" s="46"/>
      <c r="BB607" s="46"/>
      <c r="BC607" s="46"/>
      <c r="BD607" s="46"/>
      <c r="BE607" s="46"/>
      <c r="BF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6"/>
      <c r="AN608" s="46"/>
      <c r="AO608" s="46"/>
      <c r="AP608" s="46"/>
      <c r="AQ608" s="46"/>
      <c r="AR608" s="46"/>
      <c r="AS608" s="46"/>
      <c r="AT608" s="46"/>
      <c r="AU608" s="46"/>
      <c r="AV608" s="46"/>
      <c r="AW608" s="46"/>
      <c r="AX608" s="46"/>
      <c r="AY608" s="46"/>
      <c r="AZ608" s="46"/>
      <c r="BA608" s="46"/>
      <c r="BB608" s="46"/>
      <c r="BC608" s="46"/>
      <c r="BD608" s="46"/>
      <c r="BE608" s="46"/>
      <c r="BF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c r="AM609" s="46"/>
      <c r="AN609" s="46"/>
      <c r="AO609" s="46"/>
      <c r="AP609" s="46"/>
      <c r="AQ609" s="46"/>
      <c r="AR609" s="46"/>
      <c r="AS609" s="46"/>
      <c r="AT609" s="46"/>
      <c r="AU609" s="46"/>
      <c r="AV609" s="46"/>
      <c r="AW609" s="46"/>
      <c r="AX609" s="46"/>
      <c r="AY609" s="46"/>
      <c r="AZ609" s="46"/>
      <c r="BA609" s="46"/>
      <c r="BB609" s="46"/>
      <c r="BC609" s="46"/>
      <c r="BD609" s="46"/>
      <c r="BE609" s="46"/>
      <c r="BF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6"/>
      <c r="AN610" s="46"/>
      <c r="AO610" s="46"/>
      <c r="AP610" s="46"/>
      <c r="AQ610" s="46"/>
      <c r="AR610" s="46"/>
      <c r="AS610" s="46"/>
      <c r="AT610" s="46"/>
      <c r="AU610" s="46"/>
      <c r="AV610" s="46"/>
      <c r="AW610" s="46"/>
      <c r="AX610" s="46"/>
      <c r="AY610" s="46"/>
      <c r="AZ610" s="46"/>
      <c r="BA610" s="46"/>
      <c r="BB610" s="46"/>
      <c r="BC610" s="46"/>
      <c r="BD610" s="46"/>
      <c r="BE610" s="46"/>
      <c r="BF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c r="AM611" s="46"/>
      <c r="AN611" s="46"/>
      <c r="AO611" s="46"/>
      <c r="AP611" s="46"/>
      <c r="AQ611" s="46"/>
      <c r="AR611" s="46"/>
      <c r="AS611" s="46"/>
      <c r="AT611" s="46"/>
      <c r="AU611" s="46"/>
      <c r="AV611" s="46"/>
      <c r="AW611" s="46"/>
      <c r="AX611" s="46"/>
      <c r="AY611" s="46"/>
      <c r="AZ611" s="46"/>
      <c r="BA611" s="46"/>
      <c r="BB611" s="46"/>
      <c r="BC611" s="46"/>
      <c r="BD611" s="46"/>
      <c r="BE611" s="46"/>
      <c r="BF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6"/>
      <c r="AN612" s="46"/>
      <c r="AO612" s="46"/>
      <c r="AP612" s="46"/>
      <c r="AQ612" s="46"/>
      <c r="AR612" s="46"/>
      <c r="AS612" s="46"/>
      <c r="AT612" s="46"/>
      <c r="AU612" s="46"/>
      <c r="AV612" s="46"/>
      <c r="AW612" s="46"/>
      <c r="AX612" s="46"/>
      <c r="AY612" s="46"/>
      <c r="AZ612" s="46"/>
      <c r="BA612" s="46"/>
      <c r="BB612" s="46"/>
      <c r="BC612" s="46"/>
      <c r="BD612" s="46"/>
      <c r="BE612" s="46"/>
      <c r="BF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6"/>
      <c r="AN613" s="46"/>
      <c r="AO613" s="46"/>
      <c r="AP613" s="46"/>
      <c r="AQ613" s="46"/>
      <c r="AR613" s="46"/>
      <c r="AS613" s="46"/>
      <c r="AT613" s="46"/>
      <c r="AU613" s="46"/>
      <c r="AV613" s="46"/>
      <c r="AW613" s="46"/>
      <c r="AX613" s="46"/>
      <c r="AY613" s="46"/>
      <c r="AZ613" s="46"/>
      <c r="BA613" s="46"/>
      <c r="BB613" s="46"/>
      <c r="BC613" s="46"/>
      <c r="BD613" s="46"/>
      <c r="BE613" s="46"/>
      <c r="BF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6"/>
      <c r="AN614" s="46"/>
      <c r="AO614" s="46"/>
      <c r="AP614" s="46"/>
      <c r="AQ614" s="46"/>
      <c r="AR614" s="46"/>
      <c r="AS614" s="46"/>
      <c r="AT614" s="46"/>
      <c r="AU614" s="46"/>
      <c r="AV614" s="46"/>
      <c r="AW614" s="46"/>
      <c r="AX614" s="46"/>
      <c r="AY614" s="46"/>
      <c r="AZ614" s="46"/>
      <c r="BA614" s="46"/>
      <c r="BB614" s="46"/>
      <c r="BC614" s="46"/>
      <c r="BD614" s="46"/>
      <c r="BE614" s="46"/>
      <c r="BF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c r="AM615" s="46"/>
      <c r="AN615" s="46"/>
      <c r="AO615" s="46"/>
      <c r="AP615" s="46"/>
      <c r="AQ615" s="46"/>
      <c r="AR615" s="46"/>
      <c r="AS615" s="46"/>
      <c r="AT615" s="46"/>
      <c r="AU615" s="46"/>
      <c r="AV615" s="46"/>
      <c r="AW615" s="46"/>
      <c r="AX615" s="46"/>
      <c r="AY615" s="46"/>
      <c r="AZ615" s="46"/>
      <c r="BA615" s="46"/>
      <c r="BB615" s="46"/>
      <c r="BC615" s="46"/>
      <c r="BD615" s="46"/>
      <c r="BE615" s="46"/>
      <c r="BF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6"/>
      <c r="AN616" s="46"/>
      <c r="AO616" s="46"/>
      <c r="AP616" s="46"/>
      <c r="AQ616" s="46"/>
      <c r="AR616" s="46"/>
      <c r="AS616" s="46"/>
      <c r="AT616" s="46"/>
      <c r="AU616" s="46"/>
      <c r="AV616" s="46"/>
      <c r="AW616" s="46"/>
      <c r="AX616" s="46"/>
      <c r="AY616" s="46"/>
      <c r="AZ616" s="46"/>
      <c r="BA616" s="46"/>
      <c r="BB616" s="46"/>
      <c r="BC616" s="46"/>
      <c r="BD616" s="46"/>
      <c r="BE616" s="46"/>
      <c r="BF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c r="AM617" s="46"/>
      <c r="AN617" s="46"/>
      <c r="AO617" s="46"/>
      <c r="AP617" s="46"/>
      <c r="AQ617" s="46"/>
      <c r="AR617" s="46"/>
      <c r="AS617" s="46"/>
      <c r="AT617" s="46"/>
      <c r="AU617" s="46"/>
      <c r="AV617" s="46"/>
      <c r="AW617" s="46"/>
      <c r="AX617" s="46"/>
      <c r="AY617" s="46"/>
      <c r="AZ617" s="46"/>
      <c r="BA617" s="46"/>
      <c r="BB617" s="46"/>
      <c r="BC617" s="46"/>
      <c r="BD617" s="46"/>
      <c r="BE617" s="46"/>
      <c r="BF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6"/>
      <c r="AN618" s="46"/>
      <c r="AO618" s="46"/>
      <c r="AP618" s="46"/>
      <c r="AQ618" s="46"/>
      <c r="AR618" s="46"/>
      <c r="AS618" s="46"/>
      <c r="AT618" s="46"/>
      <c r="AU618" s="46"/>
      <c r="AV618" s="46"/>
      <c r="AW618" s="46"/>
      <c r="AX618" s="46"/>
      <c r="AY618" s="46"/>
      <c r="AZ618" s="46"/>
      <c r="BA618" s="46"/>
      <c r="BB618" s="46"/>
      <c r="BC618" s="46"/>
      <c r="BD618" s="46"/>
      <c r="BE618" s="46"/>
      <c r="BF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c r="AM619" s="46"/>
      <c r="AN619" s="46"/>
      <c r="AO619" s="46"/>
      <c r="AP619" s="46"/>
      <c r="AQ619" s="46"/>
      <c r="AR619" s="46"/>
      <c r="AS619" s="46"/>
      <c r="AT619" s="46"/>
      <c r="AU619" s="46"/>
      <c r="AV619" s="46"/>
      <c r="AW619" s="46"/>
      <c r="AX619" s="46"/>
      <c r="AY619" s="46"/>
      <c r="AZ619" s="46"/>
      <c r="BA619" s="46"/>
      <c r="BB619" s="46"/>
      <c r="BC619" s="46"/>
      <c r="BD619" s="46"/>
      <c r="BE619" s="46"/>
      <c r="BF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6"/>
      <c r="AN620" s="46"/>
      <c r="AO620" s="46"/>
      <c r="AP620" s="46"/>
      <c r="AQ620" s="46"/>
      <c r="AR620" s="46"/>
      <c r="AS620" s="46"/>
      <c r="AT620" s="46"/>
      <c r="AU620" s="46"/>
      <c r="AV620" s="46"/>
      <c r="AW620" s="46"/>
      <c r="AX620" s="46"/>
      <c r="AY620" s="46"/>
      <c r="AZ620" s="46"/>
      <c r="BA620" s="46"/>
      <c r="BB620" s="46"/>
      <c r="BC620" s="46"/>
      <c r="BD620" s="46"/>
      <c r="BE620" s="46"/>
      <c r="BF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c r="AM621" s="46"/>
      <c r="AN621" s="46"/>
      <c r="AO621" s="46"/>
      <c r="AP621" s="46"/>
      <c r="AQ621" s="46"/>
      <c r="AR621" s="46"/>
      <c r="AS621" s="46"/>
      <c r="AT621" s="46"/>
      <c r="AU621" s="46"/>
      <c r="AV621" s="46"/>
      <c r="AW621" s="46"/>
      <c r="AX621" s="46"/>
      <c r="AY621" s="46"/>
      <c r="AZ621" s="46"/>
      <c r="BA621" s="46"/>
      <c r="BB621" s="46"/>
      <c r="BC621" s="46"/>
      <c r="BD621" s="46"/>
      <c r="BE621" s="46"/>
      <c r="BF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6"/>
      <c r="AN622" s="46"/>
      <c r="AO622" s="46"/>
      <c r="AP622" s="46"/>
      <c r="AQ622" s="46"/>
      <c r="AR622" s="46"/>
      <c r="AS622" s="46"/>
      <c r="AT622" s="46"/>
      <c r="AU622" s="46"/>
      <c r="AV622" s="46"/>
      <c r="AW622" s="46"/>
      <c r="AX622" s="46"/>
      <c r="AY622" s="46"/>
      <c r="AZ622" s="46"/>
      <c r="BA622" s="46"/>
      <c r="BB622" s="46"/>
      <c r="BC622" s="46"/>
      <c r="BD622" s="46"/>
      <c r="BE622" s="46"/>
      <c r="BF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6"/>
      <c r="AN623" s="46"/>
      <c r="AO623" s="46"/>
      <c r="AP623" s="46"/>
      <c r="AQ623" s="46"/>
      <c r="AR623" s="46"/>
      <c r="AS623" s="46"/>
      <c r="AT623" s="46"/>
      <c r="AU623" s="46"/>
      <c r="AV623" s="46"/>
      <c r="AW623" s="46"/>
      <c r="AX623" s="46"/>
      <c r="AY623" s="46"/>
      <c r="AZ623" s="46"/>
      <c r="BA623" s="46"/>
      <c r="BB623" s="46"/>
      <c r="BC623" s="46"/>
      <c r="BD623" s="46"/>
      <c r="BE623" s="46"/>
      <c r="BF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6"/>
      <c r="AN624" s="46"/>
      <c r="AO624" s="46"/>
      <c r="AP624" s="46"/>
      <c r="AQ624" s="46"/>
      <c r="AR624" s="46"/>
      <c r="AS624" s="46"/>
      <c r="AT624" s="46"/>
      <c r="AU624" s="46"/>
      <c r="AV624" s="46"/>
      <c r="AW624" s="46"/>
      <c r="AX624" s="46"/>
      <c r="AY624" s="46"/>
      <c r="AZ624" s="46"/>
      <c r="BA624" s="46"/>
      <c r="BB624" s="46"/>
      <c r="BC624" s="46"/>
      <c r="BD624" s="46"/>
      <c r="BE624" s="46"/>
      <c r="BF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c r="AM625" s="46"/>
      <c r="AN625" s="46"/>
      <c r="AO625" s="46"/>
      <c r="AP625" s="46"/>
      <c r="AQ625" s="46"/>
      <c r="AR625" s="46"/>
      <c r="AS625" s="46"/>
      <c r="AT625" s="46"/>
      <c r="AU625" s="46"/>
      <c r="AV625" s="46"/>
      <c r="AW625" s="46"/>
      <c r="AX625" s="46"/>
      <c r="AY625" s="46"/>
      <c r="AZ625" s="46"/>
      <c r="BA625" s="46"/>
      <c r="BB625" s="46"/>
      <c r="BC625" s="46"/>
      <c r="BD625" s="46"/>
      <c r="BE625" s="46"/>
      <c r="BF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6"/>
      <c r="AN626" s="46"/>
      <c r="AO626" s="46"/>
      <c r="AP626" s="46"/>
      <c r="AQ626" s="46"/>
      <c r="AR626" s="46"/>
      <c r="AS626" s="46"/>
      <c r="AT626" s="46"/>
      <c r="AU626" s="46"/>
      <c r="AV626" s="46"/>
      <c r="AW626" s="46"/>
      <c r="AX626" s="46"/>
      <c r="AY626" s="46"/>
      <c r="AZ626" s="46"/>
      <c r="BA626" s="46"/>
      <c r="BB626" s="46"/>
      <c r="BC626" s="46"/>
      <c r="BD626" s="46"/>
      <c r="BE626" s="46"/>
      <c r="BF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46"/>
      <c r="AO627" s="46"/>
      <c r="AP627" s="46"/>
      <c r="AQ627" s="46"/>
      <c r="AR627" s="46"/>
      <c r="AS627" s="46"/>
      <c r="AT627" s="46"/>
      <c r="AU627" s="46"/>
      <c r="AV627" s="46"/>
      <c r="AW627" s="46"/>
      <c r="AX627" s="46"/>
      <c r="AY627" s="46"/>
      <c r="AZ627" s="46"/>
      <c r="BA627" s="46"/>
      <c r="BB627" s="46"/>
      <c r="BC627" s="46"/>
      <c r="BD627" s="46"/>
      <c r="BE627" s="46"/>
      <c r="BF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46"/>
      <c r="AO628" s="46"/>
      <c r="AP628" s="46"/>
      <c r="AQ628" s="46"/>
      <c r="AR628" s="46"/>
      <c r="AS628" s="46"/>
      <c r="AT628" s="46"/>
      <c r="AU628" s="46"/>
      <c r="AV628" s="46"/>
      <c r="AW628" s="46"/>
      <c r="AX628" s="46"/>
      <c r="AY628" s="46"/>
      <c r="AZ628" s="46"/>
      <c r="BA628" s="46"/>
      <c r="BB628" s="46"/>
      <c r="BC628" s="46"/>
      <c r="BD628" s="46"/>
      <c r="BE628" s="46"/>
      <c r="BF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46"/>
      <c r="AO629" s="46"/>
      <c r="AP629" s="46"/>
      <c r="AQ629" s="46"/>
      <c r="AR629" s="46"/>
      <c r="AS629" s="46"/>
      <c r="AT629" s="46"/>
      <c r="AU629" s="46"/>
      <c r="AV629" s="46"/>
      <c r="AW629" s="46"/>
      <c r="AX629" s="46"/>
      <c r="AY629" s="46"/>
      <c r="AZ629" s="46"/>
      <c r="BA629" s="46"/>
      <c r="BB629" s="46"/>
      <c r="BC629" s="46"/>
      <c r="BD629" s="46"/>
      <c r="BE629" s="46"/>
      <c r="BF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46"/>
      <c r="AO630" s="46"/>
      <c r="AP630" s="46"/>
      <c r="AQ630" s="46"/>
      <c r="AR630" s="46"/>
      <c r="AS630" s="46"/>
      <c r="AT630" s="46"/>
      <c r="AU630" s="46"/>
      <c r="AV630" s="46"/>
      <c r="AW630" s="46"/>
      <c r="AX630" s="46"/>
      <c r="AY630" s="46"/>
      <c r="AZ630" s="46"/>
      <c r="BA630" s="46"/>
      <c r="BB630" s="46"/>
      <c r="BC630" s="46"/>
      <c r="BD630" s="46"/>
      <c r="BE630" s="46"/>
      <c r="BF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46"/>
      <c r="AO631" s="46"/>
      <c r="AP631" s="46"/>
      <c r="AQ631" s="46"/>
      <c r="AR631" s="46"/>
      <c r="AS631" s="46"/>
      <c r="AT631" s="46"/>
      <c r="AU631" s="46"/>
      <c r="AV631" s="46"/>
      <c r="AW631" s="46"/>
      <c r="AX631" s="46"/>
      <c r="AY631" s="46"/>
      <c r="AZ631" s="46"/>
      <c r="BA631" s="46"/>
      <c r="BB631" s="46"/>
      <c r="BC631" s="46"/>
      <c r="BD631" s="46"/>
      <c r="BE631" s="46"/>
      <c r="BF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6"/>
      <c r="AN632" s="46"/>
      <c r="AO632" s="46"/>
      <c r="AP632" s="46"/>
      <c r="AQ632" s="46"/>
      <c r="AR632" s="46"/>
      <c r="AS632" s="46"/>
      <c r="AT632" s="46"/>
      <c r="AU632" s="46"/>
      <c r="AV632" s="46"/>
      <c r="AW632" s="46"/>
      <c r="AX632" s="46"/>
      <c r="AY632" s="46"/>
      <c r="AZ632" s="46"/>
      <c r="BA632" s="46"/>
      <c r="BB632" s="46"/>
      <c r="BC632" s="46"/>
      <c r="BD632" s="46"/>
      <c r="BE632" s="46"/>
      <c r="BF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6"/>
      <c r="AN633" s="46"/>
      <c r="AO633" s="46"/>
      <c r="AP633" s="46"/>
      <c r="AQ633" s="46"/>
      <c r="AR633" s="46"/>
      <c r="AS633" s="46"/>
      <c r="AT633" s="46"/>
      <c r="AU633" s="46"/>
      <c r="AV633" s="46"/>
      <c r="AW633" s="46"/>
      <c r="AX633" s="46"/>
      <c r="AY633" s="46"/>
      <c r="AZ633" s="46"/>
      <c r="BA633" s="46"/>
      <c r="BB633" s="46"/>
      <c r="BC633" s="46"/>
      <c r="BD633" s="46"/>
      <c r="BE633" s="46"/>
      <c r="BF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6"/>
      <c r="AN634" s="46"/>
      <c r="AO634" s="46"/>
      <c r="AP634" s="46"/>
      <c r="AQ634" s="46"/>
      <c r="AR634" s="46"/>
      <c r="AS634" s="46"/>
      <c r="AT634" s="46"/>
      <c r="AU634" s="46"/>
      <c r="AV634" s="46"/>
      <c r="AW634" s="46"/>
      <c r="AX634" s="46"/>
      <c r="AY634" s="46"/>
      <c r="AZ634" s="46"/>
      <c r="BA634" s="46"/>
      <c r="BB634" s="46"/>
      <c r="BC634" s="46"/>
      <c r="BD634" s="46"/>
      <c r="BE634" s="46"/>
      <c r="BF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c r="AM635" s="46"/>
      <c r="AN635" s="46"/>
      <c r="AO635" s="46"/>
      <c r="AP635" s="46"/>
      <c r="AQ635" s="46"/>
      <c r="AR635" s="46"/>
      <c r="AS635" s="46"/>
      <c r="AT635" s="46"/>
      <c r="AU635" s="46"/>
      <c r="AV635" s="46"/>
      <c r="AW635" s="46"/>
      <c r="AX635" s="46"/>
      <c r="AY635" s="46"/>
      <c r="AZ635" s="46"/>
      <c r="BA635" s="46"/>
      <c r="BB635" s="46"/>
      <c r="BC635" s="46"/>
      <c r="BD635" s="46"/>
      <c r="BE635" s="46"/>
      <c r="BF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46"/>
      <c r="AO636" s="46"/>
      <c r="AP636" s="46"/>
      <c r="AQ636" s="46"/>
      <c r="AR636" s="46"/>
      <c r="AS636" s="46"/>
      <c r="AT636" s="46"/>
      <c r="AU636" s="46"/>
      <c r="AV636" s="46"/>
      <c r="AW636" s="46"/>
      <c r="AX636" s="46"/>
      <c r="AY636" s="46"/>
      <c r="AZ636" s="46"/>
      <c r="BA636" s="46"/>
      <c r="BB636" s="46"/>
      <c r="BC636" s="46"/>
      <c r="BD636" s="46"/>
      <c r="BE636" s="46"/>
      <c r="BF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46"/>
      <c r="AO637" s="46"/>
      <c r="AP637" s="46"/>
      <c r="AQ637" s="46"/>
      <c r="AR637" s="46"/>
      <c r="AS637" s="46"/>
      <c r="AT637" s="46"/>
      <c r="AU637" s="46"/>
      <c r="AV637" s="46"/>
      <c r="AW637" s="46"/>
      <c r="AX637" s="46"/>
      <c r="AY637" s="46"/>
      <c r="AZ637" s="46"/>
      <c r="BA637" s="46"/>
      <c r="BB637" s="46"/>
      <c r="BC637" s="46"/>
      <c r="BD637" s="46"/>
      <c r="BE637" s="46"/>
      <c r="BF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6"/>
      <c r="AN638" s="46"/>
      <c r="AO638" s="46"/>
      <c r="AP638" s="46"/>
      <c r="AQ638" s="46"/>
      <c r="AR638" s="46"/>
      <c r="AS638" s="46"/>
      <c r="AT638" s="46"/>
      <c r="AU638" s="46"/>
      <c r="AV638" s="46"/>
      <c r="AW638" s="46"/>
      <c r="AX638" s="46"/>
      <c r="AY638" s="46"/>
      <c r="AZ638" s="46"/>
      <c r="BA638" s="46"/>
      <c r="BB638" s="46"/>
      <c r="BC638" s="46"/>
      <c r="BD638" s="46"/>
      <c r="BE638" s="46"/>
      <c r="BF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c r="AQ639" s="46"/>
      <c r="AR639" s="46"/>
      <c r="AS639" s="46"/>
      <c r="AT639" s="46"/>
      <c r="AU639" s="46"/>
      <c r="AV639" s="46"/>
      <c r="AW639" s="46"/>
      <c r="AX639" s="46"/>
      <c r="AY639" s="46"/>
      <c r="AZ639" s="46"/>
      <c r="BA639" s="46"/>
      <c r="BB639" s="46"/>
      <c r="BC639" s="46"/>
      <c r="BD639" s="46"/>
      <c r="BE639" s="46"/>
      <c r="BF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46"/>
      <c r="AO640" s="46"/>
      <c r="AP640" s="46"/>
      <c r="AQ640" s="46"/>
      <c r="AR640" s="46"/>
      <c r="AS640" s="46"/>
      <c r="AT640" s="46"/>
      <c r="AU640" s="46"/>
      <c r="AV640" s="46"/>
      <c r="AW640" s="46"/>
      <c r="AX640" s="46"/>
      <c r="AY640" s="46"/>
      <c r="AZ640" s="46"/>
      <c r="BA640" s="46"/>
      <c r="BB640" s="46"/>
      <c r="BC640" s="46"/>
      <c r="BD640" s="46"/>
      <c r="BE640" s="46"/>
      <c r="BF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c r="AM641" s="46"/>
      <c r="AN641" s="46"/>
      <c r="AO641" s="46"/>
      <c r="AP641" s="46"/>
      <c r="AQ641" s="46"/>
      <c r="AR641" s="46"/>
      <c r="AS641" s="46"/>
      <c r="AT641" s="46"/>
      <c r="AU641" s="46"/>
      <c r="AV641" s="46"/>
      <c r="AW641" s="46"/>
      <c r="AX641" s="46"/>
      <c r="AY641" s="46"/>
      <c r="AZ641" s="46"/>
      <c r="BA641" s="46"/>
      <c r="BB641" s="46"/>
      <c r="BC641" s="46"/>
      <c r="BD641" s="46"/>
      <c r="BE641" s="46"/>
      <c r="BF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6"/>
      <c r="AN642" s="46"/>
      <c r="AO642" s="46"/>
      <c r="AP642" s="46"/>
      <c r="AQ642" s="46"/>
      <c r="AR642" s="46"/>
      <c r="AS642" s="46"/>
      <c r="AT642" s="46"/>
      <c r="AU642" s="46"/>
      <c r="AV642" s="46"/>
      <c r="AW642" s="46"/>
      <c r="AX642" s="46"/>
      <c r="AY642" s="46"/>
      <c r="AZ642" s="46"/>
      <c r="BA642" s="46"/>
      <c r="BB642" s="46"/>
      <c r="BC642" s="46"/>
      <c r="BD642" s="46"/>
      <c r="BE642" s="46"/>
      <c r="BF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6"/>
      <c r="AN643" s="46"/>
      <c r="AO643" s="46"/>
      <c r="AP643" s="46"/>
      <c r="AQ643" s="46"/>
      <c r="AR643" s="46"/>
      <c r="AS643" s="46"/>
      <c r="AT643" s="46"/>
      <c r="AU643" s="46"/>
      <c r="AV643" s="46"/>
      <c r="AW643" s="46"/>
      <c r="AX643" s="46"/>
      <c r="AY643" s="46"/>
      <c r="AZ643" s="46"/>
      <c r="BA643" s="46"/>
      <c r="BB643" s="46"/>
      <c r="BC643" s="46"/>
      <c r="BD643" s="46"/>
      <c r="BE643" s="46"/>
      <c r="BF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6"/>
      <c r="AN644" s="46"/>
      <c r="AO644" s="46"/>
      <c r="AP644" s="46"/>
      <c r="AQ644" s="46"/>
      <c r="AR644" s="46"/>
      <c r="AS644" s="46"/>
      <c r="AT644" s="46"/>
      <c r="AU644" s="46"/>
      <c r="AV644" s="46"/>
      <c r="AW644" s="46"/>
      <c r="AX644" s="46"/>
      <c r="AY644" s="46"/>
      <c r="AZ644" s="46"/>
      <c r="BA644" s="46"/>
      <c r="BB644" s="46"/>
      <c r="BC644" s="46"/>
      <c r="BD644" s="46"/>
      <c r="BE644" s="46"/>
      <c r="BF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c r="AM645" s="46"/>
      <c r="AN645" s="46"/>
      <c r="AO645" s="46"/>
      <c r="AP645" s="46"/>
      <c r="AQ645" s="46"/>
      <c r="AR645" s="46"/>
      <c r="AS645" s="46"/>
      <c r="AT645" s="46"/>
      <c r="AU645" s="46"/>
      <c r="AV645" s="46"/>
      <c r="AW645" s="46"/>
      <c r="AX645" s="46"/>
      <c r="AY645" s="46"/>
      <c r="AZ645" s="46"/>
      <c r="BA645" s="46"/>
      <c r="BB645" s="46"/>
      <c r="BC645" s="46"/>
      <c r="BD645" s="46"/>
      <c r="BE645" s="46"/>
      <c r="BF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6"/>
      <c r="AN646" s="46"/>
      <c r="AO646" s="46"/>
      <c r="AP646" s="46"/>
      <c r="AQ646" s="46"/>
      <c r="AR646" s="46"/>
      <c r="AS646" s="46"/>
      <c r="AT646" s="46"/>
      <c r="AU646" s="46"/>
      <c r="AV646" s="46"/>
      <c r="AW646" s="46"/>
      <c r="AX646" s="46"/>
      <c r="AY646" s="46"/>
      <c r="AZ646" s="46"/>
      <c r="BA646" s="46"/>
      <c r="BB646" s="46"/>
      <c r="BC646" s="46"/>
      <c r="BD646" s="46"/>
      <c r="BE646" s="46"/>
      <c r="BF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c r="AQ647" s="46"/>
      <c r="AR647" s="46"/>
      <c r="AS647" s="46"/>
      <c r="AT647" s="46"/>
      <c r="AU647" s="46"/>
      <c r="AV647" s="46"/>
      <c r="AW647" s="46"/>
      <c r="AX647" s="46"/>
      <c r="AY647" s="46"/>
      <c r="AZ647" s="46"/>
      <c r="BA647" s="46"/>
      <c r="BB647" s="46"/>
      <c r="BC647" s="46"/>
      <c r="BD647" s="46"/>
      <c r="BE647" s="46"/>
      <c r="BF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c r="AQ648" s="46"/>
      <c r="AR648" s="46"/>
      <c r="AS648" s="46"/>
      <c r="AT648" s="46"/>
      <c r="AU648" s="46"/>
      <c r="AV648" s="46"/>
      <c r="AW648" s="46"/>
      <c r="AX648" s="46"/>
      <c r="AY648" s="46"/>
      <c r="AZ648" s="46"/>
      <c r="BA648" s="46"/>
      <c r="BB648" s="46"/>
      <c r="BC648" s="46"/>
      <c r="BD648" s="46"/>
      <c r="BE648" s="46"/>
      <c r="BF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c r="AQ649" s="46"/>
      <c r="AR649" s="46"/>
      <c r="AS649" s="46"/>
      <c r="AT649" s="46"/>
      <c r="AU649" s="46"/>
      <c r="AV649" s="46"/>
      <c r="AW649" s="46"/>
      <c r="AX649" s="46"/>
      <c r="AY649" s="46"/>
      <c r="AZ649" s="46"/>
      <c r="BA649" s="46"/>
      <c r="BB649" s="46"/>
      <c r="BC649" s="46"/>
      <c r="BD649" s="46"/>
      <c r="BE649" s="46"/>
      <c r="BF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46"/>
      <c r="AO650" s="46"/>
      <c r="AP650" s="46"/>
      <c r="AQ650" s="46"/>
      <c r="AR650" s="46"/>
      <c r="AS650" s="46"/>
      <c r="AT650" s="46"/>
      <c r="AU650" s="46"/>
      <c r="AV650" s="46"/>
      <c r="AW650" s="46"/>
      <c r="AX650" s="46"/>
      <c r="AY650" s="46"/>
      <c r="AZ650" s="46"/>
      <c r="BA650" s="46"/>
      <c r="BB650" s="46"/>
      <c r="BC650" s="46"/>
      <c r="BD650" s="46"/>
      <c r="BE650" s="46"/>
      <c r="BF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c r="AM651" s="46"/>
      <c r="AN651" s="46"/>
      <c r="AO651" s="46"/>
      <c r="AP651" s="46"/>
      <c r="AQ651" s="46"/>
      <c r="AR651" s="46"/>
      <c r="AS651" s="46"/>
      <c r="AT651" s="46"/>
      <c r="AU651" s="46"/>
      <c r="AV651" s="46"/>
      <c r="AW651" s="46"/>
      <c r="AX651" s="46"/>
      <c r="AY651" s="46"/>
      <c r="AZ651" s="46"/>
      <c r="BA651" s="46"/>
      <c r="BB651" s="46"/>
      <c r="BC651" s="46"/>
      <c r="BD651" s="46"/>
      <c r="BE651" s="46"/>
      <c r="BF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46"/>
      <c r="AO652" s="46"/>
      <c r="AP652" s="46"/>
      <c r="AQ652" s="46"/>
      <c r="AR652" s="46"/>
      <c r="AS652" s="46"/>
      <c r="AT652" s="46"/>
      <c r="AU652" s="46"/>
      <c r="AV652" s="46"/>
      <c r="AW652" s="46"/>
      <c r="AX652" s="46"/>
      <c r="AY652" s="46"/>
      <c r="AZ652" s="46"/>
      <c r="BA652" s="46"/>
      <c r="BB652" s="46"/>
      <c r="BC652" s="46"/>
      <c r="BD652" s="46"/>
      <c r="BE652" s="46"/>
      <c r="BF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6"/>
      <c r="AN653" s="46"/>
      <c r="AO653" s="46"/>
      <c r="AP653" s="46"/>
      <c r="AQ653" s="46"/>
      <c r="AR653" s="46"/>
      <c r="AS653" s="46"/>
      <c r="AT653" s="46"/>
      <c r="AU653" s="46"/>
      <c r="AV653" s="46"/>
      <c r="AW653" s="46"/>
      <c r="AX653" s="46"/>
      <c r="AY653" s="46"/>
      <c r="AZ653" s="46"/>
      <c r="BA653" s="46"/>
      <c r="BB653" s="46"/>
      <c r="BC653" s="46"/>
      <c r="BD653" s="46"/>
      <c r="BE653" s="46"/>
      <c r="BF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6"/>
      <c r="AN654" s="46"/>
      <c r="AO654" s="46"/>
      <c r="AP654" s="46"/>
      <c r="AQ654" s="46"/>
      <c r="AR654" s="46"/>
      <c r="AS654" s="46"/>
      <c r="AT654" s="46"/>
      <c r="AU654" s="46"/>
      <c r="AV654" s="46"/>
      <c r="AW654" s="46"/>
      <c r="AX654" s="46"/>
      <c r="AY654" s="46"/>
      <c r="AZ654" s="46"/>
      <c r="BA654" s="46"/>
      <c r="BB654" s="46"/>
      <c r="BC654" s="46"/>
      <c r="BD654" s="46"/>
      <c r="BE654" s="46"/>
      <c r="BF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c r="AM655" s="46"/>
      <c r="AN655" s="46"/>
      <c r="AO655" s="46"/>
      <c r="AP655" s="46"/>
      <c r="AQ655" s="46"/>
      <c r="AR655" s="46"/>
      <c r="AS655" s="46"/>
      <c r="AT655" s="46"/>
      <c r="AU655" s="46"/>
      <c r="AV655" s="46"/>
      <c r="AW655" s="46"/>
      <c r="AX655" s="46"/>
      <c r="AY655" s="46"/>
      <c r="AZ655" s="46"/>
      <c r="BA655" s="46"/>
      <c r="BB655" s="46"/>
      <c r="BC655" s="46"/>
      <c r="BD655" s="46"/>
      <c r="BE655" s="46"/>
      <c r="BF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6"/>
      <c r="AN656" s="46"/>
      <c r="AO656" s="46"/>
      <c r="AP656" s="46"/>
      <c r="AQ656" s="46"/>
      <c r="AR656" s="46"/>
      <c r="AS656" s="46"/>
      <c r="AT656" s="46"/>
      <c r="AU656" s="46"/>
      <c r="AV656" s="46"/>
      <c r="AW656" s="46"/>
      <c r="AX656" s="46"/>
      <c r="AY656" s="46"/>
      <c r="AZ656" s="46"/>
      <c r="BA656" s="46"/>
      <c r="BB656" s="46"/>
      <c r="BC656" s="46"/>
      <c r="BD656" s="46"/>
      <c r="BE656" s="46"/>
      <c r="BF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c r="AM657" s="46"/>
      <c r="AN657" s="46"/>
      <c r="AO657" s="46"/>
      <c r="AP657" s="46"/>
      <c r="AQ657" s="46"/>
      <c r="AR657" s="46"/>
      <c r="AS657" s="46"/>
      <c r="AT657" s="46"/>
      <c r="AU657" s="46"/>
      <c r="AV657" s="46"/>
      <c r="AW657" s="46"/>
      <c r="AX657" s="46"/>
      <c r="AY657" s="46"/>
      <c r="AZ657" s="46"/>
      <c r="BA657" s="46"/>
      <c r="BB657" s="46"/>
      <c r="BC657" s="46"/>
      <c r="BD657" s="46"/>
      <c r="BE657" s="46"/>
      <c r="BF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46"/>
      <c r="AO658" s="46"/>
      <c r="AP658" s="46"/>
      <c r="AQ658" s="46"/>
      <c r="AR658" s="46"/>
      <c r="AS658" s="46"/>
      <c r="AT658" s="46"/>
      <c r="AU658" s="46"/>
      <c r="AV658" s="46"/>
      <c r="AW658" s="46"/>
      <c r="AX658" s="46"/>
      <c r="AY658" s="46"/>
      <c r="AZ658" s="46"/>
      <c r="BA658" s="46"/>
      <c r="BB658" s="46"/>
      <c r="BC658" s="46"/>
      <c r="BD658" s="46"/>
      <c r="BE658" s="46"/>
      <c r="BF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c r="AM659" s="46"/>
      <c r="AN659" s="46"/>
      <c r="AO659" s="46"/>
      <c r="AP659" s="46"/>
      <c r="AQ659" s="46"/>
      <c r="AR659" s="46"/>
      <c r="AS659" s="46"/>
      <c r="AT659" s="46"/>
      <c r="AU659" s="46"/>
      <c r="AV659" s="46"/>
      <c r="AW659" s="46"/>
      <c r="AX659" s="46"/>
      <c r="AY659" s="46"/>
      <c r="AZ659" s="46"/>
      <c r="BA659" s="46"/>
      <c r="BB659" s="46"/>
      <c r="BC659" s="46"/>
      <c r="BD659" s="46"/>
      <c r="BE659" s="46"/>
      <c r="BF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6"/>
      <c r="AN660" s="46"/>
      <c r="AO660" s="46"/>
      <c r="AP660" s="46"/>
      <c r="AQ660" s="46"/>
      <c r="AR660" s="46"/>
      <c r="AS660" s="46"/>
      <c r="AT660" s="46"/>
      <c r="AU660" s="46"/>
      <c r="AV660" s="46"/>
      <c r="AW660" s="46"/>
      <c r="AX660" s="46"/>
      <c r="AY660" s="46"/>
      <c r="AZ660" s="46"/>
      <c r="BA660" s="46"/>
      <c r="BB660" s="46"/>
      <c r="BC660" s="46"/>
      <c r="BD660" s="46"/>
      <c r="BE660" s="46"/>
      <c r="BF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46"/>
      <c r="AO661" s="46"/>
      <c r="AP661" s="46"/>
      <c r="AQ661" s="46"/>
      <c r="AR661" s="46"/>
      <c r="AS661" s="46"/>
      <c r="AT661" s="46"/>
      <c r="AU661" s="46"/>
      <c r="AV661" s="46"/>
      <c r="AW661" s="46"/>
      <c r="AX661" s="46"/>
      <c r="AY661" s="46"/>
      <c r="AZ661" s="46"/>
      <c r="BA661" s="46"/>
      <c r="BB661" s="46"/>
      <c r="BC661" s="46"/>
      <c r="BD661" s="46"/>
      <c r="BE661" s="46"/>
      <c r="BF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6"/>
      <c r="AN662" s="46"/>
      <c r="AO662" s="46"/>
      <c r="AP662" s="46"/>
      <c r="AQ662" s="46"/>
      <c r="AR662" s="46"/>
      <c r="AS662" s="46"/>
      <c r="AT662" s="46"/>
      <c r="AU662" s="46"/>
      <c r="AV662" s="46"/>
      <c r="AW662" s="46"/>
      <c r="AX662" s="46"/>
      <c r="AY662" s="46"/>
      <c r="AZ662" s="46"/>
      <c r="BA662" s="46"/>
      <c r="BB662" s="46"/>
      <c r="BC662" s="46"/>
      <c r="BD662" s="46"/>
      <c r="BE662" s="46"/>
      <c r="BF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6"/>
      <c r="AN663" s="46"/>
      <c r="AO663" s="46"/>
      <c r="AP663" s="46"/>
      <c r="AQ663" s="46"/>
      <c r="AR663" s="46"/>
      <c r="AS663" s="46"/>
      <c r="AT663" s="46"/>
      <c r="AU663" s="46"/>
      <c r="AV663" s="46"/>
      <c r="AW663" s="46"/>
      <c r="AX663" s="46"/>
      <c r="AY663" s="46"/>
      <c r="AZ663" s="46"/>
      <c r="BA663" s="46"/>
      <c r="BB663" s="46"/>
      <c r="BC663" s="46"/>
      <c r="BD663" s="46"/>
      <c r="BE663" s="46"/>
      <c r="BF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6"/>
      <c r="AN664" s="46"/>
      <c r="AO664" s="46"/>
      <c r="AP664" s="46"/>
      <c r="AQ664" s="46"/>
      <c r="AR664" s="46"/>
      <c r="AS664" s="46"/>
      <c r="AT664" s="46"/>
      <c r="AU664" s="46"/>
      <c r="AV664" s="46"/>
      <c r="AW664" s="46"/>
      <c r="AX664" s="46"/>
      <c r="AY664" s="46"/>
      <c r="AZ664" s="46"/>
      <c r="BA664" s="46"/>
      <c r="BB664" s="46"/>
      <c r="BC664" s="46"/>
      <c r="BD664" s="46"/>
      <c r="BE664" s="46"/>
      <c r="BF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c r="AM665" s="46"/>
      <c r="AN665" s="46"/>
      <c r="AO665" s="46"/>
      <c r="AP665" s="46"/>
      <c r="AQ665" s="46"/>
      <c r="AR665" s="46"/>
      <c r="AS665" s="46"/>
      <c r="AT665" s="46"/>
      <c r="AU665" s="46"/>
      <c r="AV665" s="46"/>
      <c r="AW665" s="46"/>
      <c r="AX665" s="46"/>
      <c r="AY665" s="46"/>
      <c r="AZ665" s="46"/>
      <c r="BA665" s="46"/>
      <c r="BB665" s="46"/>
      <c r="BC665" s="46"/>
      <c r="BD665" s="46"/>
      <c r="BE665" s="46"/>
      <c r="BF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46"/>
      <c r="AO666" s="46"/>
      <c r="AP666" s="46"/>
      <c r="AQ666" s="46"/>
      <c r="AR666" s="46"/>
      <c r="AS666" s="46"/>
      <c r="AT666" s="46"/>
      <c r="AU666" s="46"/>
      <c r="AV666" s="46"/>
      <c r="AW666" s="46"/>
      <c r="AX666" s="46"/>
      <c r="AY666" s="46"/>
      <c r="AZ666" s="46"/>
      <c r="BA666" s="46"/>
      <c r="BB666" s="46"/>
      <c r="BC666" s="46"/>
      <c r="BD666" s="46"/>
      <c r="BE666" s="46"/>
      <c r="BF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c r="AM667" s="46"/>
      <c r="AN667" s="46"/>
      <c r="AO667" s="46"/>
      <c r="AP667" s="46"/>
      <c r="AQ667" s="46"/>
      <c r="AR667" s="46"/>
      <c r="AS667" s="46"/>
      <c r="AT667" s="46"/>
      <c r="AU667" s="46"/>
      <c r="AV667" s="46"/>
      <c r="AW667" s="46"/>
      <c r="AX667" s="46"/>
      <c r="AY667" s="46"/>
      <c r="AZ667" s="46"/>
      <c r="BA667" s="46"/>
      <c r="BB667" s="46"/>
      <c r="BC667" s="46"/>
      <c r="BD667" s="46"/>
      <c r="BE667" s="46"/>
      <c r="BF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46"/>
      <c r="AO668" s="46"/>
      <c r="AP668" s="46"/>
      <c r="AQ668" s="46"/>
      <c r="AR668" s="46"/>
      <c r="AS668" s="46"/>
      <c r="AT668" s="46"/>
      <c r="AU668" s="46"/>
      <c r="AV668" s="46"/>
      <c r="AW668" s="46"/>
      <c r="AX668" s="46"/>
      <c r="AY668" s="46"/>
      <c r="AZ668" s="46"/>
      <c r="BA668" s="46"/>
      <c r="BB668" s="46"/>
      <c r="BC668" s="46"/>
      <c r="BD668" s="46"/>
      <c r="BE668" s="46"/>
      <c r="BF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c r="AQ669" s="46"/>
      <c r="AR669" s="46"/>
      <c r="AS669" s="46"/>
      <c r="AT669" s="46"/>
      <c r="AU669" s="46"/>
      <c r="AV669" s="46"/>
      <c r="AW669" s="46"/>
      <c r="AX669" s="46"/>
      <c r="AY669" s="46"/>
      <c r="AZ669" s="46"/>
      <c r="BA669" s="46"/>
      <c r="BB669" s="46"/>
      <c r="BC669" s="46"/>
      <c r="BD669" s="46"/>
      <c r="BE669" s="46"/>
      <c r="BF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6"/>
      <c r="AN670" s="46"/>
      <c r="AO670" s="46"/>
      <c r="AP670" s="46"/>
      <c r="AQ670" s="46"/>
      <c r="AR670" s="46"/>
      <c r="AS670" s="46"/>
      <c r="AT670" s="46"/>
      <c r="AU670" s="46"/>
      <c r="AV670" s="46"/>
      <c r="AW670" s="46"/>
      <c r="AX670" s="46"/>
      <c r="AY670" s="46"/>
      <c r="AZ670" s="46"/>
      <c r="BA670" s="46"/>
      <c r="BB670" s="46"/>
      <c r="BC670" s="46"/>
      <c r="BD670" s="46"/>
      <c r="BE670" s="46"/>
      <c r="BF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46"/>
      <c r="AO671" s="46"/>
      <c r="AP671" s="46"/>
      <c r="AQ671" s="46"/>
      <c r="AR671" s="46"/>
      <c r="AS671" s="46"/>
      <c r="AT671" s="46"/>
      <c r="AU671" s="46"/>
      <c r="AV671" s="46"/>
      <c r="AW671" s="46"/>
      <c r="AX671" s="46"/>
      <c r="AY671" s="46"/>
      <c r="AZ671" s="46"/>
      <c r="BA671" s="46"/>
      <c r="BB671" s="46"/>
      <c r="BC671" s="46"/>
      <c r="BD671" s="46"/>
      <c r="BE671" s="46"/>
      <c r="BF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46"/>
      <c r="AO672" s="46"/>
      <c r="AP672" s="46"/>
      <c r="AQ672" s="46"/>
      <c r="AR672" s="46"/>
      <c r="AS672" s="46"/>
      <c r="AT672" s="46"/>
      <c r="AU672" s="46"/>
      <c r="AV672" s="46"/>
      <c r="AW672" s="46"/>
      <c r="AX672" s="46"/>
      <c r="AY672" s="46"/>
      <c r="AZ672" s="46"/>
      <c r="BA672" s="46"/>
      <c r="BB672" s="46"/>
      <c r="BC672" s="46"/>
      <c r="BD672" s="46"/>
      <c r="BE672" s="46"/>
      <c r="BF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6"/>
      <c r="AN673" s="46"/>
      <c r="AO673" s="46"/>
      <c r="AP673" s="46"/>
      <c r="AQ673" s="46"/>
      <c r="AR673" s="46"/>
      <c r="AS673" s="46"/>
      <c r="AT673" s="46"/>
      <c r="AU673" s="46"/>
      <c r="AV673" s="46"/>
      <c r="AW673" s="46"/>
      <c r="AX673" s="46"/>
      <c r="AY673" s="46"/>
      <c r="AZ673" s="46"/>
      <c r="BA673" s="46"/>
      <c r="BB673" s="46"/>
      <c r="BC673" s="46"/>
      <c r="BD673" s="46"/>
      <c r="BE673" s="46"/>
      <c r="BF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6"/>
      <c r="AN674" s="46"/>
      <c r="AO674" s="46"/>
      <c r="AP674" s="46"/>
      <c r="AQ674" s="46"/>
      <c r="AR674" s="46"/>
      <c r="AS674" s="46"/>
      <c r="AT674" s="46"/>
      <c r="AU674" s="46"/>
      <c r="AV674" s="46"/>
      <c r="AW674" s="46"/>
      <c r="AX674" s="46"/>
      <c r="AY674" s="46"/>
      <c r="AZ674" s="46"/>
      <c r="BA674" s="46"/>
      <c r="BB674" s="46"/>
      <c r="BC674" s="46"/>
      <c r="BD674" s="46"/>
      <c r="BE674" s="46"/>
      <c r="BF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46"/>
      <c r="AO675" s="46"/>
      <c r="AP675" s="46"/>
      <c r="AQ675" s="46"/>
      <c r="AR675" s="46"/>
      <c r="AS675" s="46"/>
      <c r="AT675" s="46"/>
      <c r="AU675" s="46"/>
      <c r="AV675" s="46"/>
      <c r="AW675" s="46"/>
      <c r="AX675" s="46"/>
      <c r="AY675" s="46"/>
      <c r="AZ675" s="46"/>
      <c r="BA675" s="46"/>
      <c r="BB675" s="46"/>
      <c r="BC675" s="46"/>
      <c r="BD675" s="46"/>
      <c r="BE675" s="46"/>
      <c r="BF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46"/>
      <c r="AO676" s="46"/>
      <c r="AP676" s="46"/>
      <c r="AQ676" s="46"/>
      <c r="AR676" s="46"/>
      <c r="AS676" s="46"/>
      <c r="AT676" s="46"/>
      <c r="AU676" s="46"/>
      <c r="AV676" s="46"/>
      <c r="AW676" s="46"/>
      <c r="AX676" s="46"/>
      <c r="AY676" s="46"/>
      <c r="AZ676" s="46"/>
      <c r="BA676" s="46"/>
      <c r="BB676" s="46"/>
      <c r="BC676" s="46"/>
      <c r="BD676" s="46"/>
      <c r="BE676" s="46"/>
      <c r="BF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c r="AM677" s="46"/>
      <c r="AN677" s="46"/>
      <c r="AO677" s="46"/>
      <c r="AP677" s="46"/>
      <c r="AQ677" s="46"/>
      <c r="AR677" s="46"/>
      <c r="AS677" s="46"/>
      <c r="AT677" s="46"/>
      <c r="AU677" s="46"/>
      <c r="AV677" s="46"/>
      <c r="AW677" s="46"/>
      <c r="AX677" s="46"/>
      <c r="AY677" s="46"/>
      <c r="AZ677" s="46"/>
      <c r="BA677" s="46"/>
      <c r="BB677" s="46"/>
      <c r="BC677" s="46"/>
      <c r="BD677" s="46"/>
      <c r="BE677" s="46"/>
      <c r="BF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6"/>
      <c r="AN678" s="46"/>
      <c r="AO678" s="46"/>
      <c r="AP678" s="46"/>
      <c r="AQ678" s="46"/>
      <c r="AR678" s="46"/>
      <c r="AS678" s="46"/>
      <c r="AT678" s="46"/>
      <c r="AU678" s="46"/>
      <c r="AV678" s="46"/>
      <c r="AW678" s="46"/>
      <c r="AX678" s="46"/>
      <c r="AY678" s="46"/>
      <c r="AZ678" s="46"/>
      <c r="BA678" s="46"/>
      <c r="BB678" s="46"/>
      <c r="BC678" s="46"/>
      <c r="BD678" s="46"/>
      <c r="BE678" s="46"/>
      <c r="BF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c r="AM679" s="46"/>
      <c r="AN679" s="46"/>
      <c r="AO679" s="46"/>
      <c r="AP679" s="46"/>
      <c r="AQ679" s="46"/>
      <c r="AR679" s="46"/>
      <c r="AS679" s="46"/>
      <c r="AT679" s="46"/>
      <c r="AU679" s="46"/>
      <c r="AV679" s="46"/>
      <c r="AW679" s="46"/>
      <c r="AX679" s="46"/>
      <c r="AY679" s="46"/>
      <c r="AZ679" s="46"/>
      <c r="BA679" s="46"/>
      <c r="BB679" s="46"/>
      <c r="BC679" s="46"/>
      <c r="BD679" s="46"/>
      <c r="BE679" s="46"/>
      <c r="BF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6"/>
      <c r="AN680" s="46"/>
      <c r="AO680" s="46"/>
      <c r="AP680" s="46"/>
      <c r="AQ680" s="46"/>
      <c r="AR680" s="46"/>
      <c r="AS680" s="46"/>
      <c r="AT680" s="46"/>
      <c r="AU680" s="46"/>
      <c r="AV680" s="46"/>
      <c r="AW680" s="46"/>
      <c r="AX680" s="46"/>
      <c r="AY680" s="46"/>
      <c r="AZ680" s="46"/>
      <c r="BA680" s="46"/>
      <c r="BB680" s="46"/>
      <c r="BC680" s="46"/>
      <c r="BD680" s="46"/>
      <c r="BE680" s="46"/>
      <c r="BF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c r="AM681" s="46"/>
      <c r="AN681" s="46"/>
      <c r="AO681" s="46"/>
      <c r="AP681" s="46"/>
      <c r="AQ681" s="46"/>
      <c r="AR681" s="46"/>
      <c r="AS681" s="46"/>
      <c r="AT681" s="46"/>
      <c r="AU681" s="46"/>
      <c r="AV681" s="46"/>
      <c r="AW681" s="46"/>
      <c r="AX681" s="46"/>
      <c r="AY681" s="46"/>
      <c r="AZ681" s="46"/>
      <c r="BA681" s="46"/>
      <c r="BB681" s="46"/>
      <c r="BC681" s="46"/>
      <c r="BD681" s="46"/>
      <c r="BE681" s="46"/>
      <c r="BF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6"/>
      <c r="AN682" s="46"/>
      <c r="AO682" s="46"/>
      <c r="AP682" s="46"/>
      <c r="AQ682" s="46"/>
      <c r="AR682" s="46"/>
      <c r="AS682" s="46"/>
      <c r="AT682" s="46"/>
      <c r="AU682" s="46"/>
      <c r="AV682" s="46"/>
      <c r="AW682" s="46"/>
      <c r="AX682" s="46"/>
      <c r="AY682" s="46"/>
      <c r="AZ682" s="46"/>
      <c r="BA682" s="46"/>
      <c r="BB682" s="46"/>
      <c r="BC682" s="46"/>
      <c r="BD682" s="46"/>
      <c r="BE682" s="46"/>
      <c r="BF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6"/>
      <c r="AN683" s="46"/>
      <c r="AO683" s="46"/>
      <c r="AP683" s="46"/>
      <c r="AQ683" s="46"/>
      <c r="AR683" s="46"/>
      <c r="AS683" s="46"/>
      <c r="AT683" s="46"/>
      <c r="AU683" s="46"/>
      <c r="AV683" s="46"/>
      <c r="AW683" s="46"/>
      <c r="AX683" s="46"/>
      <c r="AY683" s="46"/>
      <c r="AZ683" s="46"/>
      <c r="BA683" s="46"/>
      <c r="BB683" s="46"/>
      <c r="BC683" s="46"/>
      <c r="BD683" s="46"/>
      <c r="BE683" s="46"/>
      <c r="BF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c r="AN684" s="46"/>
      <c r="AO684" s="46"/>
      <c r="AP684" s="46"/>
      <c r="AQ684" s="46"/>
      <c r="AR684" s="46"/>
      <c r="AS684" s="46"/>
      <c r="AT684" s="46"/>
      <c r="AU684" s="46"/>
      <c r="AV684" s="46"/>
      <c r="AW684" s="46"/>
      <c r="AX684" s="46"/>
      <c r="AY684" s="46"/>
      <c r="AZ684" s="46"/>
      <c r="BA684" s="46"/>
      <c r="BB684" s="46"/>
      <c r="BC684" s="46"/>
      <c r="BD684" s="46"/>
      <c r="BE684" s="46"/>
      <c r="BF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c r="AM685" s="46"/>
      <c r="AN685" s="46"/>
      <c r="AO685" s="46"/>
      <c r="AP685" s="46"/>
      <c r="AQ685" s="46"/>
      <c r="AR685" s="46"/>
      <c r="AS685" s="46"/>
      <c r="AT685" s="46"/>
      <c r="AU685" s="46"/>
      <c r="AV685" s="46"/>
      <c r="AW685" s="46"/>
      <c r="AX685" s="46"/>
      <c r="AY685" s="46"/>
      <c r="AZ685" s="46"/>
      <c r="BA685" s="46"/>
      <c r="BB685" s="46"/>
      <c r="BC685" s="46"/>
      <c r="BD685" s="46"/>
      <c r="BE685" s="46"/>
      <c r="BF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c r="AQ686" s="46"/>
      <c r="AR686" s="46"/>
      <c r="AS686" s="46"/>
      <c r="AT686" s="46"/>
      <c r="AU686" s="46"/>
      <c r="AV686" s="46"/>
      <c r="AW686" s="46"/>
      <c r="AX686" s="46"/>
      <c r="AY686" s="46"/>
      <c r="AZ686" s="46"/>
      <c r="BA686" s="46"/>
      <c r="BB686" s="46"/>
      <c r="BC686" s="46"/>
      <c r="BD686" s="46"/>
      <c r="BE686" s="46"/>
      <c r="BF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46"/>
      <c r="AO687" s="46"/>
      <c r="AP687" s="46"/>
      <c r="AQ687" s="46"/>
      <c r="AR687" s="46"/>
      <c r="AS687" s="46"/>
      <c r="AT687" s="46"/>
      <c r="AU687" s="46"/>
      <c r="AV687" s="46"/>
      <c r="AW687" s="46"/>
      <c r="AX687" s="46"/>
      <c r="AY687" s="46"/>
      <c r="AZ687" s="46"/>
      <c r="BA687" s="46"/>
      <c r="BB687" s="46"/>
      <c r="BC687" s="46"/>
      <c r="BD687" s="46"/>
      <c r="BE687" s="46"/>
      <c r="BF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6"/>
      <c r="AN688" s="46"/>
      <c r="AO688" s="46"/>
      <c r="AP688" s="46"/>
      <c r="AQ688" s="46"/>
      <c r="AR688" s="46"/>
      <c r="AS688" s="46"/>
      <c r="AT688" s="46"/>
      <c r="AU688" s="46"/>
      <c r="AV688" s="46"/>
      <c r="AW688" s="46"/>
      <c r="AX688" s="46"/>
      <c r="AY688" s="46"/>
      <c r="AZ688" s="46"/>
      <c r="BA688" s="46"/>
      <c r="BB688" s="46"/>
      <c r="BC688" s="46"/>
      <c r="BD688" s="46"/>
      <c r="BE688" s="46"/>
      <c r="BF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c r="AM689" s="46"/>
      <c r="AN689" s="46"/>
      <c r="AO689" s="46"/>
      <c r="AP689" s="46"/>
      <c r="AQ689" s="46"/>
      <c r="AR689" s="46"/>
      <c r="AS689" s="46"/>
      <c r="AT689" s="46"/>
      <c r="AU689" s="46"/>
      <c r="AV689" s="46"/>
      <c r="AW689" s="46"/>
      <c r="AX689" s="46"/>
      <c r="AY689" s="46"/>
      <c r="AZ689" s="46"/>
      <c r="BA689" s="46"/>
      <c r="BB689" s="46"/>
      <c r="BC689" s="46"/>
      <c r="BD689" s="46"/>
      <c r="BE689" s="46"/>
      <c r="BF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6"/>
      <c r="AN690" s="46"/>
      <c r="AO690" s="46"/>
      <c r="AP690" s="46"/>
      <c r="AQ690" s="46"/>
      <c r="AR690" s="46"/>
      <c r="AS690" s="46"/>
      <c r="AT690" s="46"/>
      <c r="AU690" s="46"/>
      <c r="AV690" s="46"/>
      <c r="AW690" s="46"/>
      <c r="AX690" s="46"/>
      <c r="AY690" s="46"/>
      <c r="AZ690" s="46"/>
      <c r="BA690" s="46"/>
      <c r="BB690" s="46"/>
      <c r="BC690" s="46"/>
      <c r="BD690" s="46"/>
      <c r="BE690" s="46"/>
      <c r="BF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46"/>
      <c r="AO691" s="46"/>
      <c r="AP691" s="46"/>
      <c r="AQ691" s="46"/>
      <c r="AR691" s="46"/>
      <c r="AS691" s="46"/>
      <c r="AT691" s="46"/>
      <c r="AU691" s="46"/>
      <c r="AV691" s="46"/>
      <c r="AW691" s="46"/>
      <c r="AX691" s="46"/>
      <c r="AY691" s="46"/>
      <c r="AZ691" s="46"/>
      <c r="BA691" s="46"/>
      <c r="BB691" s="46"/>
      <c r="BC691" s="46"/>
      <c r="BD691" s="46"/>
      <c r="BE691" s="46"/>
      <c r="BF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46"/>
      <c r="AO692" s="46"/>
      <c r="AP692" s="46"/>
      <c r="AQ692" s="46"/>
      <c r="AR692" s="46"/>
      <c r="AS692" s="46"/>
      <c r="AT692" s="46"/>
      <c r="AU692" s="46"/>
      <c r="AV692" s="46"/>
      <c r="AW692" s="46"/>
      <c r="AX692" s="46"/>
      <c r="AY692" s="46"/>
      <c r="AZ692" s="46"/>
      <c r="BA692" s="46"/>
      <c r="BB692" s="46"/>
      <c r="BC692" s="46"/>
      <c r="BD692" s="46"/>
      <c r="BE692" s="46"/>
      <c r="BF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46"/>
      <c r="AO693" s="46"/>
      <c r="AP693" s="46"/>
      <c r="AQ693" s="46"/>
      <c r="AR693" s="46"/>
      <c r="AS693" s="46"/>
      <c r="AT693" s="46"/>
      <c r="AU693" s="46"/>
      <c r="AV693" s="46"/>
      <c r="AW693" s="46"/>
      <c r="AX693" s="46"/>
      <c r="AY693" s="46"/>
      <c r="AZ693" s="46"/>
      <c r="BA693" s="46"/>
      <c r="BB693" s="46"/>
      <c r="BC693" s="46"/>
      <c r="BD693" s="46"/>
      <c r="BE693" s="46"/>
      <c r="BF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46"/>
      <c r="AO694" s="46"/>
      <c r="AP694" s="46"/>
      <c r="AQ694" s="46"/>
      <c r="AR694" s="46"/>
      <c r="AS694" s="46"/>
      <c r="AT694" s="46"/>
      <c r="AU694" s="46"/>
      <c r="AV694" s="46"/>
      <c r="AW694" s="46"/>
      <c r="AX694" s="46"/>
      <c r="AY694" s="46"/>
      <c r="AZ694" s="46"/>
      <c r="BA694" s="46"/>
      <c r="BB694" s="46"/>
      <c r="BC694" s="46"/>
      <c r="BD694" s="46"/>
      <c r="BE694" s="46"/>
      <c r="BF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c r="AM695" s="46"/>
      <c r="AN695" s="46"/>
      <c r="AO695" s="46"/>
      <c r="AP695" s="46"/>
      <c r="AQ695" s="46"/>
      <c r="AR695" s="46"/>
      <c r="AS695" s="46"/>
      <c r="AT695" s="46"/>
      <c r="AU695" s="46"/>
      <c r="AV695" s="46"/>
      <c r="AW695" s="46"/>
      <c r="AX695" s="46"/>
      <c r="AY695" s="46"/>
      <c r="AZ695" s="46"/>
      <c r="BA695" s="46"/>
      <c r="BB695" s="46"/>
      <c r="BC695" s="46"/>
      <c r="BD695" s="46"/>
      <c r="BE695" s="46"/>
      <c r="BF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6"/>
      <c r="AN696" s="46"/>
      <c r="AO696" s="46"/>
      <c r="AP696" s="46"/>
      <c r="AQ696" s="46"/>
      <c r="AR696" s="46"/>
      <c r="AS696" s="46"/>
      <c r="AT696" s="46"/>
      <c r="AU696" s="46"/>
      <c r="AV696" s="46"/>
      <c r="AW696" s="46"/>
      <c r="AX696" s="46"/>
      <c r="AY696" s="46"/>
      <c r="AZ696" s="46"/>
      <c r="BA696" s="46"/>
      <c r="BB696" s="46"/>
      <c r="BC696" s="46"/>
      <c r="BD696" s="46"/>
      <c r="BE696" s="46"/>
      <c r="BF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46"/>
      <c r="AO697" s="46"/>
      <c r="AP697" s="46"/>
      <c r="AQ697" s="46"/>
      <c r="AR697" s="46"/>
      <c r="AS697" s="46"/>
      <c r="AT697" s="46"/>
      <c r="AU697" s="46"/>
      <c r="AV697" s="46"/>
      <c r="AW697" s="46"/>
      <c r="AX697" s="46"/>
      <c r="AY697" s="46"/>
      <c r="AZ697" s="46"/>
      <c r="BA697" s="46"/>
      <c r="BB697" s="46"/>
      <c r="BC697" s="46"/>
      <c r="BD697" s="46"/>
      <c r="BE697" s="46"/>
      <c r="BF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46"/>
      <c r="AO698" s="46"/>
      <c r="AP698" s="46"/>
      <c r="AQ698" s="46"/>
      <c r="AR698" s="46"/>
      <c r="AS698" s="46"/>
      <c r="AT698" s="46"/>
      <c r="AU698" s="46"/>
      <c r="AV698" s="46"/>
      <c r="AW698" s="46"/>
      <c r="AX698" s="46"/>
      <c r="AY698" s="46"/>
      <c r="AZ698" s="46"/>
      <c r="BA698" s="46"/>
      <c r="BB698" s="46"/>
      <c r="BC698" s="46"/>
      <c r="BD698" s="46"/>
      <c r="BE698" s="46"/>
      <c r="BF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c r="AM699" s="46"/>
      <c r="AN699" s="46"/>
      <c r="AO699" s="46"/>
      <c r="AP699" s="46"/>
      <c r="AQ699" s="46"/>
      <c r="AR699" s="46"/>
      <c r="AS699" s="46"/>
      <c r="AT699" s="46"/>
      <c r="AU699" s="46"/>
      <c r="AV699" s="46"/>
      <c r="AW699" s="46"/>
      <c r="AX699" s="46"/>
      <c r="AY699" s="46"/>
      <c r="AZ699" s="46"/>
      <c r="BA699" s="46"/>
      <c r="BB699" s="46"/>
      <c r="BC699" s="46"/>
      <c r="BD699" s="46"/>
      <c r="BE699" s="46"/>
      <c r="BF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46"/>
      <c r="AO700" s="46"/>
      <c r="AP700" s="46"/>
      <c r="AQ700" s="46"/>
      <c r="AR700" s="46"/>
      <c r="AS700" s="46"/>
      <c r="AT700" s="46"/>
      <c r="AU700" s="46"/>
      <c r="AV700" s="46"/>
      <c r="AW700" s="46"/>
      <c r="AX700" s="46"/>
      <c r="AY700" s="46"/>
      <c r="AZ700" s="46"/>
      <c r="BA700" s="46"/>
      <c r="BB700" s="46"/>
      <c r="BC700" s="46"/>
      <c r="BD700" s="46"/>
      <c r="BE700" s="46"/>
      <c r="BF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46"/>
      <c r="AO701" s="46"/>
      <c r="AP701" s="46"/>
      <c r="AQ701" s="46"/>
      <c r="AR701" s="46"/>
      <c r="AS701" s="46"/>
      <c r="AT701" s="46"/>
      <c r="AU701" s="46"/>
      <c r="AV701" s="46"/>
      <c r="AW701" s="46"/>
      <c r="AX701" s="46"/>
      <c r="AY701" s="46"/>
      <c r="AZ701" s="46"/>
      <c r="BA701" s="46"/>
      <c r="BB701" s="46"/>
      <c r="BC701" s="46"/>
      <c r="BD701" s="46"/>
      <c r="BE701" s="46"/>
      <c r="BF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6"/>
      <c r="AN702" s="46"/>
      <c r="AO702" s="46"/>
      <c r="AP702" s="46"/>
      <c r="AQ702" s="46"/>
      <c r="AR702" s="46"/>
      <c r="AS702" s="46"/>
      <c r="AT702" s="46"/>
      <c r="AU702" s="46"/>
      <c r="AV702" s="46"/>
      <c r="AW702" s="46"/>
      <c r="AX702" s="46"/>
      <c r="AY702" s="46"/>
      <c r="AZ702" s="46"/>
      <c r="BA702" s="46"/>
      <c r="BB702" s="46"/>
      <c r="BC702" s="46"/>
      <c r="BD702" s="46"/>
      <c r="BE702" s="46"/>
      <c r="BF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c r="AQ703" s="46"/>
      <c r="AR703" s="46"/>
      <c r="AS703" s="46"/>
      <c r="AT703" s="46"/>
      <c r="AU703" s="46"/>
      <c r="AV703" s="46"/>
      <c r="AW703" s="46"/>
      <c r="AX703" s="46"/>
      <c r="AY703" s="46"/>
      <c r="AZ703" s="46"/>
      <c r="BA703" s="46"/>
      <c r="BB703" s="46"/>
      <c r="BC703" s="46"/>
      <c r="BD703" s="46"/>
      <c r="BE703" s="46"/>
      <c r="BF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6"/>
      <c r="AN704" s="46"/>
      <c r="AO704" s="46"/>
      <c r="AP704" s="46"/>
      <c r="AQ704" s="46"/>
      <c r="AR704" s="46"/>
      <c r="AS704" s="46"/>
      <c r="AT704" s="46"/>
      <c r="AU704" s="46"/>
      <c r="AV704" s="46"/>
      <c r="AW704" s="46"/>
      <c r="AX704" s="46"/>
      <c r="AY704" s="46"/>
      <c r="AZ704" s="46"/>
      <c r="BA704" s="46"/>
      <c r="BB704" s="46"/>
      <c r="BC704" s="46"/>
      <c r="BD704" s="46"/>
      <c r="BE704" s="46"/>
      <c r="BF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c r="AM705" s="46"/>
      <c r="AN705" s="46"/>
      <c r="AO705" s="46"/>
      <c r="AP705" s="46"/>
      <c r="AQ705" s="46"/>
      <c r="AR705" s="46"/>
      <c r="AS705" s="46"/>
      <c r="AT705" s="46"/>
      <c r="AU705" s="46"/>
      <c r="AV705" s="46"/>
      <c r="AW705" s="46"/>
      <c r="AX705" s="46"/>
      <c r="AY705" s="46"/>
      <c r="AZ705" s="46"/>
      <c r="BA705" s="46"/>
      <c r="BB705" s="46"/>
      <c r="BC705" s="46"/>
      <c r="BD705" s="46"/>
      <c r="BE705" s="46"/>
      <c r="BF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6"/>
      <c r="AN706" s="46"/>
      <c r="AO706" s="46"/>
      <c r="AP706" s="46"/>
      <c r="AQ706" s="46"/>
      <c r="AR706" s="46"/>
      <c r="AS706" s="46"/>
      <c r="AT706" s="46"/>
      <c r="AU706" s="46"/>
      <c r="AV706" s="46"/>
      <c r="AW706" s="46"/>
      <c r="AX706" s="46"/>
      <c r="AY706" s="46"/>
      <c r="AZ706" s="46"/>
      <c r="BA706" s="46"/>
      <c r="BB706" s="46"/>
      <c r="BC706" s="46"/>
      <c r="BD706" s="46"/>
      <c r="BE706" s="46"/>
      <c r="BF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c r="AM707" s="46"/>
      <c r="AN707" s="46"/>
      <c r="AO707" s="46"/>
      <c r="AP707" s="46"/>
      <c r="AQ707" s="46"/>
      <c r="AR707" s="46"/>
      <c r="AS707" s="46"/>
      <c r="AT707" s="46"/>
      <c r="AU707" s="46"/>
      <c r="AV707" s="46"/>
      <c r="AW707" s="46"/>
      <c r="AX707" s="46"/>
      <c r="AY707" s="46"/>
      <c r="AZ707" s="46"/>
      <c r="BA707" s="46"/>
      <c r="BB707" s="46"/>
      <c r="BC707" s="46"/>
      <c r="BD707" s="46"/>
      <c r="BE707" s="46"/>
      <c r="BF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6"/>
      <c r="AN708" s="46"/>
      <c r="AO708" s="46"/>
      <c r="AP708" s="46"/>
      <c r="AQ708" s="46"/>
      <c r="AR708" s="46"/>
      <c r="AS708" s="46"/>
      <c r="AT708" s="46"/>
      <c r="AU708" s="46"/>
      <c r="AV708" s="46"/>
      <c r="AW708" s="46"/>
      <c r="AX708" s="46"/>
      <c r="AY708" s="46"/>
      <c r="AZ708" s="46"/>
      <c r="BA708" s="46"/>
      <c r="BB708" s="46"/>
      <c r="BC708" s="46"/>
      <c r="BD708" s="46"/>
      <c r="BE708" s="46"/>
      <c r="BF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c r="AM709" s="46"/>
      <c r="AN709" s="46"/>
      <c r="AO709" s="46"/>
      <c r="AP709" s="46"/>
      <c r="AQ709" s="46"/>
      <c r="AR709" s="46"/>
      <c r="AS709" s="46"/>
      <c r="AT709" s="46"/>
      <c r="AU709" s="46"/>
      <c r="AV709" s="46"/>
      <c r="AW709" s="46"/>
      <c r="AX709" s="46"/>
      <c r="AY709" s="46"/>
      <c r="AZ709" s="46"/>
      <c r="BA709" s="46"/>
      <c r="BB709" s="46"/>
      <c r="BC709" s="46"/>
      <c r="BD709" s="46"/>
      <c r="BE709" s="46"/>
      <c r="BF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6"/>
      <c r="AN710" s="46"/>
      <c r="AO710" s="46"/>
      <c r="AP710" s="46"/>
      <c r="AQ710" s="46"/>
      <c r="AR710" s="46"/>
      <c r="AS710" s="46"/>
      <c r="AT710" s="46"/>
      <c r="AU710" s="46"/>
      <c r="AV710" s="46"/>
      <c r="AW710" s="46"/>
      <c r="AX710" s="46"/>
      <c r="AY710" s="46"/>
      <c r="AZ710" s="46"/>
      <c r="BA710" s="46"/>
      <c r="BB710" s="46"/>
      <c r="BC710" s="46"/>
      <c r="BD710" s="46"/>
      <c r="BE710" s="46"/>
      <c r="BF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c r="AM711" s="46"/>
      <c r="AN711" s="46"/>
      <c r="AO711" s="46"/>
      <c r="AP711" s="46"/>
      <c r="AQ711" s="46"/>
      <c r="AR711" s="46"/>
      <c r="AS711" s="46"/>
      <c r="AT711" s="46"/>
      <c r="AU711" s="46"/>
      <c r="AV711" s="46"/>
      <c r="AW711" s="46"/>
      <c r="AX711" s="46"/>
      <c r="AY711" s="46"/>
      <c r="AZ711" s="46"/>
      <c r="BA711" s="46"/>
      <c r="BB711" s="46"/>
      <c r="BC711" s="46"/>
      <c r="BD711" s="46"/>
      <c r="BE711" s="46"/>
      <c r="BF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6"/>
      <c r="AN712" s="46"/>
      <c r="AO712" s="46"/>
      <c r="AP712" s="46"/>
      <c r="AQ712" s="46"/>
      <c r="AR712" s="46"/>
      <c r="AS712" s="46"/>
      <c r="AT712" s="46"/>
      <c r="AU712" s="46"/>
      <c r="AV712" s="46"/>
      <c r="AW712" s="46"/>
      <c r="AX712" s="46"/>
      <c r="AY712" s="46"/>
      <c r="AZ712" s="46"/>
      <c r="BA712" s="46"/>
      <c r="BB712" s="46"/>
      <c r="BC712" s="46"/>
      <c r="BD712" s="46"/>
      <c r="BE712" s="46"/>
      <c r="BF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6"/>
      <c r="AN713" s="46"/>
      <c r="AO713" s="46"/>
      <c r="AP713" s="46"/>
      <c r="AQ713" s="46"/>
      <c r="AR713" s="46"/>
      <c r="AS713" s="46"/>
      <c r="AT713" s="46"/>
      <c r="AU713" s="46"/>
      <c r="AV713" s="46"/>
      <c r="AW713" s="46"/>
      <c r="AX713" s="46"/>
      <c r="AY713" s="46"/>
      <c r="AZ713" s="46"/>
      <c r="BA713" s="46"/>
      <c r="BB713" s="46"/>
      <c r="BC713" s="46"/>
      <c r="BD713" s="46"/>
      <c r="BE713" s="46"/>
      <c r="BF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46"/>
      <c r="AO714" s="46"/>
      <c r="AP714" s="46"/>
      <c r="AQ714" s="46"/>
      <c r="AR714" s="46"/>
      <c r="AS714" s="46"/>
      <c r="AT714" s="46"/>
      <c r="AU714" s="46"/>
      <c r="AV714" s="46"/>
      <c r="AW714" s="46"/>
      <c r="AX714" s="46"/>
      <c r="AY714" s="46"/>
      <c r="AZ714" s="46"/>
      <c r="BA714" s="46"/>
      <c r="BB714" s="46"/>
      <c r="BC714" s="46"/>
      <c r="BD714" s="46"/>
      <c r="BE714" s="46"/>
      <c r="BF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46"/>
      <c r="AO715" s="46"/>
      <c r="AP715" s="46"/>
      <c r="AQ715" s="46"/>
      <c r="AR715" s="46"/>
      <c r="AS715" s="46"/>
      <c r="AT715" s="46"/>
      <c r="AU715" s="46"/>
      <c r="AV715" s="46"/>
      <c r="AW715" s="46"/>
      <c r="AX715" s="46"/>
      <c r="AY715" s="46"/>
      <c r="AZ715" s="46"/>
      <c r="BA715" s="46"/>
      <c r="BB715" s="46"/>
      <c r="BC715" s="46"/>
      <c r="BD715" s="46"/>
      <c r="BE715" s="46"/>
      <c r="BF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6"/>
      <c r="AN716" s="46"/>
      <c r="AO716" s="46"/>
      <c r="AP716" s="46"/>
      <c r="AQ716" s="46"/>
      <c r="AR716" s="46"/>
      <c r="AS716" s="46"/>
      <c r="AT716" s="46"/>
      <c r="AU716" s="46"/>
      <c r="AV716" s="46"/>
      <c r="AW716" s="46"/>
      <c r="AX716" s="46"/>
      <c r="AY716" s="46"/>
      <c r="AZ716" s="46"/>
      <c r="BA716" s="46"/>
      <c r="BB716" s="46"/>
      <c r="BC716" s="46"/>
      <c r="BD716" s="46"/>
      <c r="BE716" s="46"/>
      <c r="BF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46"/>
      <c r="AO717" s="46"/>
      <c r="AP717" s="46"/>
      <c r="AQ717" s="46"/>
      <c r="AR717" s="46"/>
      <c r="AS717" s="46"/>
      <c r="AT717" s="46"/>
      <c r="AU717" s="46"/>
      <c r="AV717" s="46"/>
      <c r="AW717" s="46"/>
      <c r="AX717" s="46"/>
      <c r="AY717" s="46"/>
      <c r="AZ717" s="46"/>
      <c r="BA717" s="46"/>
      <c r="BB717" s="46"/>
      <c r="BC717" s="46"/>
      <c r="BD717" s="46"/>
      <c r="BE717" s="46"/>
      <c r="BF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46"/>
      <c r="AO718" s="46"/>
      <c r="AP718" s="46"/>
      <c r="AQ718" s="46"/>
      <c r="AR718" s="46"/>
      <c r="AS718" s="46"/>
      <c r="AT718" s="46"/>
      <c r="AU718" s="46"/>
      <c r="AV718" s="46"/>
      <c r="AW718" s="46"/>
      <c r="AX718" s="46"/>
      <c r="AY718" s="46"/>
      <c r="AZ718" s="46"/>
      <c r="BA718" s="46"/>
      <c r="BB718" s="46"/>
      <c r="BC718" s="46"/>
      <c r="BD718" s="46"/>
      <c r="BE718" s="46"/>
      <c r="BF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46"/>
      <c r="AO719" s="46"/>
      <c r="AP719" s="46"/>
      <c r="AQ719" s="46"/>
      <c r="AR719" s="46"/>
      <c r="AS719" s="46"/>
      <c r="AT719" s="46"/>
      <c r="AU719" s="46"/>
      <c r="AV719" s="46"/>
      <c r="AW719" s="46"/>
      <c r="AX719" s="46"/>
      <c r="AY719" s="46"/>
      <c r="AZ719" s="46"/>
      <c r="BA719" s="46"/>
      <c r="BB719" s="46"/>
      <c r="BC719" s="46"/>
      <c r="BD719" s="46"/>
      <c r="BE719" s="46"/>
      <c r="BF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6"/>
      <c r="AN720" s="46"/>
      <c r="AO720" s="46"/>
      <c r="AP720" s="46"/>
      <c r="AQ720" s="46"/>
      <c r="AR720" s="46"/>
      <c r="AS720" s="46"/>
      <c r="AT720" s="46"/>
      <c r="AU720" s="46"/>
      <c r="AV720" s="46"/>
      <c r="AW720" s="46"/>
      <c r="AX720" s="46"/>
      <c r="AY720" s="46"/>
      <c r="AZ720" s="46"/>
      <c r="BA720" s="46"/>
      <c r="BB720" s="46"/>
      <c r="BC720" s="46"/>
      <c r="BD720" s="46"/>
      <c r="BE720" s="46"/>
      <c r="BF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46"/>
      <c r="AO721" s="46"/>
      <c r="AP721" s="46"/>
      <c r="AQ721" s="46"/>
      <c r="AR721" s="46"/>
      <c r="AS721" s="46"/>
      <c r="AT721" s="46"/>
      <c r="AU721" s="46"/>
      <c r="AV721" s="46"/>
      <c r="AW721" s="46"/>
      <c r="AX721" s="46"/>
      <c r="AY721" s="46"/>
      <c r="AZ721" s="46"/>
      <c r="BA721" s="46"/>
      <c r="BB721" s="46"/>
      <c r="BC721" s="46"/>
      <c r="BD721" s="46"/>
      <c r="BE721" s="46"/>
      <c r="BF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6"/>
      <c r="AN722" s="46"/>
      <c r="AO722" s="46"/>
      <c r="AP722" s="46"/>
      <c r="AQ722" s="46"/>
      <c r="AR722" s="46"/>
      <c r="AS722" s="46"/>
      <c r="AT722" s="46"/>
      <c r="AU722" s="46"/>
      <c r="AV722" s="46"/>
      <c r="AW722" s="46"/>
      <c r="AX722" s="46"/>
      <c r="AY722" s="46"/>
      <c r="AZ722" s="46"/>
      <c r="BA722" s="46"/>
      <c r="BB722" s="46"/>
      <c r="BC722" s="46"/>
      <c r="BD722" s="46"/>
      <c r="BE722" s="46"/>
      <c r="BF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6"/>
      <c r="AN723" s="46"/>
      <c r="AO723" s="46"/>
      <c r="AP723" s="46"/>
      <c r="AQ723" s="46"/>
      <c r="AR723" s="46"/>
      <c r="AS723" s="46"/>
      <c r="AT723" s="46"/>
      <c r="AU723" s="46"/>
      <c r="AV723" s="46"/>
      <c r="AW723" s="46"/>
      <c r="AX723" s="46"/>
      <c r="AY723" s="46"/>
      <c r="AZ723" s="46"/>
      <c r="BA723" s="46"/>
      <c r="BB723" s="46"/>
      <c r="BC723" s="46"/>
      <c r="BD723" s="46"/>
      <c r="BE723" s="46"/>
      <c r="BF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6"/>
      <c r="AN724" s="46"/>
      <c r="AO724" s="46"/>
      <c r="AP724" s="46"/>
      <c r="AQ724" s="46"/>
      <c r="AR724" s="46"/>
      <c r="AS724" s="46"/>
      <c r="AT724" s="46"/>
      <c r="AU724" s="46"/>
      <c r="AV724" s="46"/>
      <c r="AW724" s="46"/>
      <c r="AX724" s="46"/>
      <c r="AY724" s="46"/>
      <c r="AZ724" s="46"/>
      <c r="BA724" s="46"/>
      <c r="BB724" s="46"/>
      <c r="BC724" s="46"/>
      <c r="BD724" s="46"/>
      <c r="BE724" s="46"/>
      <c r="BF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c r="AM725" s="46"/>
      <c r="AN725" s="46"/>
      <c r="AO725" s="46"/>
      <c r="AP725" s="46"/>
      <c r="AQ725" s="46"/>
      <c r="AR725" s="46"/>
      <c r="AS725" s="46"/>
      <c r="AT725" s="46"/>
      <c r="AU725" s="46"/>
      <c r="AV725" s="46"/>
      <c r="AW725" s="46"/>
      <c r="AX725" s="46"/>
      <c r="AY725" s="46"/>
      <c r="AZ725" s="46"/>
      <c r="BA725" s="46"/>
      <c r="BB725" s="46"/>
      <c r="BC725" s="46"/>
      <c r="BD725" s="46"/>
      <c r="BE725" s="46"/>
      <c r="BF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6"/>
      <c r="AN726" s="46"/>
      <c r="AO726" s="46"/>
      <c r="AP726" s="46"/>
      <c r="AQ726" s="46"/>
      <c r="AR726" s="46"/>
      <c r="AS726" s="46"/>
      <c r="AT726" s="46"/>
      <c r="AU726" s="46"/>
      <c r="AV726" s="46"/>
      <c r="AW726" s="46"/>
      <c r="AX726" s="46"/>
      <c r="AY726" s="46"/>
      <c r="AZ726" s="46"/>
      <c r="BA726" s="46"/>
      <c r="BB726" s="46"/>
      <c r="BC726" s="46"/>
      <c r="BD726" s="46"/>
      <c r="BE726" s="46"/>
      <c r="BF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c r="AM727" s="46"/>
      <c r="AN727" s="46"/>
      <c r="AO727" s="46"/>
      <c r="AP727" s="46"/>
      <c r="AQ727" s="46"/>
      <c r="AR727" s="46"/>
      <c r="AS727" s="46"/>
      <c r="AT727" s="46"/>
      <c r="AU727" s="46"/>
      <c r="AV727" s="46"/>
      <c r="AW727" s="46"/>
      <c r="AX727" s="46"/>
      <c r="AY727" s="46"/>
      <c r="AZ727" s="46"/>
      <c r="BA727" s="46"/>
      <c r="BB727" s="46"/>
      <c r="BC727" s="46"/>
      <c r="BD727" s="46"/>
      <c r="BE727" s="46"/>
      <c r="BF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6"/>
      <c r="AN728" s="46"/>
      <c r="AO728" s="46"/>
      <c r="AP728" s="46"/>
      <c r="AQ728" s="46"/>
      <c r="AR728" s="46"/>
      <c r="AS728" s="46"/>
      <c r="AT728" s="46"/>
      <c r="AU728" s="46"/>
      <c r="AV728" s="46"/>
      <c r="AW728" s="46"/>
      <c r="AX728" s="46"/>
      <c r="AY728" s="46"/>
      <c r="AZ728" s="46"/>
      <c r="BA728" s="46"/>
      <c r="BB728" s="46"/>
      <c r="BC728" s="46"/>
      <c r="BD728" s="46"/>
      <c r="BE728" s="46"/>
      <c r="BF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46"/>
      <c r="AO729" s="46"/>
      <c r="AP729" s="46"/>
      <c r="AQ729" s="46"/>
      <c r="AR729" s="46"/>
      <c r="AS729" s="46"/>
      <c r="AT729" s="46"/>
      <c r="AU729" s="46"/>
      <c r="AV729" s="46"/>
      <c r="AW729" s="46"/>
      <c r="AX729" s="46"/>
      <c r="AY729" s="46"/>
      <c r="AZ729" s="46"/>
      <c r="BA729" s="46"/>
      <c r="BB729" s="46"/>
      <c r="BC729" s="46"/>
      <c r="BD729" s="46"/>
      <c r="BE729" s="46"/>
      <c r="BF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46"/>
      <c r="AO730" s="46"/>
      <c r="AP730" s="46"/>
      <c r="AQ730" s="46"/>
      <c r="AR730" s="46"/>
      <c r="AS730" s="46"/>
      <c r="AT730" s="46"/>
      <c r="AU730" s="46"/>
      <c r="AV730" s="46"/>
      <c r="AW730" s="46"/>
      <c r="AX730" s="46"/>
      <c r="AY730" s="46"/>
      <c r="AZ730" s="46"/>
      <c r="BA730" s="46"/>
      <c r="BB730" s="46"/>
      <c r="BC730" s="46"/>
      <c r="BD730" s="46"/>
      <c r="BE730" s="46"/>
      <c r="BF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46"/>
      <c r="AO731" s="46"/>
      <c r="AP731" s="46"/>
      <c r="AQ731" s="46"/>
      <c r="AR731" s="46"/>
      <c r="AS731" s="46"/>
      <c r="AT731" s="46"/>
      <c r="AU731" s="46"/>
      <c r="AV731" s="46"/>
      <c r="AW731" s="46"/>
      <c r="AX731" s="46"/>
      <c r="AY731" s="46"/>
      <c r="AZ731" s="46"/>
      <c r="BA731" s="46"/>
      <c r="BB731" s="46"/>
      <c r="BC731" s="46"/>
      <c r="BD731" s="46"/>
      <c r="BE731" s="46"/>
      <c r="BF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6"/>
      <c r="AN732" s="46"/>
      <c r="AO732" s="46"/>
      <c r="AP732" s="46"/>
      <c r="AQ732" s="46"/>
      <c r="AR732" s="46"/>
      <c r="AS732" s="46"/>
      <c r="AT732" s="46"/>
      <c r="AU732" s="46"/>
      <c r="AV732" s="46"/>
      <c r="AW732" s="46"/>
      <c r="AX732" s="46"/>
      <c r="AY732" s="46"/>
      <c r="AZ732" s="46"/>
      <c r="BA732" s="46"/>
      <c r="BB732" s="46"/>
      <c r="BC732" s="46"/>
      <c r="BD732" s="46"/>
      <c r="BE732" s="46"/>
      <c r="BF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6"/>
      <c r="AN733" s="46"/>
      <c r="AO733" s="46"/>
      <c r="AP733" s="46"/>
      <c r="AQ733" s="46"/>
      <c r="AR733" s="46"/>
      <c r="AS733" s="46"/>
      <c r="AT733" s="46"/>
      <c r="AU733" s="46"/>
      <c r="AV733" s="46"/>
      <c r="AW733" s="46"/>
      <c r="AX733" s="46"/>
      <c r="AY733" s="46"/>
      <c r="AZ733" s="46"/>
      <c r="BA733" s="46"/>
      <c r="BB733" s="46"/>
      <c r="BC733" s="46"/>
      <c r="BD733" s="46"/>
      <c r="BE733" s="46"/>
      <c r="BF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6"/>
      <c r="AN734" s="46"/>
      <c r="AO734" s="46"/>
      <c r="AP734" s="46"/>
      <c r="AQ734" s="46"/>
      <c r="AR734" s="46"/>
      <c r="AS734" s="46"/>
      <c r="AT734" s="46"/>
      <c r="AU734" s="46"/>
      <c r="AV734" s="46"/>
      <c r="AW734" s="46"/>
      <c r="AX734" s="46"/>
      <c r="AY734" s="46"/>
      <c r="AZ734" s="46"/>
      <c r="BA734" s="46"/>
      <c r="BB734" s="46"/>
      <c r="BC734" s="46"/>
      <c r="BD734" s="46"/>
      <c r="BE734" s="46"/>
      <c r="BF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46"/>
      <c r="AO735" s="46"/>
      <c r="AP735" s="46"/>
      <c r="AQ735" s="46"/>
      <c r="AR735" s="46"/>
      <c r="AS735" s="46"/>
      <c r="AT735" s="46"/>
      <c r="AU735" s="46"/>
      <c r="AV735" s="46"/>
      <c r="AW735" s="46"/>
      <c r="AX735" s="46"/>
      <c r="AY735" s="46"/>
      <c r="AZ735" s="46"/>
      <c r="BA735" s="46"/>
      <c r="BB735" s="46"/>
      <c r="BC735" s="46"/>
      <c r="BD735" s="46"/>
      <c r="BE735" s="46"/>
      <c r="BF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6"/>
      <c r="AN736" s="46"/>
      <c r="AO736" s="46"/>
      <c r="AP736" s="46"/>
      <c r="AQ736" s="46"/>
      <c r="AR736" s="46"/>
      <c r="AS736" s="46"/>
      <c r="AT736" s="46"/>
      <c r="AU736" s="46"/>
      <c r="AV736" s="46"/>
      <c r="AW736" s="46"/>
      <c r="AX736" s="46"/>
      <c r="AY736" s="46"/>
      <c r="AZ736" s="46"/>
      <c r="BA736" s="46"/>
      <c r="BB736" s="46"/>
      <c r="BC736" s="46"/>
      <c r="BD736" s="46"/>
      <c r="BE736" s="46"/>
      <c r="BF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c r="AM737" s="46"/>
      <c r="AN737" s="46"/>
      <c r="AO737" s="46"/>
      <c r="AP737" s="46"/>
      <c r="AQ737" s="46"/>
      <c r="AR737" s="46"/>
      <c r="AS737" s="46"/>
      <c r="AT737" s="46"/>
      <c r="AU737" s="46"/>
      <c r="AV737" s="46"/>
      <c r="AW737" s="46"/>
      <c r="AX737" s="46"/>
      <c r="AY737" s="46"/>
      <c r="AZ737" s="46"/>
      <c r="BA737" s="46"/>
      <c r="BB737" s="46"/>
      <c r="BC737" s="46"/>
      <c r="BD737" s="46"/>
      <c r="BE737" s="46"/>
      <c r="BF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6"/>
      <c r="AN738" s="46"/>
      <c r="AO738" s="46"/>
      <c r="AP738" s="46"/>
      <c r="AQ738" s="46"/>
      <c r="AR738" s="46"/>
      <c r="AS738" s="46"/>
      <c r="AT738" s="46"/>
      <c r="AU738" s="46"/>
      <c r="AV738" s="46"/>
      <c r="AW738" s="46"/>
      <c r="AX738" s="46"/>
      <c r="AY738" s="46"/>
      <c r="AZ738" s="46"/>
      <c r="BA738" s="46"/>
      <c r="BB738" s="46"/>
      <c r="BC738" s="46"/>
      <c r="BD738" s="46"/>
      <c r="BE738" s="46"/>
      <c r="BF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46"/>
      <c r="AO739" s="46"/>
      <c r="AP739" s="46"/>
      <c r="AQ739" s="46"/>
      <c r="AR739" s="46"/>
      <c r="AS739" s="46"/>
      <c r="AT739" s="46"/>
      <c r="AU739" s="46"/>
      <c r="AV739" s="46"/>
      <c r="AW739" s="46"/>
      <c r="AX739" s="46"/>
      <c r="AY739" s="46"/>
      <c r="AZ739" s="46"/>
      <c r="BA739" s="46"/>
      <c r="BB739" s="46"/>
      <c r="BC739" s="46"/>
      <c r="BD739" s="46"/>
      <c r="BE739" s="46"/>
      <c r="BF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6"/>
      <c r="AN740" s="46"/>
      <c r="AO740" s="46"/>
      <c r="AP740" s="46"/>
      <c r="AQ740" s="46"/>
      <c r="AR740" s="46"/>
      <c r="AS740" s="46"/>
      <c r="AT740" s="46"/>
      <c r="AU740" s="46"/>
      <c r="AV740" s="46"/>
      <c r="AW740" s="46"/>
      <c r="AX740" s="46"/>
      <c r="AY740" s="46"/>
      <c r="AZ740" s="46"/>
      <c r="BA740" s="46"/>
      <c r="BB740" s="46"/>
      <c r="BC740" s="46"/>
      <c r="BD740" s="46"/>
      <c r="BE740" s="46"/>
      <c r="BF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c r="AM741" s="46"/>
      <c r="AN741" s="46"/>
      <c r="AO741" s="46"/>
      <c r="AP741" s="46"/>
      <c r="AQ741" s="46"/>
      <c r="AR741" s="46"/>
      <c r="AS741" s="46"/>
      <c r="AT741" s="46"/>
      <c r="AU741" s="46"/>
      <c r="AV741" s="46"/>
      <c r="AW741" s="46"/>
      <c r="AX741" s="46"/>
      <c r="AY741" s="46"/>
      <c r="AZ741" s="46"/>
      <c r="BA741" s="46"/>
      <c r="BB741" s="46"/>
      <c r="BC741" s="46"/>
      <c r="BD741" s="46"/>
      <c r="BE741" s="46"/>
      <c r="BF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6"/>
      <c r="AN742" s="46"/>
      <c r="AO742" s="46"/>
      <c r="AP742" s="46"/>
      <c r="AQ742" s="46"/>
      <c r="AR742" s="46"/>
      <c r="AS742" s="46"/>
      <c r="AT742" s="46"/>
      <c r="AU742" s="46"/>
      <c r="AV742" s="46"/>
      <c r="AW742" s="46"/>
      <c r="AX742" s="46"/>
      <c r="AY742" s="46"/>
      <c r="AZ742" s="46"/>
      <c r="BA742" s="46"/>
      <c r="BB742" s="46"/>
      <c r="BC742" s="46"/>
      <c r="BD742" s="46"/>
      <c r="BE742" s="46"/>
      <c r="BF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46"/>
      <c r="AO743" s="46"/>
      <c r="AP743" s="46"/>
      <c r="AQ743" s="46"/>
      <c r="AR743" s="46"/>
      <c r="AS743" s="46"/>
      <c r="AT743" s="46"/>
      <c r="AU743" s="46"/>
      <c r="AV743" s="46"/>
      <c r="AW743" s="46"/>
      <c r="AX743" s="46"/>
      <c r="AY743" s="46"/>
      <c r="AZ743" s="46"/>
      <c r="BA743" s="46"/>
      <c r="BB743" s="46"/>
      <c r="BC743" s="46"/>
      <c r="BD743" s="46"/>
      <c r="BE743" s="46"/>
      <c r="BF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6"/>
      <c r="AN744" s="46"/>
      <c r="AO744" s="46"/>
      <c r="AP744" s="46"/>
      <c r="AQ744" s="46"/>
      <c r="AR744" s="46"/>
      <c r="AS744" s="46"/>
      <c r="AT744" s="46"/>
      <c r="AU744" s="46"/>
      <c r="AV744" s="46"/>
      <c r="AW744" s="46"/>
      <c r="AX744" s="46"/>
      <c r="AY744" s="46"/>
      <c r="AZ744" s="46"/>
      <c r="BA744" s="46"/>
      <c r="BB744" s="46"/>
      <c r="BC744" s="46"/>
      <c r="BD744" s="46"/>
      <c r="BE744" s="46"/>
      <c r="BF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c r="AM745" s="46"/>
      <c r="AN745" s="46"/>
      <c r="AO745" s="46"/>
      <c r="AP745" s="46"/>
      <c r="AQ745" s="46"/>
      <c r="AR745" s="46"/>
      <c r="AS745" s="46"/>
      <c r="AT745" s="46"/>
      <c r="AU745" s="46"/>
      <c r="AV745" s="46"/>
      <c r="AW745" s="46"/>
      <c r="AX745" s="46"/>
      <c r="AY745" s="46"/>
      <c r="AZ745" s="46"/>
      <c r="BA745" s="46"/>
      <c r="BB745" s="46"/>
      <c r="BC745" s="46"/>
      <c r="BD745" s="46"/>
      <c r="BE745" s="46"/>
      <c r="BF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c r="AQ746" s="46"/>
      <c r="AR746" s="46"/>
      <c r="AS746" s="46"/>
      <c r="AT746" s="46"/>
      <c r="AU746" s="46"/>
      <c r="AV746" s="46"/>
      <c r="AW746" s="46"/>
      <c r="AX746" s="46"/>
      <c r="AY746" s="46"/>
      <c r="AZ746" s="46"/>
      <c r="BA746" s="46"/>
      <c r="BB746" s="46"/>
      <c r="BC746" s="46"/>
      <c r="BD746" s="46"/>
      <c r="BE746" s="46"/>
      <c r="BF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c r="AQ747" s="46"/>
      <c r="AR747" s="46"/>
      <c r="AS747" s="46"/>
      <c r="AT747" s="46"/>
      <c r="AU747" s="46"/>
      <c r="AV747" s="46"/>
      <c r="AW747" s="46"/>
      <c r="AX747" s="46"/>
      <c r="AY747" s="46"/>
      <c r="AZ747" s="46"/>
      <c r="BA747" s="46"/>
      <c r="BB747" s="46"/>
      <c r="BC747" s="46"/>
      <c r="BD747" s="46"/>
      <c r="BE747" s="46"/>
      <c r="BF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6"/>
      <c r="AN748" s="46"/>
      <c r="AO748" s="46"/>
      <c r="AP748" s="46"/>
      <c r="AQ748" s="46"/>
      <c r="AR748" s="46"/>
      <c r="AS748" s="46"/>
      <c r="AT748" s="46"/>
      <c r="AU748" s="46"/>
      <c r="AV748" s="46"/>
      <c r="AW748" s="46"/>
      <c r="AX748" s="46"/>
      <c r="AY748" s="46"/>
      <c r="AZ748" s="46"/>
      <c r="BA748" s="46"/>
      <c r="BB748" s="46"/>
      <c r="BC748" s="46"/>
      <c r="BD748" s="46"/>
      <c r="BE748" s="46"/>
      <c r="BF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c r="AQ749" s="46"/>
      <c r="AR749" s="46"/>
      <c r="AS749" s="46"/>
      <c r="AT749" s="46"/>
      <c r="AU749" s="46"/>
      <c r="AV749" s="46"/>
      <c r="AW749" s="46"/>
      <c r="AX749" s="46"/>
      <c r="AY749" s="46"/>
      <c r="AZ749" s="46"/>
      <c r="BA749" s="46"/>
      <c r="BB749" s="46"/>
      <c r="BC749" s="46"/>
      <c r="BD749" s="46"/>
      <c r="BE749" s="46"/>
      <c r="BF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c r="AQ750" s="46"/>
      <c r="AR750" s="46"/>
      <c r="AS750" s="46"/>
      <c r="AT750" s="46"/>
      <c r="AU750" s="46"/>
      <c r="AV750" s="46"/>
      <c r="AW750" s="46"/>
      <c r="AX750" s="46"/>
      <c r="AY750" s="46"/>
      <c r="AZ750" s="46"/>
      <c r="BA750" s="46"/>
      <c r="BB750" s="46"/>
      <c r="BC750" s="46"/>
      <c r="BD750" s="46"/>
      <c r="BE750" s="46"/>
      <c r="BF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c r="AM751" s="46"/>
      <c r="AN751" s="46"/>
      <c r="AO751" s="46"/>
      <c r="AP751" s="46"/>
      <c r="AQ751" s="46"/>
      <c r="AR751" s="46"/>
      <c r="AS751" s="46"/>
      <c r="AT751" s="46"/>
      <c r="AU751" s="46"/>
      <c r="AV751" s="46"/>
      <c r="AW751" s="46"/>
      <c r="AX751" s="46"/>
      <c r="AY751" s="46"/>
      <c r="AZ751" s="46"/>
      <c r="BA751" s="46"/>
      <c r="BB751" s="46"/>
      <c r="BC751" s="46"/>
      <c r="BD751" s="46"/>
      <c r="BE751" s="46"/>
      <c r="BF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6"/>
      <c r="AN752" s="46"/>
      <c r="AO752" s="46"/>
      <c r="AP752" s="46"/>
      <c r="AQ752" s="46"/>
      <c r="AR752" s="46"/>
      <c r="AS752" s="46"/>
      <c r="AT752" s="46"/>
      <c r="AU752" s="46"/>
      <c r="AV752" s="46"/>
      <c r="AW752" s="46"/>
      <c r="AX752" s="46"/>
      <c r="AY752" s="46"/>
      <c r="AZ752" s="46"/>
      <c r="BA752" s="46"/>
      <c r="BB752" s="46"/>
      <c r="BC752" s="46"/>
      <c r="BD752" s="46"/>
      <c r="BE752" s="46"/>
      <c r="BF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46"/>
      <c r="AO753" s="46"/>
      <c r="AP753" s="46"/>
      <c r="AQ753" s="46"/>
      <c r="AR753" s="46"/>
      <c r="AS753" s="46"/>
      <c r="AT753" s="46"/>
      <c r="AU753" s="46"/>
      <c r="AV753" s="46"/>
      <c r="AW753" s="46"/>
      <c r="AX753" s="46"/>
      <c r="AY753" s="46"/>
      <c r="AZ753" s="46"/>
      <c r="BA753" s="46"/>
      <c r="BB753" s="46"/>
      <c r="BC753" s="46"/>
      <c r="BD753" s="46"/>
      <c r="BE753" s="46"/>
      <c r="BF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6"/>
      <c r="AN754" s="46"/>
      <c r="AO754" s="46"/>
      <c r="AP754" s="46"/>
      <c r="AQ754" s="46"/>
      <c r="AR754" s="46"/>
      <c r="AS754" s="46"/>
      <c r="AT754" s="46"/>
      <c r="AU754" s="46"/>
      <c r="AV754" s="46"/>
      <c r="AW754" s="46"/>
      <c r="AX754" s="46"/>
      <c r="AY754" s="46"/>
      <c r="AZ754" s="46"/>
      <c r="BA754" s="46"/>
      <c r="BB754" s="46"/>
      <c r="BC754" s="46"/>
      <c r="BD754" s="46"/>
      <c r="BE754" s="46"/>
      <c r="BF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c r="AM755" s="46"/>
      <c r="AN755" s="46"/>
      <c r="AO755" s="46"/>
      <c r="AP755" s="46"/>
      <c r="AQ755" s="46"/>
      <c r="AR755" s="46"/>
      <c r="AS755" s="46"/>
      <c r="AT755" s="46"/>
      <c r="AU755" s="46"/>
      <c r="AV755" s="46"/>
      <c r="AW755" s="46"/>
      <c r="AX755" s="46"/>
      <c r="AY755" s="46"/>
      <c r="AZ755" s="46"/>
      <c r="BA755" s="46"/>
      <c r="BB755" s="46"/>
      <c r="BC755" s="46"/>
      <c r="BD755" s="46"/>
      <c r="BE755" s="46"/>
      <c r="BF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6"/>
      <c r="AN756" s="46"/>
      <c r="AO756" s="46"/>
      <c r="AP756" s="46"/>
      <c r="AQ756" s="46"/>
      <c r="AR756" s="46"/>
      <c r="AS756" s="46"/>
      <c r="AT756" s="46"/>
      <c r="AU756" s="46"/>
      <c r="AV756" s="46"/>
      <c r="AW756" s="46"/>
      <c r="AX756" s="46"/>
      <c r="AY756" s="46"/>
      <c r="AZ756" s="46"/>
      <c r="BA756" s="46"/>
      <c r="BB756" s="46"/>
      <c r="BC756" s="46"/>
      <c r="BD756" s="46"/>
      <c r="BE756" s="46"/>
      <c r="BF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c r="AQ757" s="46"/>
      <c r="AR757" s="46"/>
      <c r="AS757" s="46"/>
      <c r="AT757" s="46"/>
      <c r="AU757" s="46"/>
      <c r="AV757" s="46"/>
      <c r="AW757" s="46"/>
      <c r="AX757" s="46"/>
      <c r="AY757" s="46"/>
      <c r="AZ757" s="46"/>
      <c r="BA757" s="46"/>
      <c r="BB757" s="46"/>
      <c r="BC757" s="46"/>
      <c r="BD757" s="46"/>
      <c r="BE757" s="46"/>
      <c r="BF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6"/>
      <c r="AN758" s="46"/>
      <c r="AO758" s="46"/>
      <c r="AP758" s="46"/>
      <c r="AQ758" s="46"/>
      <c r="AR758" s="46"/>
      <c r="AS758" s="46"/>
      <c r="AT758" s="46"/>
      <c r="AU758" s="46"/>
      <c r="AV758" s="46"/>
      <c r="AW758" s="46"/>
      <c r="AX758" s="46"/>
      <c r="AY758" s="46"/>
      <c r="AZ758" s="46"/>
      <c r="BA758" s="46"/>
      <c r="BB758" s="46"/>
      <c r="BC758" s="46"/>
      <c r="BD758" s="46"/>
      <c r="BE758" s="46"/>
      <c r="BF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c r="AM759" s="46"/>
      <c r="AN759" s="46"/>
      <c r="AO759" s="46"/>
      <c r="AP759" s="46"/>
      <c r="AQ759" s="46"/>
      <c r="AR759" s="46"/>
      <c r="AS759" s="46"/>
      <c r="AT759" s="46"/>
      <c r="AU759" s="46"/>
      <c r="AV759" s="46"/>
      <c r="AW759" s="46"/>
      <c r="AX759" s="46"/>
      <c r="AY759" s="46"/>
      <c r="AZ759" s="46"/>
      <c r="BA759" s="46"/>
      <c r="BB759" s="46"/>
      <c r="BC759" s="46"/>
      <c r="BD759" s="46"/>
      <c r="BE759" s="46"/>
      <c r="BF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6"/>
      <c r="AN760" s="46"/>
      <c r="AO760" s="46"/>
      <c r="AP760" s="46"/>
      <c r="AQ760" s="46"/>
      <c r="AR760" s="46"/>
      <c r="AS760" s="46"/>
      <c r="AT760" s="46"/>
      <c r="AU760" s="46"/>
      <c r="AV760" s="46"/>
      <c r="AW760" s="46"/>
      <c r="AX760" s="46"/>
      <c r="AY760" s="46"/>
      <c r="AZ760" s="46"/>
      <c r="BA760" s="46"/>
      <c r="BB760" s="46"/>
      <c r="BC760" s="46"/>
      <c r="BD760" s="46"/>
      <c r="BE760" s="46"/>
      <c r="BF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46"/>
      <c r="AO761" s="46"/>
      <c r="AP761" s="46"/>
      <c r="AQ761" s="46"/>
      <c r="AR761" s="46"/>
      <c r="AS761" s="46"/>
      <c r="AT761" s="46"/>
      <c r="AU761" s="46"/>
      <c r="AV761" s="46"/>
      <c r="AW761" s="46"/>
      <c r="AX761" s="46"/>
      <c r="AY761" s="46"/>
      <c r="AZ761" s="46"/>
      <c r="BA761" s="46"/>
      <c r="BB761" s="46"/>
      <c r="BC761" s="46"/>
      <c r="BD761" s="46"/>
      <c r="BE761" s="46"/>
      <c r="BF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6"/>
      <c r="AN762" s="46"/>
      <c r="AO762" s="46"/>
      <c r="AP762" s="46"/>
      <c r="AQ762" s="46"/>
      <c r="AR762" s="46"/>
      <c r="AS762" s="46"/>
      <c r="AT762" s="46"/>
      <c r="AU762" s="46"/>
      <c r="AV762" s="46"/>
      <c r="AW762" s="46"/>
      <c r="AX762" s="46"/>
      <c r="AY762" s="46"/>
      <c r="AZ762" s="46"/>
      <c r="BA762" s="46"/>
      <c r="BB762" s="46"/>
      <c r="BC762" s="46"/>
      <c r="BD762" s="46"/>
      <c r="BE762" s="46"/>
      <c r="BF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6"/>
      <c r="AN763" s="46"/>
      <c r="AO763" s="46"/>
      <c r="AP763" s="46"/>
      <c r="AQ763" s="46"/>
      <c r="AR763" s="46"/>
      <c r="AS763" s="46"/>
      <c r="AT763" s="46"/>
      <c r="AU763" s="46"/>
      <c r="AV763" s="46"/>
      <c r="AW763" s="46"/>
      <c r="AX763" s="46"/>
      <c r="AY763" s="46"/>
      <c r="AZ763" s="46"/>
      <c r="BA763" s="46"/>
      <c r="BB763" s="46"/>
      <c r="BC763" s="46"/>
      <c r="BD763" s="46"/>
      <c r="BE763" s="46"/>
      <c r="BF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6"/>
      <c r="AN764" s="46"/>
      <c r="AO764" s="46"/>
      <c r="AP764" s="46"/>
      <c r="AQ764" s="46"/>
      <c r="AR764" s="46"/>
      <c r="AS764" s="46"/>
      <c r="AT764" s="46"/>
      <c r="AU764" s="46"/>
      <c r="AV764" s="46"/>
      <c r="AW764" s="46"/>
      <c r="AX764" s="46"/>
      <c r="AY764" s="46"/>
      <c r="AZ764" s="46"/>
      <c r="BA764" s="46"/>
      <c r="BB764" s="46"/>
      <c r="BC764" s="46"/>
      <c r="BD764" s="46"/>
      <c r="BE764" s="46"/>
      <c r="BF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c r="AM765" s="46"/>
      <c r="AN765" s="46"/>
      <c r="AO765" s="46"/>
      <c r="AP765" s="46"/>
      <c r="AQ765" s="46"/>
      <c r="AR765" s="46"/>
      <c r="AS765" s="46"/>
      <c r="AT765" s="46"/>
      <c r="AU765" s="46"/>
      <c r="AV765" s="46"/>
      <c r="AW765" s="46"/>
      <c r="AX765" s="46"/>
      <c r="AY765" s="46"/>
      <c r="AZ765" s="46"/>
      <c r="BA765" s="46"/>
      <c r="BB765" s="46"/>
      <c r="BC765" s="46"/>
      <c r="BD765" s="46"/>
      <c r="BE765" s="46"/>
      <c r="BF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6"/>
      <c r="AN766" s="46"/>
      <c r="AO766" s="46"/>
      <c r="AP766" s="46"/>
      <c r="AQ766" s="46"/>
      <c r="AR766" s="46"/>
      <c r="AS766" s="46"/>
      <c r="AT766" s="46"/>
      <c r="AU766" s="46"/>
      <c r="AV766" s="46"/>
      <c r="AW766" s="46"/>
      <c r="AX766" s="46"/>
      <c r="AY766" s="46"/>
      <c r="AZ766" s="46"/>
      <c r="BA766" s="46"/>
      <c r="BB766" s="46"/>
      <c r="BC766" s="46"/>
      <c r="BD766" s="46"/>
      <c r="BE766" s="46"/>
      <c r="BF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c r="AM767" s="46"/>
      <c r="AN767" s="46"/>
      <c r="AO767" s="46"/>
      <c r="AP767" s="46"/>
      <c r="AQ767" s="46"/>
      <c r="AR767" s="46"/>
      <c r="AS767" s="46"/>
      <c r="AT767" s="46"/>
      <c r="AU767" s="46"/>
      <c r="AV767" s="46"/>
      <c r="AW767" s="46"/>
      <c r="AX767" s="46"/>
      <c r="AY767" s="46"/>
      <c r="AZ767" s="46"/>
      <c r="BA767" s="46"/>
      <c r="BB767" s="46"/>
      <c r="BC767" s="46"/>
      <c r="BD767" s="46"/>
      <c r="BE767" s="46"/>
      <c r="BF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46"/>
      <c r="AO768" s="46"/>
      <c r="AP768" s="46"/>
      <c r="AQ768" s="46"/>
      <c r="AR768" s="46"/>
      <c r="AS768" s="46"/>
      <c r="AT768" s="46"/>
      <c r="AU768" s="46"/>
      <c r="AV768" s="46"/>
      <c r="AW768" s="46"/>
      <c r="AX768" s="46"/>
      <c r="AY768" s="46"/>
      <c r="AZ768" s="46"/>
      <c r="BA768" s="46"/>
      <c r="BB768" s="46"/>
      <c r="BC768" s="46"/>
      <c r="BD768" s="46"/>
      <c r="BE768" s="46"/>
      <c r="BF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c r="AM769" s="46"/>
      <c r="AN769" s="46"/>
      <c r="AO769" s="46"/>
      <c r="AP769" s="46"/>
      <c r="AQ769" s="46"/>
      <c r="AR769" s="46"/>
      <c r="AS769" s="46"/>
      <c r="AT769" s="46"/>
      <c r="AU769" s="46"/>
      <c r="AV769" s="46"/>
      <c r="AW769" s="46"/>
      <c r="AX769" s="46"/>
      <c r="AY769" s="46"/>
      <c r="AZ769" s="46"/>
      <c r="BA769" s="46"/>
      <c r="BB769" s="46"/>
      <c r="BC769" s="46"/>
      <c r="BD769" s="46"/>
      <c r="BE769" s="46"/>
      <c r="BF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6"/>
      <c r="AN770" s="46"/>
      <c r="AO770" s="46"/>
      <c r="AP770" s="46"/>
      <c r="AQ770" s="46"/>
      <c r="AR770" s="46"/>
      <c r="AS770" s="46"/>
      <c r="AT770" s="46"/>
      <c r="AU770" s="46"/>
      <c r="AV770" s="46"/>
      <c r="AW770" s="46"/>
      <c r="AX770" s="46"/>
      <c r="AY770" s="46"/>
      <c r="AZ770" s="46"/>
      <c r="BA770" s="46"/>
      <c r="BB770" s="46"/>
      <c r="BC770" s="46"/>
      <c r="BD770" s="46"/>
      <c r="BE770" s="46"/>
      <c r="BF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c r="AM771" s="46"/>
      <c r="AN771" s="46"/>
      <c r="AO771" s="46"/>
      <c r="AP771" s="46"/>
      <c r="AQ771" s="46"/>
      <c r="AR771" s="46"/>
      <c r="AS771" s="46"/>
      <c r="AT771" s="46"/>
      <c r="AU771" s="46"/>
      <c r="AV771" s="46"/>
      <c r="AW771" s="46"/>
      <c r="AX771" s="46"/>
      <c r="AY771" s="46"/>
      <c r="AZ771" s="46"/>
      <c r="BA771" s="46"/>
      <c r="BB771" s="46"/>
      <c r="BC771" s="46"/>
      <c r="BD771" s="46"/>
      <c r="BE771" s="46"/>
      <c r="BF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6"/>
      <c r="AN772" s="46"/>
      <c r="AO772" s="46"/>
      <c r="AP772" s="46"/>
      <c r="AQ772" s="46"/>
      <c r="AR772" s="46"/>
      <c r="AS772" s="46"/>
      <c r="AT772" s="46"/>
      <c r="AU772" s="46"/>
      <c r="AV772" s="46"/>
      <c r="AW772" s="46"/>
      <c r="AX772" s="46"/>
      <c r="AY772" s="46"/>
      <c r="AZ772" s="46"/>
      <c r="BA772" s="46"/>
      <c r="BB772" s="46"/>
      <c r="BC772" s="46"/>
      <c r="BD772" s="46"/>
      <c r="BE772" s="46"/>
      <c r="BF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6"/>
      <c r="AN773" s="46"/>
      <c r="AO773" s="46"/>
      <c r="AP773" s="46"/>
      <c r="AQ773" s="46"/>
      <c r="AR773" s="46"/>
      <c r="AS773" s="46"/>
      <c r="AT773" s="46"/>
      <c r="AU773" s="46"/>
      <c r="AV773" s="46"/>
      <c r="AW773" s="46"/>
      <c r="AX773" s="46"/>
      <c r="AY773" s="46"/>
      <c r="AZ773" s="46"/>
      <c r="BA773" s="46"/>
      <c r="BB773" s="46"/>
      <c r="BC773" s="46"/>
      <c r="BD773" s="46"/>
      <c r="BE773" s="46"/>
      <c r="BF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6"/>
      <c r="AN774" s="46"/>
      <c r="AO774" s="46"/>
      <c r="AP774" s="46"/>
      <c r="AQ774" s="46"/>
      <c r="AR774" s="46"/>
      <c r="AS774" s="46"/>
      <c r="AT774" s="46"/>
      <c r="AU774" s="46"/>
      <c r="AV774" s="46"/>
      <c r="AW774" s="46"/>
      <c r="AX774" s="46"/>
      <c r="AY774" s="46"/>
      <c r="AZ774" s="46"/>
      <c r="BA774" s="46"/>
      <c r="BB774" s="46"/>
      <c r="BC774" s="46"/>
      <c r="BD774" s="46"/>
      <c r="BE774" s="46"/>
      <c r="BF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c r="AM775" s="46"/>
      <c r="AN775" s="46"/>
      <c r="AO775" s="46"/>
      <c r="AP775" s="46"/>
      <c r="AQ775" s="46"/>
      <c r="AR775" s="46"/>
      <c r="AS775" s="46"/>
      <c r="AT775" s="46"/>
      <c r="AU775" s="46"/>
      <c r="AV775" s="46"/>
      <c r="AW775" s="46"/>
      <c r="AX775" s="46"/>
      <c r="AY775" s="46"/>
      <c r="AZ775" s="46"/>
      <c r="BA775" s="46"/>
      <c r="BB775" s="46"/>
      <c r="BC775" s="46"/>
      <c r="BD775" s="46"/>
      <c r="BE775" s="46"/>
      <c r="BF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6"/>
      <c r="AN776" s="46"/>
      <c r="AO776" s="46"/>
      <c r="AP776" s="46"/>
      <c r="AQ776" s="46"/>
      <c r="AR776" s="46"/>
      <c r="AS776" s="46"/>
      <c r="AT776" s="46"/>
      <c r="AU776" s="46"/>
      <c r="AV776" s="46"/>
      <c r="AW776" s="46"/>
      <c r="AX776" s="46"/>
      <c r="AY776" s="46"/>
      <c r="AZ776" s="46"/>
      <c r="BA776" s="46"/>
      <c r="BB776" s="46"/>
      <c r="BC776" s="46"/>
      <c r="BD776" s="46"/>
      <c r="BE776" s="46"/>
      <c r="BF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c r="AM777" s="46"/>
      <c r="AN777" s="46"/>
      <c r="AO777" s="46"/>
      <c r="AP777" s="46"/>
      <c r="AQ777" s="46"/>
      <c r="AR777" s="46"/>
      <c r="AS777" s="46"/>
      <c r="AT777" s="46"/>
      <c r="AU777" s="46"/>
      <c r="AV777" s="46"/>
      <c r="AW777" s="46"/>
      <c r="AX777" s="46"/>
      <c r="AY777" s="46"/>
      <c r="AZ777" s="46"/>
      <c r="BA777" s="46"/>
      <c r="BB777" s="46"/>
      <c r="BC777" s="46"/>
      <c r="BD777" s="46"/>
      <c r="BE777" s="46"/>
      <c r="BF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6"/>
      <c r="AN778" s="46"/>
      <c r="AO778" s="46"/>
      <c r="AP778" s="46"/>
      <c r="AQ778" s="46"/>
      <c r="AR778" s="46"/>
      <c r="AS778" s="46"/>
      <c r="AT778" s="46"/>
      <c r="AU778" s="46"/>
      <c r="AV778" s="46"/>
      <c r="AW778" s="46"/>
      <c r="AX778" s="46"/>
      <c r="AY778" s="46"/>
      <c r="AZ778" s="46"/>
      <c r="BA778" s="46"/>
      <c r="BB778" s="46"/>
      <c r="BC778" s="46"/>
      <c r="BD778" s="46"/>
      <c r="BE778" s="46"/>
      <c r="BF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c r="AQ779" s="46"/>
      <c r="AR779" s="46"/>
      <c r="AS779" s="46"/>
      <c r="AT779" s="46"/>
      <c r="AU779" s="46"/>
      <c r="AV779" s="46"/>
      <c r="AW779" s="46"/>
      <c r="AX779" s="46"/>
      <c r="AY779" s="46"/>
      <c r="AZ779" s="46"/>
      <c r="BA779" s="46"/>
      <c r="BB779" s="46"/>
      <c r="BC779" s="46"/>
      <c r="BD779" s="46"/>
      <c r="BE779" s="46"/>
      <c r="BF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c r="AQ780" s="46"/>
      <c r="AR780" s="46"/>
      <c r="AS780" s="46"/>
      <c r="AT780" s="46"/>
      <c r="AU780" s="46"/>
      <c r="AV780" s="46"/>
      <c r="AW780" s="46"/>
      <c r="AX780" s="46"/>
      <c r="AY780" s="46"/>
      <c r="AZ780" s="46"/>
      <c r="BA780" s="46"/>
      <c r="BB780" s="46"/>
      <c r="BC780" s="46"/>
      <c r="BD780" s="46"/>
      <c r="BE780" s="46"/>
      <c r="BF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c r="AM781" s="46"/>
      <c r="AN781" s="46"/>
      <c r="AO781" s="46"/>
      <c r="AP781" s="46"/>
      <c r="AQ781" s="46"/>
      <c r="AR781" s="46"/>
      <c r="AS781" s="46"/>
      <c r="AT781" s="46"/>
      <c r="AU781" s="46"/>
      <c r="AV781" s="46"/>
      <c r="AW781" s="46"/>
      <c r="AX781" s="46"/>
      <c r="AY781" s="46"/>
      <c r="AZ781" s="46"/>
      <c r="BA781" s="46"/>
      <c r="BB781" s="46"/>
      <c r="BC781" s="46"/>
      <c r="BD781" s="46"/>
      <c r="BE781" s="46"/>
      <c r="BF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6"/>
      <c r="AN782" s="46"/>
      <c r="AO782" s="46"/>
      <c r="AP782" s="46"/>
      <c r="AQ782" s="46"/>
      <c r="AR782" s="46"/>
      <c r="AS782" s="46"/>
      <c r="AT782" s="46"/>
      <c r="AU782" s="46"/>
      <c r="AV782" s="46"/>
      <c r="AW782" s="46"/>
      <c r="AX782" s="46"/>
      <c r="AY782" s="46"/>
      <c r="AZ782" s="46"/>
      <c r="BA782" s="46"/>
      <c r="BB782" s="46"/>
      <c r="BC782" s="46"/>
      <c r="BD782" s="46"/>
      <c r="BE782" s="46"/>
      <c r="BF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6"/>
      <c r="AN783" s="46"/>
      <c r="AO783" s="46"/>
      <c r="AP783" s="46"/>
      <c r="AQ783" s="46"/>
      <c r="AR783" s="46"/>
      <c r="AS783" s="46"/>
      <c r="AT783" s="46"/>
      <c r="AU783" s="46"/>
      <c r="AV783" s="46"/>
      <c r="AW783" s="46"/>
      <c r="AX783" s="46"/>
      <c r="AY783" s="46"/>
      <c r="AZ783" s="46"/>
      <c r="BA783" s="46"/>
      <c r="BB783" s="46"/>
      <c r="BC783" s="46"/>
      <c r="BD783" s="46"/>
      <c r="BE783" s="46"/>
      <c r="BF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6"/>
      <c r="AN784" s="46"/>
      <c r="AO784" s="46"/>
      <c r="AP784" s="46"/>
      <c r="AQ784" s="46"/>
      <c r="AR784" s="46"/>
      <c r="AS784" s="46"/>
      <c r="AT784" s="46"/>
      <c r="AU784" s="46"/>
      <c r="AV784" s="46"/>
      <c r="AW784" s="46"/>
      <c r="AX784" s="46"/>
      <c r="AY784" s="46"/>
      <c r="AZ784" s="46"/>
      <c r="BA784" s="46"/>
      <c r="BB784" s="46"/>
      <c r="BC784" s="46"/>
      <c r="BD784" s="46"/>
      <c r="BE784" s="46"/>
      <c r="BF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c r="AQ785" s="46"/>
      <c r="AR785" s="46"/>
      <c r="AS785" s="46"/>
      <c r="AT785" s="46"/>
      <c r="AU785" s="46"/>
      <c r="AV785" s="46"/>
      <c r="AW785" s="46"/>
      <c r="AX785" s="46"/>
      <c r="AY785" s="46"/>
      <c r="AZ785" s="46"/>
      <c r="BA785" s="46"/>
      <c r="BB785" s="46"/>
      <c r="BC785" s="46"/>
      <c r="BD785" s="46"/>
      <c r="BE785" s="46"/>
      <c r="BF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c r="AQ786" s="46"/>
      <c r="AR786" s="46"/>
      <c r="AS786" s="46"/>
      <c r="AT786" s="46"/>
      <c r="AU786" s="46"/>
      <c r="AV786" s="46"/>
      <c r="AW786" s="46"/>
      <c r="AX786" s="46"/>
      <c r="AY786" s="46"/>
      <c r="AZ786" s="46"/>
      <c r="BA786" s="46"/>
      <c r="BB786" s="46"/>
      <c r="BC786" s="46"/>
      <c r="BD786" s="46"/>
      <c r="BE786" s="46"/>
      <c r="BF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46"/>
      <c r="AS787" s="46"/>
      <c r="AT787" s="46"/>
      <c r="AU787" s="46"/>
      <c r="AV787" s="46"/>
      <c r="AW787" s="46"/>
      <c r="AX787" s="46"/>
      <c r="AY787" s="46"/>
      <c r="AZ787" s="46"/>
      <c r="BA787" s="46"/>
      <c r="BB787" s="46"/>
      <c r="BC787" s="46"/>
      <c r="BD787" s="46"/>
      <c r="BE787" s="46"/>
      <c r="BF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c r="AQ788" s="46"/>
      <c r="AR788" s="46"/>
      <c r="AS788" s="46"/>
      <c r="AT788" s="46"/>
      <c r="AU788" s="46"/>
      <c r="AV788" s="46"/>
      <c r="AW788" s="46"/>
      <c r="AX788" s="46"/>
      <c r="AY788" s="46"/>
      <c r="AZ788" s="46"/>
      <c r="BA788" s="46"/>
      <c r="BB788" s="46"/>
      <c r="BC788" s="46"/>
      <c r="BD788" s="46"/>
      <c r="BE788" s="46"/>
      <c r="BF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c r="AM789" s="46"/>
      <c r="AN789" s="46"/>
      <c r="AO789" s="46"/>
      <c r="AP789" s="46"/>
      <c r="AQ789" s="46"/>
      <c r="AR789" s="46"/>
      <c r="AS789" s="46"/>
      <c r="AT789" s="46"/>
      <c r="AU789" s="46"/>
      <c r="AV789" s="46"/>
      <c r="AW789" s="46"/>
      <c r="AX789" s="46"/>
      <c r="AY789" s="46"/>
      <c r="AZ789" s="46"/>
      <c r="BA789" s="46"/>
      <c r="BB789" s="46"/>
      <c r="BC789" s="46"/>
      <c r="BD789" s="46"/>
      <c r="BE789" s="46"/>
      <c r="BF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6"/>
      <c r="AN790" s="46"/>
      <c r="AO790" s="46"/>
      <c r="AP790" s="46"/>
      <c r="AQ790" s="46"/>
      <c r="AR790" s="46"/>
      <c r="AS790" s="46"/>
      <c r="AT790" s="46"/>
      <c r="AU790" s="46"/>
      <c r="AV790" s="46"/>
      <c r="AW790" s="46"/>
      <c r="AX790" s="46"/>
      <c r="AY790" s="46"/>
      <c r="AZ790" s="46"/>
      <c r="BA790" s="46"/>
      <c r="BB790" s="46"/>
      <c r="BC790" s="46"/>
      <c r="BD790" s="46"/>
      <c r="BE790" s="46"/>
      <c r="BF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c r="AQ791" s="46"/>
      <c r="AR791" s="46"/>
      <c r="AS791" s="46"/>
      <c r="AT791" s="46"/>
      <c r="AU791" s="46"/>
      <c r="AV791" s="46"/>
      <c r="AW791" s="46"/>
      <c r="AX791" s="46"/>
      <c r="AY791" s="46"/>
      <c r="AZ791" s="46"/>
      <c r="BA791" s="46"/>
      <c r="BB791" s="46"/>
      <c r="BC791" s="46"/>
      <c r="BD791" s="46"/>
      <c r="BE791" s="46"/>
      <c r="BF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46"/>
      <c r="AO792" s="46"/>
      <c r="AP792" s="46"/>
      <c r="AQ792" s="46"/>
      <c r="AR792" s="46"/>
      <c r="AS792" s="46"/>
      <c r="AT792" s="46"/>
      <c r="AU792" s="46"/>
      <c r="AV792" s="46"/>
      <c r="AW792" s="46"/>
      <c r="AX792" s="46"/>
      <c r="AY792" s="46"/>
      <c r="AZ792" s="46"/>
      <c r="BA792" s="46"/>
      <c r="BB792" s="46"/>
      <c r="BC792" s="46"/>
      <c r="BD792" s="46"/>
      <c r="BE792" s="46"/>
      <c r="BF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6"/>
      <c r="AN793" s="46"/>
      <c r="AO793" s="46"/>
      <c r="AP793" s="46"/>
      <c r="AQ793" s="46"/>
      <c r="AR793" s="46"/>
      <c r="AS793" s="46"/>
      <c r="AT793" s="46"/>
      <c r="AU793" s="46"/>
      <c r="AV793" s="46"/>
      <c r="AW793" s="46"/>
      <c r="AX793" s="46"/>
      <c r="AY793" s="46"/>
      <c r="AZ793" s="46"/>
      <c r="BA793" s="46"/>
      <c r="BB793" s="46"/>
      <c r="BC793" s="46"/>
      <c r="BD793" s="46"/>
      <c r="BE793" s="46"/>
      <c r="BF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46"/>
      <c r="AO794" s="46"/>
      <c r="AP794" s="46"/>
      <c r="AQ794" s="46"/>
      <c r="AR794" s="46"/>
      <c r="AS794" s="46"/>
      <c r="AT794" s="46"/>
      <c r="AU794" s="46"/>
      <c r="AV794" s="46"/>
      <c r="AW794" s="46"/>
      <c r="AX794" s="46"/>
      <c r="AY794" s="46"/>
      <c r="AZ794" s="46"/>
      <c r="BA794" s="46"/>
      <c r="BB794" s="46"/>
      <c r="BC794" s="46"/>
      <c r="BD794" s="46"/>
      <c r="BE794" s="46"/>
      <c r="BF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c r="AM795" s="46"/>
      <c r="AN795" s="46"/>
      <c r="AO795" s="46"/>
      <c r="AP795" s="46"/>
      <c r="AQ795" s="46"/>
      <c r="AR795" s="46"/>
      <c r="AS795" s="46"/>
      <c r="AT795" s="46"/>
      <c r="AU795" s="46"/>
      <c r="AV795" s="46"/>
      <c r="AW795" s="46"/>
      <c r="AX795" s="46"/>
      <c r="AY795" s="46"/>
      <c r="AZ795" s="46"/>
      <c r="BA795" s="46"/>
      <c r="BB795" s="46"/>
      <c r="BC795" s="46"/>
      <c r="BD795" s="46"/>
      <c r="BE795" s="46"/>
      <c r="BF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6"/>
      <c r="AN796" s="46"/>
      <c r="AO796" s="46"/>
      <c r="AP796" s="46"/>
      <c r="AQ796" s="46"/>
      <c r="AR796" s="46"/>
      <c r="AS796" s="46"/>
      <c r="AT796" s="46"/>
      <c r="AU796" s="46"/>
      <c r="AV796" s="46"/>
      <c r="AW796" s="46"/>
      <c r="AX796" s="46"/>
      <c r="AY796" s="46"/>
      <c r="AZ796" s="46"/>
      <c r="BA796" s="46"/>
      <c r="BB796" s="46"/>
      <c r="BC796" s="46"/>
      <c r="BD796" s="46"/>
      <c r="BE796" s="46"/>
      <c r="BF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46"/>
      <c r="AO797" s="46"/>
      <c r="AP797" s="46"/>
      <c r="AQ797" s="46"/>
      <c r="AR797" s="46"/>
      <c r="AS797" s="46"/>
      <c r="AT797" s="46"/>
      <c r="AU797" s="46"/>
      <c r="AV797" s="46"/>
      <c r="AW797" s="46"/>
      <c r="AX797" s="46"/>
      <c r="AY797" s="46"/>
      <c r="AZ797" s="46"/>
      <c r="BA797" s="46"/>
      <c r="BB797" s="46"/>
      <c r="BC797" s="46"/>
      <c r="BD797" s="46"/>
      <c r="BE797" s="46"/>
      <c r="BF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c r="AQ798" s="46"/>
      <c r="AR798" s="46"/>
      <c r="AS798" s="46"/>
      <c r="AT798" s="46"/>
      <c r="AU798" s="46"/>
      <c r="AV798" s="46"/>
      <c r="AW798" s="46"/>
      <c r="AX798" s="46"/>
      <c r="AY798" s="46"/>
      <c r="AZ798" s="46"/>
      <c r="BA798" s="46"/>
      <c r="BB798" s="46"/>
      <c r="BC798" s="46"/>
      <c r="BD798" s="46"/>
      <c r="BE798" s="46"/>
      <c r="BF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c r="AM799" s="46"/>
      <c r="AN799" s="46"/>
      <c r="AO799" s="46"/>
      <c r="AP799" s="46"/>
      <c r="AQ799" s="46"/>
      <c r="AR799" s="46"/>
      <c r="AS799" s="46"/>
      <c r="AT799" s="46"/>
      <c r="AU799" s="46"/>
      <c r="AV799" s="46"/>
      <c r="AW799" s="46"/>
      <c r="AX799" s="46"/>
      <c r="AY799" s="46"/>
      <c r="AZ799" s="46"/>
      <c r="BA799" s="46"/>
      <c r="BB799" s="46"/>
      <c r="BC799" s="46"/>
      <c r="BD799" s="46"/>
      <c r="BE799" s="46"/>
      <c r="BF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6"/>
      <c r="AN800" s="46"/>
      <c r="AO800" s="46"/>
      <c r="AP800" s="46"/>
      <c r="AQ800" s="46"/>
      <c r="AR800" s="46"/>
      <c r="AS800" s="46"/>
      <c r="AT800" s="46"/>
      <c r="AU800" s="46"/>
      <c r="AV800" s="46"/>
      <c r="AW800" s="46"/>
      <c r="AX800" s="46"/>
      <c r="AY800" s="46"/>
      <c r="AZ800" s="46"/>
      <c r="BA800" s="46"/>
      <c r="BB800" s="46"/>
      <c r="BC800" s="46"/>
      <c r="BD800" s="46"/>
      <c r="BE800" s="46"/>
      <c r="BF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46"/>
      <c r="AO801" s="46"/>
      <c r="AP801" s="46"/>
      <c r="AQ801" s="46"/>
      <c r="AR801" s="46"/>
      <c r="AS801" s="46"/>
      <c r="AT801" s="46"/>
      <c r="AU801" s="46"/>
      <c r="AV801" s="46"/>
      <c r="AW801" s="46"/>
      <c r="AX801" s="46"/>
      <c r="AY801" s="46"/>
      <c r="AZ801" s="46"/>
      <c r="BA801" s="46"/>
      <c r="BB801" s="46"/>
      <c r="BC801" s="46"/>
      <c r="BD801" s="46"/>
      <c r="BE801" s="46"/>
      <c r="BF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6"/>
      <c r="AN802" s="46"/>
      <c r="AO802" s="46"/>
      <c r="AP802" s="46"/>
      <c r="AQ802" s="46"/>
      <c r="AR802" s="46"/>
      <c r="AS802" s="46"/>
      <c r="AT802" s="46"/>
      <c r="AU802" s="46"/>
      <c r="AV802" s="46"/>
      <c r="AW802" s="46"/>
      <c r="AX802" s="46"/>
      <c r="AY802" s="46"/>
      <c r="AZ802" s="46"/>
      <c r="BA802" s="46"/>
      <c r="BB802" s="46"/>
      <c r="BC802" s="46"/>
      <c r="BD802" s="46"/>
      <c r="BE802" s="46"/>
      <c r="BF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6"/>
      <c r="AN803" s="46"/>
      <c r="AO803" s="46"/>
      <c r="AP803" s="46"/>
      <c r="AQ803" s="46"/>
      <c r="AR803" s="46"/>
      <c r="AS803" s="46"/>
      <c r="AT803" s="46"/>
      <c r="AU803" s="46"/>
      <c r="AV803" s="46"/>
      <c r="AW803" s="46"/>
      <c r="AX803" s="46"/>
      <c r="AY803" s="46"/>
      <c r="AZ803" s="46"/>
      <c r="BA803" s="46"/>
      <c r="BB803" s="46"/>
      <c r="BC803" s="46"/>
      <c r="BD803" s="46"/>
      <c r="BE803" s="46"/>
      <c r="BF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6"/>
      <c r="AN804" s="46"/>
      <c r="AO804" s="46"/>
      <c r="AP804" s="46"/>
      <c r="AQ804" s="46"/>
      <c r="AR804" s="46"/>
      <c r="AS804" s="46"/>
      <c r="AT804" s="46"/>
      <c r="AU804" s="46"/>
      <c r="AV804" s="46"/>
      <c r="AW804" s="46"/>
      <c r="AX804" s="46"/>
      <c r="AY804" s="46"/>
      <c r="AZ804" s="46"/>
      <c r="BA804" s="46"/>
      <c r="BB804" s="46"/>
      <c r="BC804" s="46"/>
      <c r="BD804" s="46"/>
      <c r="BE804" s="46"/>
      <c r="BF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c r="AQ805" s="46"/>
      <c r="AR805" s="46"/>
      <c r="AS805" s="46"/>
      <c r="AT805" s="46"/>
      <c r="AU805" s="46"/>
      <c r="AV805" s="46"/>
      <c r="AW805" s="46"/>
      <c r="AX805" s="46"/>
      <c r="AY805" s="46"/>
      <c r="AZ805" s="46"/>
      <c r="BA805" s="46"/>
      <c r="BB805" s="46"/>
      <c r="BC805" s="46"/>
      <c r="BD805" s="46"/>
      <c r="BE805" s="46"/>
      <c r="BF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6"/>
      <c r="AN806" s="46"/>
      <c r="AO806" s="46"/>
      <c r="AP806" s="46"/>
      <c r="AQ806" s="46"/>
      <c r="AR806" s="46"/>
      <c r="AS806" s="46"/>
      <c r="AT806" s="46"/>
      <c r="AU806" s="46"/>
      <c r="AV806" s="46"/>
      <c r="AW806" s="46"/>
      <c r="AX806" s="46"/>
      <c r="AY806" s="46"/>
      <c r="AZ806" s="46"/>
      <c r="BA806" s="46"/>
      <c r="BB806" s="46"/>
      <c r="BC806" s="46"/>
      <c r="BD806" s="46"/>
      <c r="BE806" s="46"/>
      <c r="BF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c r="AM807" s="46"/>
      <c r="AN807" s="46"/>
      <c r="AO807" s="46"/>
      <c r="AP807" s="46"/>
      <c r="AQ807" s="46"/>
      <c r="AR807" s="46"/>
      <c r="AS807" s="46"/>
      <c r="AT807" s="46"/>
      <c r="AU807" s="46"/>
      <c r="AV807" s="46"/>
      <c r="AW807" s="46"/>
      <c r="AX807" s="46"/>
      <c r="AY807" s="46"/>
      <c r="AZ807" s="46"/>
      <c r="BA807" s="46"/>
      <c r="BB807" s="46"/>
      <c r="BC807" s="46"/>
      <c r="BD807" s="46"/>
      <c r="BE807" s="46"/>
      <c r="BF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6"/>
      <c r="AN808" s="46"/>
      <c r="AO808" s="46"/>
      <c r="AP808" s="46"/>
      <c r="AQ808" s="46"/>
      <c r="AR808" s="46"/>
      <c r="AS808" s="46"/>
      <c r="AT808" s="46"/>
      <c r="AU808" s="46"/>
      <c r="AV808" s="46"/>
      <c r="AW808" s="46"/>
      <c r="AX808" s="46"/>
      <c r="AY808" s="46"/>
      <c r="AZ808" s="46"/>
      <c r="BA808" s="46"/>
      <c r="BB808" s="46"/>
      <c r="BC808" s="46"/>
      <c r="BD808" s="46"/>
      <c r="BE808" s="46"/>
      <c r="BF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c r="BA809" s="46"/>
      <c r="BB809" s="46"/>
      <c r="BC809" s="46"/>
      <c r="BD809" s="46"/>
      <c r="BE809" s="46"/>
      <c r="BF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6"/>
      <c r="AN810" s="46"/>
      <c r="AO810" s="46"/>
      <c r="AP810" s="46"/>
      <c r="AQ810" s="46"/>
      <c r="AR810" s="46"/>
      <c r="AS810" s="46"/>
      <c r="AT810" s="46"/>
      <c r="AU810" s="46"/>
      <c r="AV810" s="46"/>
      <c r="AW810" s="46"/>
      <c r="AX810" s="46"/>
      <c r="AY810" s="46"/>
      <c r="AZ810" s="46"/>
      <c r="BA810" s="46"/>
      <c r="BB810" s="46"/>
      <c r="BC810" s="46"/>
      <c r="BD810" s="46"/>
      <c r="BE810" s="46"/>
      <c r="BF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46"/>
      <c r="AO811" s="46"/>
      <c r="AP811" s="46"/>
      <c r="AQ811" s="46"/>
      <c r="AR811" s="46"/>
      <c r="AS811" s="46"/>
      <c r="AT811" s="46"/>
      <c r="AU811" s="46"/>
      <c r="AV811" s="46"/>
      <c r="AW811" s="46"/>
      <c r="AX811" s="46"/>
      <c r="AY811" s="46"/>
      <c r="AZ811" s="46"/>
      <c r="BA811" s="46"/>
      <c r="BB811" s="46"/>
      <c r="BC811" s="46"/>
      <c r="BD811" s="46"/>
      <c r="BE811" s="46"/>
      <c r="BF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46"/>
      <c r="AS812" s="46"/>
      <c r="AT812" s="46"/>
      <c r="AU812" s="46"/>
      <c r="AV812" s="46"/>
      <c r="AW812" s="46"/>
      <c r="AX812" s="46"/>
      <c r="AY812" s="46"/>
      <c r="AZ812" s="46"/>
      <c r="BA812" s="46"/>
      <c r="BB812" s="46"/>
      <c r="BC812" s="46"/>
      <c r="BD812" s="46"/>
      <c r="BE812" s="46"/>
      <c r="BF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46"/>
      <c r="AO813" s="46"/>
      <c r="AP813" s="46"/>
      <c r="AQ813" s="46"/>
      <c r="AR813" s="46"/>
      <c r="AS813" s="46"/>
      <c r="AT813" s="46"/>
      <c r="AU813" s="46"/>
      <c r="AV813" s="46"/>
      <c r="AW813" s="46"/>
      <c r="AX813" s="46"/>
      <c r="AY813" s="46"/>
      <c r="AZ813" s="46"/>
      <c r="BA813" s="46"/>
      <c r="BB813" s="46"/>
      <c r="BC813" s="46"/>
      <c r="BD813" s="46"/>
      <c r="BE813" s="46"/>
      <c r="BF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c r="BA814" s="46"/>
      <c r="BB814" s="46"/>
      <c r="BC814" s="46"/>
      <c r="BD814" s="46"/>
      <c r="BE814" s="46"/>
      <c r="BF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46"/>
      <c r="AO815" s="46"/>
      <c r="AP815" s="46"/>
      <c r="AQ815" s="46"/>
      <c r="AR815" s="46"/>
      <c r="AS815" s="46"/>
      <c r="AT815" s="46"/>
      <c r="AU815" s="46"/>
      <c r="AV815" s="46"/>
      <c r="AW815" s="46"/>
      <c r="AX815" s="46"/>
      <c r="AY815" s="46"/>
      <c r="AZ815" s="46"/>
      <c r="BA815" s="46"/>
      <c r="BB815" s="46"/>
      <c r="BC815" s="46"/>
      <c r="BD815" s="46"/>
      <c r="BE815" s="46"/>
      <c r="BF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6"/>
      <c r="AN816" s="46"/>
      <c r="AO816" s="46"/>
      <c r="AP816" s="46"/>
      <c r="AQ816" s="46"/>
      <c r="AR816" s="46"/>
      <c r="AS816" s="46"/>
      <c r="AT816" s="46"/>
      <c r="AU816" s="46"/>
      <c r="AV816" s="46"/>
      <c r="AW816" s="46"/>
      <c r="AX816" s="46"/>
      <c r="AY816" s="46"/>
      <c r="AZ816" s="46"/>
      <c r="BA816" s="46"/>
      <c r="BB816" s="46"/>
      <c r="BC816" s="46"/>
      <c r="BD816" s="46"/>
      <c r="BE816" s="46"/>
      <c r="BF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c r="AM817" s="46"/>
      <c r="AN817" s="46"/>
      <c r="AO817" s="46"/>
      <c r="AP817" s="46"/>
      <c r="AQ817" s="46"/>
      <c r="AR817" s="46"/>
      <c r="AS817" s="46"/>
      <c r="AT817" s="46"/>
      <c r="AU817" s="46"/>
      <c r="AV817" s="46"/>
      <c r="AW817" s="46"/>
      <c r="AX817" s="46"/>
      <c r="AY817" s="46"/>
      <c r="AZ817" s="46"/>
      <c r="BA817" s="46"/>
      <c r="BB817" s="46"/>
      <c r="BC817" s="46"/>
      <c r="BD817" s="46"/>
      <c r="BE817" s="46"/>
      <c r="BF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6"/>
      <c r="AN818" s="46"/>
      <c r="AO818" s="46"/>
      <c r="AP818" s="46"/>
      <c r="AQ818" s="46"/>
      <c r="AR818" s="46"/>
      <c r="AS818" s="46"/>
      <c r="AT818" s="46"/>
      <c r="AU818" s="46"/>
      <c r="AV818" s="46"/>
      <c r="AW818" s="46"/>
      <c r="AX818" s="46"/>
      <c r="AY818" s="46"/>
      <c r="AZ818" s="46"/>
      <c r="BA818" s="46"/>
      <c r="BB818" s="46"/>
      <c r="BC818" s="46"/>
      <c r="BD818" s="46"/>
      <c r="BE818" s="46"/>
      <c r="BF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c r="AM819" s="46"/>
      <c r="AN819" s="46"/>
      <c r="AO819" s="46"/>
      <c r="AP819" s="46"/>
      <c r="AQ819" s="46"/>
      <c r="AR819" s="46"/>
      <c r="AS819" s="46"/>
      <c r="AT819" s="46"/>
      <c r="AU819" s="46"/>
      <c r="AV819" s="46"/>
      <c r="AW819" s="46"/>
      <c r="AX819" s="46"/>
      <c r="AY819" s="46"/>
      <c r="AZ819" s="46"/>
      <c r="BA819" s="46"/>
      <c r="BB819" s="46"/>
      <c r="BC819" s="46"/>
      <c r="BD819" s="46"/>
      <c r="BE819" s="46"/>
      <c r="BF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46"/>
      <c r="AS820" s="46"/>
      <c r="AT820" s="46"/>
      <c r="AU820" s="46"/>
      <c r="AV820" s="46"/>
      <c r="AW820" s="46"/>
      <c r="AX820" s="46"/>
      <c r="AY820" s="46"/>
      <c r="AZ820" s="46"/>
      <c r="BA820" s="46"/>
      <c r="BB820" s="46"/>
      <c r="BC820" s="46"/>
      <c r="BD820" s="46"/>
      <c r="BE820" s="46"/>
      <c r="BF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c r="AQ821" s="46"/>
      <c r="AR821" s="46"/>
      <c r="AS821" s="46"/>
      <c r="AT821" s="46"/>
      <c r="AU821" s="46"/>
      <c r="AV821" s="46"/>
      <c r="AW821" s="46"/>
      <c r="AX821" s="46"/>
      <c r="AY821" s="46"/>
      <c r="AZ821" s="46"/>
      <c r="BA821" s="46"/>
      <c r="BB821" s="46"/>
      <c r="BC821" s="46"/>
      <c r="BD821" s="46"/>
      <c r="BE821" s="46"/>
      <c r="BF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c r="AQ822" s="46"/>
      <c r="AR822" s="46"/>
      <c r="AS822" s="46"/>
      <c r="AT822" s="46"/>
      <c r="AU822" s="46"/>
      <c r="AV822" s="46"/>
      <c r="AW822" s="46"/>
      <c r="AX822" s="46"/>
      <c r="AY822" s="46"/>
      <c r="AZ822" s="46"/>
      <c r="BA822" s="46"/>
      <c r="BB822" s="46"/>
      <c r="BC822" s="46"/>
      <c r="BD822" s="46"/>
      <c r="BE822" s="46"/>
      <c r="BF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6"/>
      <c r="AN823" s="46"/>
      <c r="AO823" s="46"/>
      <c r="AP823" s="46"/>
      <c r="AQ823" s="46"/>
      <c r="AR823" s="46"/>
      <c r="AS823" s="46"/>
      <c r="AT823" s="46"/>
      <c r="AU823" s="46"/>
      <c r="AV823" s="46"/>
      <c r="AW823" s="46"/>
      <c r="AX823" s="46"/>
      <c r="AY823" s="46"/>
      <c r="AZ823" s="46"/>
      <c r="BA823" s="46"/>
      <c r="BB823" s="46"/>
      <c r="BC823" s="46"/>
      <c r="BD823" s="46"/>
      <c r="BE823" s="46"/>
      <c r="BF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6"/>
      <c r="AN824" s="46"/>
      <c r="AO824" s="46"/>
      <c r="AP824" s="46"/>
      <c r="AQ824" s="46"/>
      <c r="AR824" s="46"/>
      <c r="AS824" s="46"/>
      <c r="AT824" s="46"/>
      <c r="AU824" s="46"/>
      <c r="AV824" s="46"/>
      <c r="AW824" s="46"/>
      <c r="AX824" s="46"/>
      <c r="AY824" s="46"/>
      <c r="AZ824" s="46"/>
      <c r="BA824" s="46"/>
      <c r="BB824" s="46"/>
      <c r="BC824" s="46"/>
      <c r="BD824" s="46"/>
      <c r="BE824" s="46"/>
      <c r="BF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c r="AM825" s="46"/>
      <c r="AN825" s="46"/>
      <c r="AO825" s="46"/>
      <c r="AP825" s="46"/>
      <c r="AQ825" s="46"/>
      <c r="AR825" s="46"/>
      <c r="AS825" s="46"/>
      <c r="AT825" s="46"/>
      <c r="AU825" s="46"/>
      <c r="AV825" s="46"/>
      <c r="AW825" s="46"/>
      <c r="AX825" s="46"/>
      <c r="AY825" s="46"/>
      <c r="AZ825" s="46"/>
      <c r="BA825" s="46"/>
      <c r="BB825" s="46"/>
      <c r="BC825" s="46"/>
      <c r="BD825" s="46"/>
      <c r="BE825" s="46"/>
      <c r="BF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c r="AQ826" s="46"/>
      <c r="AR826" s="46"/>
      <c r="AS826" s="46"/>
      <c r="AT826" s="46"/>
      <c r="AU826" s="46"/>
      <c r="AV826" s="46"/>
      <c r="AW826" s="46"/>
      <c r="AX826" s="46"/>
      <c r="AY826" s="46"/>
      <c r="AZ826" s="46"/>
      <c r="BA826" s="46"/>
      <c r="BB826" s="46"/>
      <c r="BC826" s="46"/>
      <c r="BD826" s="46"/>
      <c r="BE826" s="46"/>
      <c r="BF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c r="AM827" s="46"/>
      <c r="AN827" s="46"/>
      <c r="AO827" s="46"/>
      <c r="AP827" s="46"/>
      <c r="AQ827" s="46"/>
      <c r="AR827" s="46"/>
      <c r="AS827" s="46"/>
      <c r="AT827" s="46"/>
      <c r="AU827" s="46"/>
      <c r="AV827" s="46"/>
      <c r="AW827" s="46"/>
      <c r="AX827" s="46"/>
      <c r="AY827" s="46"/>
      <c r="AZ827" s="46"/>
      <c r="BA827" s="46"/>
      <c r="BB827" s="46"/>
      <c r="BC827" s="46"/>
      <c r="BD827" s="46"/>
      <c r="BE827" s="46"/>
      <c r="BF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46"/>
      <c r="AS828" s="46"/>
      <c r="AT828" s="46"/>
      <c r="AU828" s="46"/>
      <c r="AV828" s="46"/>
      <c r="AW828" s="46"/>
      <c r="AX828" s="46"/>
      <c r="AY828" s="46"/>
      <c r="AZ828" s="46"/>
      <c r="BA828" s="46"/>
      <c r="BB828" s="46"/>
      <c r="BC828" s="46"/>
      <c r="BD828" s="46"/>
      <c r="BE828" s="46"/>
      <c r="BF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c r="AQ829" s="46"/>
      <c r="AR829" s="46"/>
      <c r="AS829" s="46"/>
      <c r="AT829" s="46"/>
      <c r="AU829" s="46"/>
      <c r="AV829" s="46"/>
      <c r="AW829" s="46"/>
      <c r="AX829" s="46"/>
      <c r="AY829" s="46"/>
      <c r="AZ829" s="46"/>
      <c r="BA829" s="46"/>
      <c r="BB829" s="46"/>
      <c r="BC829" s="46"/>
      <c r="BD829" s="46"/>
      <c r="BE829" s="46"/>
      <c r="BF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6"/>
      <c r="AN830" s="46"/>
      <c r="AO830" s="46"/>
      <c r="AP830" s="46"/>
      <c r="AQ830" s="46"/>
      <c r="AR830" s="46"/>
      <c r="AS830" s="46"/>
      <c r="AT830" s="46"/>
      <c r="AU830" s="46"/>
      <c r="AV830" s="46"/>
      <c r="AW830" s="46"/>
      <c r="AX830" s="46"/>
      <c r="AY830" s="46"/>
      <c r="AZ830" s="46"/>
      <c r="BA830" s="46"/>
      <c r="BB830" s="46"/>
      <c r="BC830" s="46"/>
      <c r="BD830" s="46"/>
      <c r="BE830" s="46"/>
      <c r="BF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c r="AM831" s="46"/>
      <c r="AN831" s="46"/>
      <c r="AO831" s="46"/>
      <c r="AP831" s="46"/>
      <c r="AQ831" s="46"/>
      <c r="AR831" s="46"/>
      <c r="AS831" s="46"/>
      <c r="AT831" s="46"/>
      <c r="AU831" s="46"/>
      <c r="AV831" s="46"/>
      <c r="AW831" s="46"/>
      <c r="AX831" s="46"/>
      <c r="AY831" s="46"/>
      <c r="AZ831" s="46"/>
      <c r="BA831" s="46"/>
      <c r="BB831" s="46"/>
      <c r="BC831" s="46"/>
      <c r="BD831" s="46"/>
      <c r="BE831" s="46"/>
      <c r="BF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6"/>
      <c r="AN832" s="46"/>
      <c r="AO832" s="46"/>
      <c r="AP832" s="46"/>
      <c r="AQ832" s="46"/>
      <c r="AR832" s="46"/>
      <c r="AS832" s="46"/>
      <c r="AT832" s="46"/>
      <c r="AU832" s="46"/>
      <c r="AV832" s="46"/>
      <c r="AW832" s="46"/>
      <c r="AX832" s="46"/>
      <c r="AY832" s="46"/>
      <c r="AZ832" s="46"/>
      <c r="BA832" s="46"/>
      <c r="BB832" s="46"/>
      <c r="BC832" s="46"/>
      <c r="BD832" s="46"/>
      <c r="BE832" s="46"/>
      <c r="BF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46"/>
      <c r="AO833" s="46"/>
      <c r="AP833" s="46"/>
      <c r="AQ833" s="46"/>
      <c r="AR833" s="46"/>
      <c r="AS833" s="46"/>
      <c r="AT833" s="46"/>
      <c r="AU833" s="46"/>
      <c r="AV833" s="46"/>
      <c r="AW833" s="46"/>
      <c r="AX833" s="46"/>
      <c r="AY833" s="46"/>
      <c r="AZ833" s="46"/>
      <c r="BA833" s="46"/>
      <c r="BB833" s="46"/>
      <c r="BC833" s="46"/>
      <c r="BD833" s="46"/>
      <c r="BE833" s="46"/>
      <c r="BF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6"/>
      <c r="AN834" s="46"/>
      <c r="AO834" s="46"/>
      <c r="AP834" s="46"/>
      <c r="AQ834" s="46"/>
      <c r="AR834" s="46"/>
      <c r="AS834" s="46"/>
      <c r="AT834" s="46"/>
      <c r="AU834" s="46"/>
      <c r="AV834" s="46"/>
      <c r="AW834" s="46"/>
      <c r="AX834" s="46"/>
      <c r="AY834" s="46"/>
      <c r="AZ834" s="46"/>
      <c r="BA834" s="46"/>
      <c r="BB834" s="46"/>
      <c r="BC834" s="46"/>
      <c r="BD834" s="46"/>
      <c r="BE834" s="46"/>
      <c r="BF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46"/>
      <c r="AO835" s="46"/>
      <c r="AP835" s="46"/>
      <c r="AQ835" s="46"/>
      <c r="AR835" s="46"/>
      <c r="AS835" s="46"/>
      <c r="AT835" s="46"/>
      <c r="AU835" s="46"/>
      <c r="AV835" s="46"/>
      <c r="AW835" s="46"/>
      <c r="AX835" s="46"/>
      <c r="AY835" s="46"/>
      <c r="AZ835" s="46"/>
      <c r="BA835" s="46"/>
      <c r="BB835" s="46"/>
      <c r="BC835" s="46"/>
      <c r="BD835" s="46"/>
      <c r="BE835" s="46"/>
      <c r="BF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6"/>
      <c r="AN836" s="46"/>
      <c r="AO836" s="46"/>
      <c r="AP836" s="46"/>
      <c r="AQ836" s="46"/>
      <c r="AR836" s="46"/>
      <c r="AS836" s="46"/>
      <c r="AT836" s="46"/>
      <c r="AU836" s="46"/>
      <c r="AV836" s="46"/>
      <c r="AW836" s="46"/>
      <c r="AX836" s="46"/>
      <c r="AY836" s="46"/>
      <c r="AZ836" s="46"/>
      <c r="BA836" s="46"/>
      <c r="BB836" s="46"/>
      <c r="BC836" s="46"/>
      <c r="BD836" s="46"/>
      <c r="BE836" s="46"/>
      <c r="BF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c r="AM837" s="46"/>
      <c r="AN837" s="46"/>
      <c r="AO837" s="46"/>
      <c r="AP837" s="46"/>
      <c r="AQ837" s="46"/>
      <c r="AR837" s="46"/>
      <c r="AS837" s="46"/>
      <c r="AT837" s="46"/>
      <c r="AU837" s="46"/>
      <c r="AV837" s="46"/>
      <c r="AW837" s="46"/>
      <c r="AX837" s="46"/>
      <c r="AY837" s="46"/>
      <c r="AZ837" s="46"/>
      <c r="BA837" s="46"/>
      <c r="BB837" s="46"/>
      <c r="BC837" s="46"/>
      <c r="BD837" s="46"/>
      <c r="BE837" s="46"/>
      <c r="BF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6"/>
      <c r="AN838" s="46"/>
      <c r="AO838" s="46"/>
      <c r="AP838" s="46"/>
      <c r="AQ838" s="46"/>
      <c r="AR838" s="46"/>
      <c r="AS838" s="46"/>
      <c r="AT838" s="46"/>
      <c r="AU838" s="46"/>
      <c r="AV838" s="46"/>
      <c r="AW838" s="46"/>
      <c r="AX838" s="46"/>
      <c r="AY838" s="46"/>
      <c r="AZ838" s="46"/>
      <c r="BA838" s="46"/>
      <c r="BB838" s="46"/>
      <c r="BC838" s="46"/>
      <c r="BD838" s="46"/>
      <c r="BE838" s="46"/>
      <c r="BF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c r="AM839" s="46"/>
      <c r="AN839" s="46"/>
      <c r="AO839" s="46"/>
      <c r="AP839" s="46"/>
      <c r="AQ839" s="46"/>
      <c r="AR839" s="46"/>
      <c r="AS839" s="46"/>
      <c r="AT839" s="46"/>
      <c r="AU839" s="46"/>
      <c r="AV839" s="46"/>
      <c r="AW839" s="46"/>
      <c r="AX839" s="46"/>
      <c r="AY839" s="46"/>
      <c r="AZ839" s="46"/>
      <c r="BA839" s="46"/>
      <c r="BB839" s="46"/>
      <c r="BC839" s="46"/>
      <c r="BD839" s="46"/>
      <c r="BE839" s="46"/>
      <c r="BF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6"/>
      <c r="AN840" s="46"/>
      <c r="AO840" s="46"/>
      <c r="AP840" s="46"/>
      <c r="AQ840" s="46"/>
      <c r="AR840" s="46"/>
      <c r="AS840" s="46"/>
      <c r="AT840" s="46"/>
      <c r="AU840" s="46"/>
      <c r="AV840" s="46"/>
      <c r="AW840" s="46"/>
      <c r="AX840" s="46"/>
      <c r="AY840" s="46"/>
      <c r="AZ840" s="46"/>
      <c r="BA840" s="46"/>
      <c r="BB840" s="46"/>
      <c r="BC840" s="46"/>
      <c r="BD840" s="46"/>
      <c r="BE840" s="46"/>
      <c r="BF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c r="AM841" s="46"/>
      <c r="AN841" s="46"/>
      <c r="AO841" s="46"/>
      <c r="AP841" s="46"/>
      <c r="AQ841" s="46"/>
      <c r="AR841" s="46"/>
      <c r="AS841" s="46"/>
      <c r="AT841" s="46"/>
      <c r="AU841" s="46"/>
      <c r="AV841" s="46"/>
      <c r="AW841" s="46"/>
      <c r="AX841" s="46"/>
      <c r="AY841" s="46"/>
      <c r="AZ841" s="46"/>
      <c r="BA841" s="46"/>
      <c r="BB841" s="46"/>
      <c r="BC841" s="46"/>
      <c r="BD841" s="46"/>
      <c r="BE841" s="46"/>
      <c r="BF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6"/>
      <c r="AN842" s="46"/>
      <c r="AO842" s="46"/>
      <c r="AP842" s="46"/>
      <c r="AQ842" s="46"/>
      <c r="AR842" s="46"/>
      <c r="AS842" s="46"/>
      <c r="AT842" s="46"/>
      <c r="AU842" s="46"/>
      <c r="AV842" s="46"/>
      <c r="AW842" s="46"/>
      <c r="AX842" s="46"/>
      <c r="AY842" s="46"/>
      <c r="AZ842" s="46"/>
      <c r="BA842" s="46"/>
      <c r="BB842" s="46"/>
      <c r="BC842" s="46"/>
      <c r="BD842" s="46"/>
      <c r="BE842" s="46"/>
      <c r="BF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46"/>
      <c r="AO843" s="46"/>
      <c r="AP843" s="46"/>
      <c r="AQ843" s="46"/>
      <c r="AR843" s="46"/>
      <c r="AS843" s="46"/>
      <c r="AT843" s="46"/>
      <c r="AU843" s="46"/>
      <c r="AV843" s="46"/>
      <c r="AW843" s="46"/>
      <c r="AX843" s="46"/>
      <c r="AY843" s="46"/>
      <c r="AZ843" s="46"/>
      <c r="BA843" s="46"/>
      <c r="BB843" s="46"/>
      <c r="BC843" s="46"/>
      <c r="BD843" s="46"/>
      <c r="BE843" s="46"/>
      <c r="BF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6"/>
      <c r="AN844" s="46"/>
      <c r="AO844" s="46"/>
      <c r="AP844" s="46"/>
      <c r="AQ844" s="46"/>
      <c r="AR844" s="46"/>
      <c r="AS844" s="46"/>
      <c r="AT844" s="46"/>
      <c r="AU844" s="46"/>
      <c r="AV844" s="46"/>
      <c r="AW844" s="46"/>
      <c r="AX844" s="46"/>
      <c r="AY844" s="46"/>
      <c r="AZ844" s="46"/>
      <c r="BA844" s="46"/>
      <c r="BB844" s="46"/>
      <c r="BC844" s="46"/>
      <c r="BD844" s="46"/>
      <c r="BE844" s="46"/>
      <c r="BF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c r="AM845" s="46"/>
      <c r="AN845" s="46"/>
      <c r="AO845" s="46"/>
      <c r="AP845" s="46"/>
      <c r="AQ845" s="46"/>
      <c r="AR845" s="46"/>
      <c r="AS845" s="46"/>
      <c r="AT845" s="46"/>
      <c r="AU845" s="46"/>
      <c r="AV845" s="46"/>
      <c r="AW845" s="46"/>
      <c r="AX845" s="46"/>
      <c r="AY845" s="46"/>
      <c r="AZ845" s="46"/>
      <c r="BA845" s="46"/>
      <c r="BB845" s="46"/>
      <c r="BC845" s="46"/>
      <c r="BD845" s="46"/>
      <c r="BE845" s="46"/>
      <c r="BF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46"/>
      <c r="AO846" s="46"/>
      <c r="AP846" s="46"/>
      <c r="AQ846" s="46"/>
      <c r="AR846" s="46"/>
      <c r="AS846" s="46"/>
      <c r="AT846" s="46"/>
      <c r="AU846" s="46"/>
      <c r="AV846" s="46"/>
      <c r="AW846" s="46"/>
      <c r="AX846" s="46"/>
      <c r="AY846" s="46"/>
      <c r="AZ846" s="46"/>
      <c r="BA846" s="46"/>
      <c r="BB846" s="46"/>
      <c r="BC846" s="46"/>
      <c r="BD846" s="46"/>
      <c r="BE846" s="46"/>
      <c r="BF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c r="AM847" s="46"/>
      <c r="AN847" s="46"/>
      <c r="AO847" s="46"/>
      <c r="AP847" s="46"/>
      <c r="AQ847" s="46"/>
      <c r="AR847" s="46"/>
      <c r="AS847" s="46"/>
      <c r="AT847" s="46"/>
      <c r="AU847" s="46"/>
      <c r="AV847" s="46"/>
      <c r="AW847" s="46"/>
      <c r="AX847" s="46"/>
      <c r="AY847" s="46"/>
      <c r="AZ847" s="46"/>
      <c r="BA847" s="46"/>
      <c r="BB847" s="46"/>
      <c r="BC847" s="46"/>
      <c r="BD847" s="46"/>
      <c r="BE847" s="46"/>
      <c r="BF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6"/>
      <c r="AN848" s="46"/>
      <c r="AO848" s="46"/>
      <c r="AP848" s="46"/>
      <c r="AQ848" s="46"/>
      <c r="AR848" s="46"/>
      <c r="AS848" s="46"/>
      <c r="AT848" s="46"/>
      <c r="AU848" s="46"/>
      <c r="AV848" s="46"/>
      <c r="AW848" s="46"/>
      <c r="AX848" s="46"/>
      <c r="AY848" s="46"/>
      <c r="AZ848" s="46"/>
      <c r="BA848" s="46"/>
      <c r="BB848" s="46"/>
      <c r="BC848" s="46"/>
      <c r="BD848" s="46"/>
      <c r="BE848" s="46"/>
      <c r="BF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c r="AM849" s="46"/>
      <c r="AN849" s="46"/>
      <c r="AO849" s="46"/>
      <c r="AP849" s="46"/>
      <c r="AQ849" s="46"/>
      <c r="AR849" s="46"/>
      <c r="AS849" s="46"/>
      <c r="AT849" s="46"/>
      <c r="AU849" s="46"/>
      <c r="AV849" s="46"/>
      <c r="AW849" s="46"/>
      <c r="AX849" s="46"/>
      <c r="AY849" s="46"/>
      <c r="AZ849" s="46"/>
      <c r="BA849" s="46"/>
      <c r="BB849" s="46"/>
      <c r="BC849" s="46"/>
      <c r="BD849" s="46"/>
      <c r="BE849" s="46"/>
      <c r="BF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46"/>
      <c r="AO850" s="46"/>
      <c r="AP850" s="46"/>
      <c r="AQ850" s="46"/>
      <c r="AR850" s="46"/>
      <c r="AS850" s="46"/>
      <c r="AT850" s="46"/>
      <c r="AU850" s="46"/>
      <c r="AV850" s="46"/>
      <c r="AW850" s="46"/>
      <c r="AX850" s="46"/>
      <c r="AY850" s="46"/>
      <c r="AZ850" s="46"/>
      <c r="BA850" s="46"/>
      <c r="BB850" s="46"/>
      <c r="BC850" s="46"/>
      <c r="BD850" s="46"/>
      <c r="BE850" s="46"/>
      <c r="BF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46"/>
      <c r="AO851" s="46"/>
      <c r="AP851" s="46"/>
      <c r="AQ851" s="46"/>
      <c r="AR851" s="46"/>
      <c r="AS851" s="46"/>
      <c r="AT851" s="46"/>
      <c r="AU851" s="46"/>
      <c r="AV851" s="46"/>
      <c r="AW851" s="46"/>
      <c r="AX851" s="46"/>
      <c r="AY851" s="46"/>
      <c r="AZ851" s="46"/>
      <c r="BA851" s="46"/>
      <c r="BB851" s="46"/>
      <c r="BC851" s="46"/>
      <c r="BD851" s="46"/>
      <c r="BE851" s="46"/>
      <c r="BF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46"/>
      <c r="AO852" s="46"/>
      <c r="AP852" s="46"/>
      <c r="AQ852" s="46"/>
      <c r="AR852" s="46"/>
      <c r="AS852" s="46"/>
      <c r="AT852" s="46"/>
      <c r="AU852" s="46"/>
      <c r="AV852" s="46"/>
      <c r="AW852" s="46"/>
      <c r="AX852" s="46"/>
      <c r="AY852" s="46"/>
      <c r="AZ852" s="46"/>
      <c r="BA852" s="46"/>
      <c r="BB852" s="46"/>
      <c r="BC852" s="46"/>
      <c r="BD852" s="46"/>
      <c r="BE852" s="46"/>
      <c r="BF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c r="AQ853" s="46"/>
      <c r="AR853" s="46"/>
      <c r="AS853" s="46"/>
      <c r="AT853" s="46"/>
      <c r="AU853" s="46"/>
      <c r="AV853" s="46"/>
      <c r="AW853" s="46"/>
      <c r="AX853" s="46"/>
      <c r="AY853" s="46"/>
      <c r="AZ853" s="46"/>
      <c r="BA853" s="46"/>
      <c r="BB853" s="46"/>
      <c r="BC853" s="46"/>
      <c r="BD853" s="46"/>
      <c r="BE853" s="46"/>
      <c r="BF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c r="AQ854" s="46"/>
      <c r="AR854" s="46"/>
      <c r="AS854" s="46"/>
      <c r="AT854" s="46"/>
      <c r="AU854" s="46"/>
      <c r="AV854" s="46"/>
      <c r="AW854" s="46"/>
      <c r="AX854" s="46"/>
      <c r="AY854" s="46"/>
      <c r="AZ854" s="46"/>
      <c r="BA854" s="46"/>
      <c r="BB854" s="46"/>
      <c r="BC854" s="46"/>
      <c r="BD854" s="46"/>
      <c r="BE854" s="46"/>
      <c r="BF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c r="AQ855" s="46"/>
      <c r="AR855" s="46"/>
      <c r="AS855" s="46"/>
      <c r="AT855" s="46"/>
      <c r="AU855" s="46"/>
      <c r="AV855" s="46"/>
      <c r="AW855" s="46"/>
      <c r="AX855" s="46"/>
      <c r="AY855" s="46"/>
      <c r="AZ855" s="46"/>
      <c r="BA855" s="46"/>
      <c r="BB855" s="46"/>
      <c r="BC855" s="46"/>
      <c r="BD855" s="46"/>
      <c r="BE855" s="46"/>
      <c r="BF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46"/>
      <c r="AY856" s="46"/>
      <c r="AZ856" s="46"/>
      <c r="BA856" s="46"/>
      <c r="BB856" s="46"/>
      <c r="BC856" s="46"/>
      <c r="BD856" s="46"/>
      <c r="BE856" s="46"/>
      <c r="BF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c r="AQ857" s="46"/>
      <c r="AR857" s="46"/>
      <c r="AS857" s="46"/>
      <c r="AT857" s="46"/>
      <c r="AU857" s="46"/>
      <c r="AV857" s="46"/>
      <c r="AW857" s="46"/>
      <c r="AX857" s="46"/>
      <c r="AY857" s="46"/>
      <c r="AZ857" s="46"/>
      <c r="BA857" s="46"/>
      <c r="BB857" s="46"/>
      <c r="BC857" s="46"/>
      <c r="BD857" s="46"/>
      <c r="BE857" s="46"/>
      <c r="BF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46"/>
      <c r="AY858" s="46"/>
      <c r="AZ858" s="46"/>
      <c r="BA858" s="46"/>
      <c r="BB858" s="46"/>
      <c r="BC858" s="46"/>
      <c r="BD858" s="46"/>
      <c r="BE858" s="46"/>
      <c r="BF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c r="AQ859" s="46"/>
      <c r="AR859" s="46"/>
      <c r="AS859" s="46"/>
      <c r="AT859" s="46"/>
      <c r="AU859" s="46"/>
      <c r="AV859" s="46"/>
      <c r="AW859" s="46"/>
      <c r="AX859" s="46"/>
      <c r="AY859" s="46"/>
      <c r="AZ859" s="46"/>
      <c r="BA859" s="46"/>
      <c r="BB859" s="46"/>
      <c r="BC859" s="46"/>
      <c r="BD859" s="46"/>
      <c r="BE859" s="46"/>
      <c r="BF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46"/>
      <c r="AY860" s="46"/>
      <c r="AZ860" s="46"/>
      <c r="BA860" s="46"/>
      <c r="BB860" s="46"/>
      <c r="BC860" s="46"/>
      <c r="BD860" s="46"/>
      <c r="BE860" s="46"/>
      <c r="BF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46"/>
      <c r="AY861" s="46"/>
      <c r="AZ861" s="46"/>
      <c r="BA861" s="46"/>
      <c r="BB861" s="46"/>
      <c r="BC861" s="46"/>
      <c r="BD861" s="46"/>
      <c r="BE861" s="46"/>
      <c r="BF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46"/>
      <c r="AY862" s="46"/>
      <c r="AZ862" s="46"/>
      <c r="BA862" s="46"/>
      <c r="BB862" s="46"/>
      <c r="BC862" s="46"/>
      <c r="BD862" s="46"/>
      <c r="BE862" s="46"/>
      <c r="BF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46"/>
      <c r="AY863" s="46"/>
      <c r="AZ863" s="46"/>
      <c r="BA863" s="46"/>
      <c r="BB863" s="46"/>
      <c r="BC863" s="46"/>
      <c r="BD863" s="46"/>
      <c r="BE863" s="46"/>
      <c r="BF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c r="AQ864" s="46"/>
      <c r="AR864" s="46"/>
      <c r="AS864" s="46"/>
      <c r="AT864" s="46"/>
      <c r="AU864" s="46"/>
      <c r="AV864" s="46"/>
      <c r="AW864" s="46"/>
      <c r="AX864" s="46"/>
      <c r="AY864" s="46"/>
      <c r="AZ864" s="46"/>
      <c r="BA864" s="46"/>
      <c r="BB864" s="46"/>
      <c r="BC864" s="46"/>
      <c r="BD864" s="46"/>
      <c r="BE864" s="46"/>
      <c r="BF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c r="AQ865" s="46"/>
      <c r="AR865" s="46"/>
      <c r="AS865" s="46"/>
      <c r="AT865" s="46"/>
      <c r="AU865" s="46"/>
      <c r="AV865" s="46"/>
      <c r="AW865" s="46"/>
      <c r="AX865" s="46"/>
      <c r="AY865" s="46"/>
      <c r="AZ865" s="46"/>
      <c r="BA865" s="46"/>
      <c r="BB865" s="46"/>
      <c r="BC865" s="46"/>
      <c r="BD865" s="46"/>
      <c r="BE865" s="46"/>
      <c r="BF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c r="AQ866" s="46"/>
      <c r="AR866" s="46"/>
      <c r="AS866" s="46"/>
      <c r="AT866" s="46"/>
      <c r="AU866" s="46"/>
      <c r="AV866" s="46"/>
      <c r="AW866" s="46"/>
      <c r="AX866" s="46"/>
      <c r="AY866" s="46"/>
      <c r="AZ866" s="46"/>
      <c r="BA866" s="46"/>
      <c r="BB866" s="46"/>
      <c r="BC866" s="46"/>
      <c r="BD866" s="46"/>
      <c r="BE866" s="46"/>
      <c r="BF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c r="AQ867" s="46"/>
      <c r="AR867" s="46"/>
      <c r="AS867" s="46"/>
      <c r="AT867" s="46"/>
      <c r="AU867" s="46"/>
      <c r="AV867" s="46"/>
      <c r="AW867" s="46"/>
      <c r="AX867" s="46"/>
      <c r="AY867" s="46"/>
      <c r="AZ867" s="46"/>
      <c r="BA867" s="46"/>
      <c r="BB867" s="46"/>
      <c r="BC867" s="46"/>
      <c r="BD867" s="46"/>
      <c r="BE867" s="46"/>
      <c r="BF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c r="AQ868" s="46"/>
      <c r="AR868" s="46"/>
      <c r="AS868" s="46"/>
      <c r="AT868" s="46"/>
      <c r="AU868" s="46"/>
      <c r="AV868" s="46"/>
      <c r="AW868" s="46"/>
      <c r="AX868" s="46"/>
      <c r="AY868" s="46"/>
      <c r="AZ868" s="46"/>
      <c r="BA868" s="46"/>
      <c r="BB868" s="46"/>
      <c r="BC868" s="46"/>
      <c r="BD868" s="46"/>
      <c r="BE868" s="46"/>
      <c r="BF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c r="AQ869" s="46"/>
      <c r="AR869" s="46"/>
      <c r="AS869" s="46"/>
      <c r="AT869" s="46"/>
      <c r="AU869" s="46"/>
      <c r="AV869" s="46"/>
      <c r="AW869" s="46"/>
      <c r="AX869" s="46"/>
      <c r="AY869" s="46"/>
      <c r="AZ869" s="46"/>
      <c r="BA869" s="46"/>
      <c r="BB869" s="46"/>
      <c r="BC869" s="46"/>
      <c r="BD869" s="46"/>
      <c r="BE869" s="46"/>
      <c r="BF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c r="AQ870" s="46"/>
      <c r="AR870" s="46"/>
      <c r="AS870" s="46"/>
      <c r="AT870" s="46"/>
      <c r="AU870" s="46"/>
      <c r="AV870" s="46"/>
      <c r="AW870" s="46"/>
      <c r="AX870" s="46"/>
      <c r="AY870" s="46"/>
      <c r="AZ870" s="46"/>
      <c r="BA870" s="46"/>
      <c r="BB870" s="46"/>
      <c r="BC870" s="46"/>
      <c r="BD870" s="46"/>
      <c r="BE870" s="46"/>
      <c r="BF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46"/>
      <c r="AR871" s="46"/>
      <c r="AS871" s="46"/>
      <c r="AT871" s="46"/>
      <c r="AU871" s="46"/>
      <c r="AV871" s="46"/>
      <c r="AW871" s="46"/>
      <c r="AX871" s="46"/>
      <c r="AY871" s="46"/>
      <c r="AZ871" s="46"/>
      <c r="BA871" s="46"/>
      <c r="BB871" s="46"/>
      <c r="BC871" s="46"/>
      <c r="BD871" s="46"/>
      <c r="BE871" s="46"/>
      <c r="BF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c r="AQ872" s="46"/>
      <c r="AR872" s="46"/>
      <c r="AS872" s="46"/>
      <c r="AT872" s="46"/>
      <c r="AU872" s="46"/>
      <c r="AV872" s="46"/>
      <c r="AW872" s="46"/>
      <c r="AX872" s="46"/>
      <c r="AY872" s="46"/>
      <c r="AZ872" s="46"/>
      <c r="BA872" s="46"/>
      <c r="BB872" s="46"/>
      <c r="BC872" s="46"/>
      <c r="BD872" s="46"/>
      <c r="BE872" s="46"/>
      <c r="BF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c r="AQ873" s="46"/>
      <c r="AR873" s="46"/>
      <c r="AS873" s="46"/>
      <c r="AT873" s="46"/>
      <c r="AU873" s="46"/>
      <c r="AV873" s="46"/>
      <c r="AW873" s="46"/>
      <c r="AX873" s="46"/>
      <c r="AY873" s="46"/>
      <c r="AZ873" s="46"/>
      <c r="BA873" s="46"/>
      <c r="BB873" s="46"/>
      <c r="BC873" s="46"/>
      <c r="BD873" s="46"/>
      <c r="BE873" s="46"/>
      <c r="BF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46"/>
      <c r="AR874" s="46"/>
      <c r="AS874" s="46"/>
      <c r="AT874" s="46"/>
      <c r="AU874" s="46"/>
      <c r="AV874" s="46"/>
      <c r="AW874" s="46"/>
      <c r="AX874" s="46"/>
      <c r="AY874" s="46"/>
      <c r="AZ874" s="46"/>
      <c r="BA874" s="46"/>
      <c r="BB874" s="46"/>
      <c r="BC874" s="46"/>
      <c r="BD874" s="46"/>
      <c r="BE874" s="46"/>
      <c r="BF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46"/>
      <c r="AR875" s="46"/>
      <c r="AS875" s="46"/>
      <c r="AT875" s="46"/>
      <c r="AU875" s="46"/>
      <c r="AV875" s="46"/>
      <c r="AW875" s="46"/>
      <c r="AX875" s="46"/>
      <c r="AY875" s="46"/>
      <c r="AZ875" s="46"/>
      <c r="BA875" s="46"/>
      <c r="BB875" s="46"/>
      <c r="BC875" s="46"/>
      <c r="BD875" s="46"/>
      <c r="BE875" s="46"/>
      <c r="BF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c r="AQ876" s="46"/>
      <c r="AR876" s="46"/>
      <c r="AS876" s="46"/>
      <c r="AT876" s="46"/>
      <c r="AU876" s="46"/>
      <c r="AV876" s="46"/>
      <c r="AW876" s="46"/>
      <c r="AX876" s="46"/>
      <c r="AY876" s="46"/>
      <c r="AZ876" s="46"/>
      <c r="BA876" s="46"/>
      <c r="BB876" s="46"/>
      <c r="BC876" s="46"/>
      <c r="BD876" s="46"/>
      <c r="BE876" s="46"/>
      <c r="BF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c r="AQ877" s="46"/>
      <c r="AR877" s="46"/>
      <c r="AS877" s="46"/>
      <c r="AT877" s="46"/>
      <c r="AU877" s="46"/>
      <c r="AV877" s="46"/>
      <c r="AW877" s="46"/>
      <c r="AX877" s="46"/>
      <c r="AY877" s="46"/>
      <c r="AZ877" s="46"/>
      <c r="BA877" s="46"/>
      <c r="BB877" s="46"/>
      <c r="BC877" s="46"/>
      <c r="BD877" s="46"/>
      <c r="BE877" s="46"/>
      <c r="BF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c r="AQ878" s="46"/>
      <c r="AR878" s="46"/>
      <c r="AS878" s="46"/>
      <c r="AT878" s="46"/>
      <c r="AU878" s="46"/>
      <c r="AV878" s="46"/>
      <c r="AW878" s="46"/>
      <c r="AX878" s="46"/>
      <c r="AY878" s="46"/>
      <c r="AZ878" s="46"/>
      <c r="BA878" s="46"/>
      <c r="BB878" s="46"/>
      <c r="BC878" s="46"/>
      <c r="BD878" s="46"/>
      <c r="BE878" s="46"/>
      <c r="BF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c r="AQ879" s="46"/>
      <c r="AR879" s="46"/>
      <c r="AS879" s="46"/>
      <c r="AT879" s="46"/>
      <c r="AU879" s="46"/>
      <c r="AV879" s="46"/>
      <c r="AW879" s="46"/>
      <c r="AX879" s="46"/>
      <c r="AY879" s="46"/>
      <c r="AZ879" s="46"/>
      <c r="BA879" s="46"/>
      <c r="BB879" s="46"/>
      <c r="BC879" s="46"/>
      <c r="BD879" s="46"/>
      <c r="BE879" s="46"/>
      <c r="BF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46"/>
      <c r="AR880" s="46"/>
      <c r="AS880" s="46"/>
      <c r="AT880" s="46"/>
      <c r="AU880" s="46"/>
      <c r="AV880" s="46"/>
      <c r="AW880" s="46"/>
      <c r="AX880" s="46"/>
      <c r="AY880" s="46"/>
      <c r="AZ880" s="46"/>
      <c r="BA880" s="46"/>
      <c r="BB880" s="46"/>
      <c r="BC880" s="46"/>
      <c r="BD880" s="46"/>
      <c r="BE880" s="46"/>
      <c r="BF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c r="AQ881" s="46"/>
      <c r="AR881" s="46"/>
      <c r="AS881" s="46"/>
      <c r="AT881" s="46"/>
      <c r="AU881" s="46"/>
      <c r="AV881" s="46"/>
      <c r="AW881" s="46"/>
      <c r="AX881" s="46"/>
      <c r="AY881" s="46"/>
      <c r="AZ881" s="46"/>
      <c r="BA881" s="46"/>
      <c r="BB881" s="46"/>
      <c r="BC881" s="46"/>
      <c r="BD881" s="46"/>
      <c r="BE881" s="46"/>
      <c r="BF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c r="AQ882" s="46"/>
      <c r="AR882" s="46"/>
      <c r="AS882" s="46"/>
      <c r="AT882" s="46"/>
      <c r="AU882" s="46"/>
      <c r="AV882" s="46"/>
      <c r="AW882" s="46"/>
      <c r="AX882" s="46"/>
      <c r="AY882" s="46"/>
      <c r="AZ882" s="46"/>
      <c r="BA882" s="46"/>
      <c r="BB882" s="46"/>
      <c r="BC882" s="46"/>
      <c r="BD882" s="46"/>
      <c r="BE882" s="46"/>
      <c r="BF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c r="AQ883" s="46"/>
      <c r="AR883" s="46"/>
      <c r="AS883" s="46"/>
      <c r="AT883" s="46"/>
      <c r="AU883" s="46"/>
      <c r="AV883" s="46"/>
      <c r="AW883" s="46"/>
      <c r="AX883" s="46"/>
      <c r="AY883" s="46"/>
      <c r="AZ883" s="46"/>
      <c r="BA883" s="46"/>
      <c r="BB883" s="46"/>
      <c r="BC883" s="46"/>
      <c r="BD883" s="46"/>
      <c r="BE883" s="46"/>
      <c r="BF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c r="AQ884" s="46"/>
      <c r="AR884" s="46"/>
      <c r="AS884" s="46"/>
      <c r="AT884" s="46"/>
      <c r="AU884" s="46"/>
      <c r="AV884" s="46"/>
      <c r="AW884" s="46"/>
      <c r="AX884" s="46"/>
      <c r="AY884" s="46"/>
      <c r="AZ884" s="46"/>
      <c r="BA884" s="46"/>
      <c r="BB884" s="46"/>
      <c r="BC884" s="46"/>
      <c r="BD884" s="46"/>
      <c r="BE884" s="46"/>
      <c r="BF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c r="AQ885" s="46"/>
      <c r="AR885" s="46"/>
      <c r="AS885" s="46"/>
      <c r="AT885" s="46"/>
      <c r="AU885" s="46"/>
      <c r="AV885" s="46"/>
      <c r="AW885" s="46"/>
      <c r="AX885" s="46"/>
      <c r="AY885" s="46"/>
      <c r="AZ885" s="46"/>
      <c r="BA885" s="46"/>
      <c r="BB885" s="46"/>
      <c r="BC885" s="46"/>
      <c r="BD885" s="46"/>
      <c r="BE885" s="46"/>
      <c r="BF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c r="AQ886" s="46"/>
      <c r="AR886" s="46"/>
      <c r="AS886" s="46"/>
      <c r="AT886" s="46"/>
      <c r="AU886" s="46"/>
      <c r="AV886" s="46"/>
      <c r="AW886" s="46"/>
      <c r="AX886" s="46"/>
      <c r="AY886" s="46"/>
      <c r="AZ886" s="46"/>
      <c r="BA886" s="46"/>
      <c r="BB886" s="46"/>
      <c r="BC886" s="46"/>
      <c r="BD886" s="46"/>
      <c r="BE886" s="46"/>
      <c r="BF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c r="AQ887" s="46"/>
      <c r="AR887" s="46"/>
      <c r="AS887" s="46"/>
      <c r="AT887" s="46"/>
      <c r="AU887" s="46"/>
      <c r="AV887" s="46"/>
      <c r="AW887" s="46"/>
      <c r="AX887" s="46"/>
      <c r="AY887" s="46"/>
      <c r="AZ887" s="46"/>
      <c r="BA887" s="46"/>
      <c r="BB887" s="46"/>
      <c r="BC887" s="46"/>
      <c r="BD887" s="46"/>
      <c r="BE887" s="46"/>
      <c r="BF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c r="AQ888" s="46"/>
      <c r="AR888" s="46"/>
      <c r="AS888" s="46"/>
      <c r="AT888" s="46"/>
      <c r="AU888" s="46"/>
      <c r="AV888" s="46"/>
      <c r="AW888" s="46"/>
      <c r="AX888" s="46"/>
      <c r="AY888" s="46"/>
      <c r="AZ888" s="46"/>
      <c r="BA888" s="46"/>
      <c r="BB888" s="46"/>
      <c r="BC888" s="46"/>
      <c r="BD888" s="46"/>
      <c r="BE888" s="46"/>
      <c r="BF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c r="AQ889" s="46"/>
      <c r="AR889" s="46"/>
      <c r="AS889" s="46"/>
      <c r="AT889" s="46"/>
      <c r="AU889" s="46"/>
      <c r="AV889" s="46"/>
      <c r="AW889" s="46"/>
      <c r="AX889" s="46"/>
      <c r="AY889" s="46"/>
      <c r="AZ889" s="46"/>
      <c r="BA889" s="46"/>
      <c r="BB889" s="46"/>
      <c r="BC889" s="46"/>
      <c r="BD889" s="46"/>
      <c r="BE889" s="46"/>
      <c r="BF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c r="AQ890" s="46"/>
      <c r="AR890" s="46"/>
      <c r="AS890" s="46"/>
      <c r="AT890" s="46"/>
      <c r="AU890" s="46"/>
      <c r="AV890" s="46"/>
      <c r="AW890" s="46"/>
      <c r="AX890" s="46"/>
      <c r="AY890" s="46"/>
      <c r="AZ890" s="46"/>
      <c r="BA890" s="46"/>
      <c r="BB890" s="46"/>
      <c r="BC890" s="46"/>
      <c r="BD890" s="46"/>
      <c r="BE890" s="46"/>
      <c r="BF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c r="AQ891" s="46"/>
      <c r="AR891" s="46"/>
      <c r="AS891" s="46"/>
      <c r="AT891" s="46"/>
      <c r="AU891" s="46"/>
      <c r="AV891" s="46"/>
      <c r="AW891" s="46"/>
      <c r="AX891" s="46"/>
      <c r="AY891" s="46"/>
      <c r="AZ891" s="46"/>
      <c r="BA891" s="46"/>
      <c r="BB891" s="46"/>
      <c r="BC891" s="46"/>
      <c r="BD891" s="46"/>
      <c r="BE891" s="46"/>
      <c r="BF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c r="AQ892" s="46"/>
      <c r="AR892" s="46"/>
      <c r="AS892" s="46"/>
      <c r="AT892" s="46"/>
      <c r="AU892" s="46"/>
      <c r="AV892" s="46"/>
      <c r="AW892" s="46"/>
      <c r="AX892" s="46"/>
      <c r="AY892" s="46"/>
      <c r="AZ892" s="46"/>
      <c r="BA892" s="46"/>
      <c r="BB892" s="46"/>
      <c r="BC892" s="46"/>
      <c r="BD892" s="46"/>
      <c r="BE892" s="46"/>
      <c r="BF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c r="AQ893" s="46"/>
      <c r="AR893" s="46"/>
      <c r="AS893" s="46"/>
      <c r="AT893" s="46"/>
      <c r="AU893" s="46"/>
      <c r="AV893" s="46"/>
      <c r="AW893" s="46"/>
      <c r="AX893" s="46"/>
      <c r="AY893" s="46"/>
      <c r="AZ893" s="46"/>
      <c r="BA893" s="46"/>
      <c r="BB893" s="46"/>
      <c r="BC893" s="46"/>
      <c r="BD893" s="46"/>
      <c r="BE893" s="46"/>
      <c r="BF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c r="AQ894" s="46"/>
      <c r="AR894" s="46"/>
      <c r="AS894" s="46"/>
      <c r="AT894" s="46"/>
      <c r="AU894" s="46"/>
      <c r="AV894" s="46"/>
      <c r="AW894" s="46"/>
      <c r="AX894" s="46"/>
      <c r="AY894" s="46"/>
      <c r="AZ894" s="46"/>
      <c r="BA894" s="46"/>
      <c r="BB894" s="46"/>
      <c r="BC894" s="46"/>
      <c r="BD894" s="46"/>
      <c r="BE894" s="46"/>
      <c r="BF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46"/>
      <c r="AR895" s="46"/>
      <c r="AS895" s="46"/>
      <c r="AT895" s="46"/>
      <c r="AU895" s="46"/>
      <c r="AV895" s="46"/>
      <c r="AW895" s="46"/>
      <c r="AX895" s="46"/>
      <c r="AY895" s="46"/>
      <c r="AZ895" s="46"/>
      <c r="BA895" s="46"/>
      <c r="BB895" s="46"/>
      <c r="BC895" s="46"/>
      <c r="BD895" s="46"/>
      <c r="BE895" s="46"/>
      <c r="BF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46"/>
      <c r="AR896" s="46"/>
      <c r="AS896" s="46"/>
      <c r="AT896" s="46"/>
      <c r="AU896" s="46"/>
      <c r="AV896" s="46"/>
      <c r="AW896" s="46"/>
      <c r="AX896" s="46"/>
      <c r="AY896" s="46"/>
      <c r="AZ896" s="46"/>
      <c r="BA896" s="46"/>
      <c r="BB896" s="46"/>
      <c r="BC896" s="46"/>
      <c r="BD896" s="46"/>
      <c r="BE896" s="46"/>
      <c r="BF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c r="AQ897" s="46"/>
      <c r="AR897" s="46"/>
      <c r="AS897" s="46"/>
      <c r="AT897" s="46"/>
      <c r="AU897" s="46"/>
      <c r="AV897" s="46"/>
      <c r="AW897" s="46"/>
      <c r="AX897" s="46"/>
      <c r="AY897" s="46"/>
      <c r="AZ897" s="46"/>
      <c r="BA897" s="46"/>
      <c r="BB897" s="46"/>
      <c r="BC897" s="46"/>
      <c r="BD897" s="46"/>
      <c r="BE897" s="46"/>
      <c r="BF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c r="AQ898" s="46"/>
      <c r="AR898" s="46"/>
      <c r="AS898" s="46"/>
      <c r="AT898" s="46"/>
      <c r="AU898" s="46"/>
      <c r="AV898" s="46"/>
      <c r="AW898" s="46"/>
      <c r="AX898" s="46"/>
      <c r="AY898" s="46"/>
      <c r="AZ898" s="46"/>
      <c r="BA898" s="46"/>
      <c r="BB898" s="46"/>
      <c r="BC898" s="46"/>
      <c r="BD898" s="46"/>
      <c r="BE898" s="46"/>
      <c r="BF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c r="AQ899" s="46"/>
      <c r="AR899" s="46"/>
      <c r="AS899" s="46"/>
      <c r="AT899" s="46"/>
      <c r="AU899" s="46"/>
      <c r="AV899" s="46"/>
      <c r="AW899" s="46"/>
      <c r="AX899" s="46"/>
      <c r="AY899" s="46"/>
      <c r="AZ899" s="46"/>
      <c r="BA899" s="46"/>
      <c r="BB899" s="46"/>
      <c r="BC899" s="46"/>
      <c r="BD899" s="46"/>
      <c r="BE899" s="46"/>
      <c r="BF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c r="AQ900" s="46"/>
      <c r="AR900" s="46"/>
      <c r="AS900" s="46"/>
      <c r="AT900" s="46"/>
      <c r="AU900" s="46"/>
      <c r="AV900" s="46"/>
      <c r="AW900" s="46"/>
      <c r="AX900" s="46"/>
      <c r="AY900" s="46"/>
      <c r="AZ900" s="46"/>
      <c r="BA900" s="46"/>
      <c r="BB900" s="46"/>
      <c r="BC900" s="46"/>
      <c r="BD900" s="46"/>
      <c r="BE900" s="46"/>
      <c r="BF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c r="AQ901" s="46"/>
      <c r="AR901" s="46"/>
      <c r="AS901" s="46"/>
      <c r="AT901" s="46"/>
      <c r="AU901" s="46"/>
      <c r="AV901" s="46"/>
      <c r="AW901" s="46"/>
      <c r="AX901" s="46"/>
      <c r="AY901" s="46"/>
      <c r="AZ901" s="46"/>
      <c r="BA901" s="46"/>
      <c r="BB901" s="46"/>
      <c r="BC901" s="46"/>
      <c r="BD901" s="46"/>
      <c r="BE901" s="46"/>
      <c r="BF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c r="AQ902" s="46"/>
      <c r="AR902" s="46"/>
      <c r="AS902" s="46"/>
      <c r="AT902" s="46"/>
      <c r="AU902" s="46"/>
      <c r="AV902" s="46"/>
      <c r="AW902" s="46"/>
      <c r="AX902" s="46"/>
      <c r="AY902" s="46"/>
      <c r="AZ902" s="46"/>
      <c r="BA902" s="46"/>
      <c r="BB902" s="46"/>
      <c r="BC902" s="46"/>
      <c r="BD902" s="46"/>
      <c r="BE902" s="46"/>
      <c r="BF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c r="AQ903" s="46"/>
      <c r="AR903" s="46"/>
      <c r="AS903" s="46"/>
      <c r="AT903" s="46"/>
      <c r="AU903" s="46"/>
      <c r="AV903" s="46"/>
      <c r="AW903" s="46"/>
      <c r="AX903" s="46"/>
      <c r="AY903" s="46"/>
      <c r="AZ903" s="46"/>
      <c r="BA903" s="46"/>
      <c r="BB903" s="46"/>
      <c r="BC903" s="46"/>
      <c r="BD903" s="46"/>
      <c r="BE903" s="46"/>
      <c r="BF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46"/>
      <c r="AR904" s="46"/>
      <c r="AS904" s="46"/>
      <c r="AT904" s="46"/>
      <c r="AU904" s="46"/>
      <c r="AV904" s="46"/>
      <c r="AW904" s="46"/>
      <c r="AX904" s="46"/>
      <c r="AY904" s="46"/>
      <c r="AZ904" s="46"/>
      <c r="BA904" s="46"/>
      <c r="BB904" s="46"/>
      <c r="BC904" s="46"/>
      <c r="BD904" s="46"/>
      <c r="BE904" s="46"/>
      <c r="BF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c r="AQ905" s="46"/>
      <c r="AR905" s="46"/>
      <c r="AS905" s="46"/>
      <c r="AT905" s="46"/>
      <c r="AU905" s="46"/>
      <c r="AV905" s="46"/>
      <c r="AW905" s="46"/>
      <c r="AX905" s="46"/>
      <c r="AY905" s="46"/>
      <c r="AZ905" s="46"/>
      <c r="BA905" s="46"/>
      <c r="BB905" s="46"/>
      <c r="BC905" s="46"/>
      <c r="BD905" s="46"/>
      <c r="BE905" s="46"/>
      <c r="BF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c r="AQ906" s="46"/>
      <c r="AR906" s="46"/>
      <c r="AS906" s="46"/>
      <c r="AT906" s="46"/>
      <c r="AU906" s="46"/>
      <c r="AV906" s="46"/>
      <c r="AW906" s="46"/>
      <c r="AX906" s="46"/>
      <c r="AY906" s="46"/>
      <c r="AZ906" s="46"/>
      <c r="BA906" s="46"/>
      <c r="BB906" s="46"/>
      <c r="BC906" s="46"/>
      <c r="BD906" s="46"/>
      <c r="BE906" s="46"/>
      <c r="BF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46"/>
      <c r="AR907" s="46"/>
      <c r="AS907" s="46"/>
      <c r="AT907" s="46"/>
      <c r="AU907" s="46"/>
      <c r="AV907" s="46"/>
      <c r="AW907" s="46"/>
      <c r="AX907" s="46"/>
      <c r="AY907" s="46"/>
      <c r="AZ907" s="46"/>
      <c r="BA907" s="46"/>
      <c r="BB907" s="46"/>
      <c r="BC907" s="46"/>
      <c r="BD907" s="46"/>
      <c r="BE907" s="46"/>
      <c r="BF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46"/>
      <c r="AR908" s="46"/>
      <c r="AS908" s="46"/>
      <c r="AT908" s="46"/>
      <c r="AU908" s="46"/>
      <c r="AV908" s="46"/>
      <c r="AW908" s="46"/>
      <c r="AX908" s="46"/>
      <c r="AY908" s="46"/>
      <c r="AZ908" s="46"/>
      <c r="BA908" s="46"/>
      <c r="BB908" s="46"/>
      <c r="BC908" s="46"/>
      <c r="BD908" s="46"/>
      <c r="BE908" s="46"/>
      <c r="BF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46"/>
      <c r="AR909" s="46"/>
      <c r="AS909" s="46"/>
      <c r="AT909" s="46"/>
      <c r="AU909" s="46"/>
      <c r="AV909" s="46"/>
      <c r="AW909" s="46"/>
      <c r="AX909" s="46"/>
      <c r="AY909" s="46"/>
      <c r="AZ909" s="46"/>
      <c r="BA909" s="46"/>
      <c r="BB909" s="46"/>
      <c r="BC909" s="46"/>
      <c r="BD909" s="46"/>
      <c r="BE909" s="46"/>
      <c r="BF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46"/>
      <c r="AR910" s="46"/>
      <c r="AS910" s="46"/>
      <c r="AT910" s="46"/>
      <c r="AU910" s="46"/>
      <c r="AV910" s="46"/>
      <c r="AW910" s="46"/>
      <c r="AX910" s="46"/>
      <c r="AY910" s="46"/>
      <c r="AZ910" s="46"/>
      <c r="BA910" s="46"/>
      <c r="BB910" s="46"/>
      <c r="BC910" s="46"/>
      <c r="BD910" s="46"/>
      <c r="BE910" s="46"/>
      <c r="BF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c r="AQ911" s="46"/>
      <c r="AR911" s="46"/>
      <c r="AS911" s="46"/>
      <c r="AT911" s="46"/>
      <c r="AU911" s="46"/>
      <c r="AV911" s="46"/>
      <c r="AW911" s="46"/>
      <c r="AX911" s="46"/>
      <c r="AY911" s="46"/>
      <c r="AZ911" s="46"/>
      <c r="BA911" s="46"/>
      <c r="BB911" s="46"/>
      <c r="BC911" s="46"/>
      <c r="BD911" s="46"/>
      <c r="BE911" s="46"/>
      <c r="BF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c r="AQ912" s="46"/>
      <c r="AR912" s="46"/>
      <c r="AS912" s="46"/>
      <c r="AT912" s="46"/>
      <c r="AU912" s="46"/>
      <c r="AV912" s="46"/>
      <c r="AW912" s="46"/>
      <c r="AX912" s="46"/>
      <c r="AY912" s="46"/>
      <c r="AZ912" s="46"/>
      <c r="BA912" s="46"/>
      <c r="BB912" s="46"/>
      <c r="BC912" s="46"/>
      <c r="BD912" s="46"/>
      <c r="BE912" s="46"/>
      <c r="BF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c r="AQ913" s="46"/>
      <c r="AR913" s="46"/>
      <c r="AS913" s="46"/>
      <c r="AT913" s="46"/>
      <c r="AU913" s="46"/>
      <c r="AV913" s="46"/>
      <c r="AW913" s="46"/>
      <c r="AX913" s="46"/>
      <c r="AY913" s="46"/>
      <c r="AZ913" s="46"/>
      <c r="BA913" s="46"/>
      <c r="BB913" s="46"/>
      <c r="BC913" s="46"/>
      <c r="BD913" s="46"/>
      <c r="BE913" s="46"/>
      <c r="BF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c r="AQ914" s="46"/>
      <c r="AR914" s="46"/>
      <c r="AS914" s="46"/>
      <c r="AT914" s="46"/>
      <c r="AU914" s="46"/>
      <c r="AV914" s="46"/>
      <c r="AW914" s="46"/>
      <c r="AX914" s="46"/>
      <c r="AY914" s="46"/>
      <c r="AZ914" s="46"/>
      <c r="BA914" s="46"/>
      <c r="BB914" s="46"/>
      <c r="BC914" s="46"/>
      <c r="BD914" s="46"/>
      <c r="BE914" s="46"/>
      <c r="BF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c r="AQ915" s="46"/>
      <c r="AR915" s="46"/>
      <c r="AS915" s="46"/>
      <c r="AT915" s="46"/>
      <c r="AU915" s="46"/>
      <c r="AV915" s="46"/>
      <c r="AW915" s="46"/>
      <c r="AX915" s="46"/>
      <c r="AY915" s="46"/>
      <c r="AZ915" s="46"/>
      <c r="BA915" s="46"/>
      <c r="BB915" s="46"/>
      <c r="BC915" s="46"/>
      <c r="BD915" s="46"/>
      <c r="BE915" s="46"/>
      <c r="BF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c r="AQ916" s="46"/>
      <c r="AR916" s="46"/>
      <c r="AS916" s="46"/>
      <c r="AT916" s="46"/>
      <c r="AU916" s="46"/>
      <c r="AV916" s="46"/>
      <c r="AW916" s="46"/>
      <c r="AX916" s="46"/>
      <c r="AY916" s="46"/>
      <c r="AZ916" s="46"/>
      <c r="BA916" s="46"/>
      <c r="BB916" s="46"/>
      <c r="BC916" s="46"/>
      <c r="BD916" s="46"/>
      <c r="BE916" s="46"/>
      <c r="BF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c r="AQ917" s="46"/>
      <c r="AR917" s="46"/>
      <c r="AS917" s="46"/>
      <c r="AT917" s="46"/>
      <c r="AU917" s="46"/>
      <c r="AV917" s="46"/>
      <c r="AW917" s="46"/>
      <c r="AX917" s="46"/>
      <c r="AY917" s="46"/>
      <c r="AZ917" s="46"/>
      <c r="BA917" s="46"/>
      <c r="BB917" s="46"/>
      <c r="BC917" s="46"/>
      <c r="BD917" s="46"/>
      <c r="BE917" s="46"/>
      <c r="BF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46"/>
      <c r="AR918" s="46"/>
      <c r="AS918" s="46"/>
      <c r="AT918" s="46"/>
      <c r="AU918" s="46"/>
      <c r="AV918" s="46"/>
      <c r="AW918" s="46"/>
      <c r="AX918" s="46"/>
      <c r="AY918" s="46"/>
      <c r="AZ918" s="46"/>
      <c r="BA918" s="46"/>
      <c r="BB918" s="46"/>
      <c r="BC918" s="46"/>
      <c r="BD918" s="46"/>
      <c r="BE918" s="46"/>
      <c r="BF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46"/>
      <c r="AO919" s="46"/>
      <c r="AP919" s="46"/>
      <c r="AQ919" s="46"/>
      <c r="AR919" s="46"/>
      <c r="AS919" s="46"/>
      <c r="AT919" s="46"/>
      <c r="AU919" s="46"/>
      <c r="AV919" s="46"/>
      <c r="AW919" s="46"/>
      <c r="AX919" s="46"/>
      <c r="AY919" s="46"/>
      <c r="AZ919" s="46"/>
      <c r="BA919" s="46"/>
      <c r="BB919" s="46"/>
      <c r="BC919" s="46"/>
      <c r="BD919" s="46"/>
      <c r="BE919" s="46"/>
      <c r="BF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46"/>
      <c r="AO920" s="46"/>
      <c r="AP920" s="46"/>
      <c r="AQ920" s="46"/>
      <c r="AR920" s="46"/>
      <c r="AS920" s="46"/>
      <c r="AT920" s="46"/>
      <c r="AU920" s="46"/>
      <c r="AV920" s="46"/>
      <c r="AW920" s="46"/>
      <c r="AX920" s="46"/>
      <c r="AY920" s="46"/>
      <c r="AZ920" s="46"/>
      <c r="BA920" s="46"/>
      <c r="BB920" s="46"/>
      <c r="BC920" s="46"/>
      <c r="BD920" s="46"/>
      <c r="BE920" s="46"/>
      <c r="BF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c r="AQ921" s="46"/>
      <c r="AR921" s="46"/>
      <c r="AS921" s="46"/>
      <c r="AT921" s="46"/>
      <c r="AU921" s="46"/>
      <c r="AV921" s="46"/>
      <c r="AW921" s="46"/>
      <c r="AX921" s="46"/>
      <c r="AY921" s="46"/>
      <c r="AZ921" s="46"/>
      <c r="BA921" s="46"/>
      <c r="BB921" s="46"/>
      <c r="BC921" s="46"/>
      <c r="BD921" s="46"/>
      <c r="BE921" s="46"/>
      <c r="BF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c r="AQ922" s="46"/>
      <c r="AR922" s="46"/>
      <c r="AS922" s="46"/>
      <c r="AT922" s="46"/>
      <c r="AU922" s="46"/>
      <c r="AV922" s="46"/>
      <c r="AW922" s="46"/>
      <c r="AX922" s="46"/>
      <c r="AY922" s="46"/>
      <c r="AZ922" s="46"/>
      <c r="BA922" s="46"/>
      <c r="BB922" s="46"/>
      <c r="BC922" s="46"/>
      <c r="BD922" s="46"/>
      <c r="BE922" s="46"/>
      <c r="BF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c r="AQ923" s="46"/>
      <c r="AR923" s="46"/>
      <c r="AS923" s="46"/>
      <c r="AT923" s="46"/>
      <c r="AU923" s="46"/>
      <c r="AV923" s="46"/>
      <c r="AW923" s="46"/>
      <c r="AX923" s="46"/>
      <c r="AY923" s="46"/>
      <c r="AZ923" s="46"/>
      <c r="BA923" s="46"/>
      <c r="BB923" s="46"/>
      <c r="BC923" s="46"/>
      <c r="BD923" s="46"/>
      <c r="BE923" s="46"/>
      <c r="BF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c r="AQ924" s="46"/>
      <c r="AR924" s="46"/>
      <c r="AS924" s="46"/>
      <c r="AT924" s="46"/>
      <c r="AU924" s="46"/>
      <c r="AV924" s="46"/>
      <c r="AW924" s="46"/>
      <c r="AX924" s="46"/>
      <c r="AY924" s="46"/>
      <c r="AZ924" s="46"/>
      <c r="BA924" s="46"/>
      <c r="BB924" s="46"/>
      <c r="BC924" s="46"/>
      <c r="BD924" s="46"/>
      <c r="BE924" s="46"/>
      <c r="BF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46"/>
      <c r="AO925" s="46"/>
      <c r="AP925" s="46"/>
      <c r="AQ925" s="46"/>
      <c r="AR925" s="46"/>
      <c r="AS925" s="46"/>
      <c r="AT925" s="46"/>
      <c r="AU925" s="46"/>
      <c r="AV925" s="46"/>
      <c r="AW925" s="46"/>
      <c r="AX925" s="46"/>
      <c r="AY925" s="46"/>
      <c r="AZ925" s="46"/>
      <c r="BA925" s="46"/>
      <c r="BB925" s="46"/>
      <c r="BC925" s="46"/>
      <c r="BD925" s="46"/>
      <c r="BE925" s="46"/>
      <c r="BF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46"/>
      <c r="AO926" s="46"/>
      <c r="AP926" s="46"/>
      <c r="AQ926" s="46"/>
      <c r="AR926" s="46"/>
      <c r="AS926" s="46"/>
      <c r="AT926" s="46"/>
      <c r="AU926" s="46"/>
      <c r="AV926" s="46"/>
      <c r="AW926" s="46"/>
      <c r="AX926" s="46"/>
      <c r="AY926" s="46"/>
      <c r="AZ926" s="46"/>
      <c r="BA926" s="46"/>
      <c r="BB926" s="46"/>
      <c r="BC926" s="46"/>
      <c r="BD926" s="46"/>
      <c r="BE926" s="46"/>
      <c r="BF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46"/>
      <c r="AO927" s="46"/>
      <c r="AP927" s="46"/>
      <c r="AQ927" s="46"/>
      <c r="AR927" s="46"/>
      <c r="AS927" s="46"/>
      <c r="AT927" s="46"/>
      <c r="AU927" s="46"/>
      <c r="AV927" s="46"/>
      <c r="AW927" s="46"/>
      <c r="AX927" s="46"/>
      <c r="AY927" s="46"/>
      <c r="AZ927" s="46"/>
      <c r="BA927" s="46"/>
      <c r="BB927" s="46"/>
      <c r="BC927" s="46"/>
      <c r="BD927" s="46"/>
      <c r="BE927" s="46"/>
      <c r="BF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46"/>
      <c r="AO928" s="46"/>
      <c r="AP928" s="46"/>
      <c r="AQ928" s="46"/>
      <c r="AR928" s="46"/>
      <c r="AS928" s="46"/>
      <c r="AT928" s="46"/>
      <c r="AU928" s="46"/>
      <c r="AV928" s="46"/>
      <c r="AW928" s="46"/>
      <c r="AX928" s="46"/>
      <c r="AY928" s="46"/>
      <c r="AZ928" s="46"/>
      <c r="BA928" s="46"/>
      <c r="BB928" s="46"/>
      <c r="BC928" s="46"/>
      <c r="BD928" s="46"/>
      <c r="BE928" s="46"/>
      <c r="BF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46"/>
      <c r="AO929" s="46"/>
      <c r="AP929" s="46"/>
      <c r="AQ929" s="46"/>
      <c r="AR929" s="46"/>
      <c r="AS929" s="46"/>
      <c r="AT929" s="46"/>
      <c r="AU929" s="46"/>
      <c r="AV929" s="46"/>
      <c r="AW929" s="46"/>
      <c r="AX929" s="46"/>
      <c r="AY929" s="46"/>
      <c r="AZ929" s="46"/>
      <c r="BA929" s="46"/>
      <c r="BB929" s="46"/>
      <c r="BC929" s="46"/>
      <c r="BD929" s="46"/>
      <c r="BE929" s="46"/>
      <c r="BF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46"/>
      <c r="AO930" s="46"/>
      <c r="AP930" s="46"/>
      <c r="AQ930" s="46"/>
      <c r="AR930" s="46"/>
      <c r="AS930" s="46"/>
      <c r="AT930" s="46"/>
      <c r="AU930" s="46"/>
      <c r="AV930" s="46"/>
      <c r="AW930" s="46"/>
      <c r="AX930" s="46"/>
      <c r="AY930" s="46"/>
      <c r="AZ930" s="46"/>
      <c r="BA930" s="46"/>
      <c r="BB930" s="46"/>
      <c r="BC930" s="46"/>
      <c r="BD930" s="46"/>
      <c r="BE930" s="46"/>
      <c r="BF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46"/>
      <c r="AO931" s="46"/>
      <c r="AP931" s="46"/>
      <c r="AQ931" s="46"/>
      <c r="AR931" s="46"/>
      <c r="AS931" s="46"/>
      <c r="AT931" s="46"/>
      <c r="AU931" s="46"/>
      <c r="AV931" s="46"/>
      <c r="AW931" s="46"/>
      <c r="AX931" s="46"/>
      <c r="AY931" s="46"/>
      <c r="AZ931" s="46"/>
      <c r="BA931" s="46"/>
      <c r="BB931" s="46"/>
      <c r="BC931" s="46"/>
      <c r="BD931" s="46"/>
      <c r="BE931" s="46"/>
      <c r="BF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6"/>
      <c r="AN932" s="46"/>
      <c r="AO932" s="46"/>
      <c r="AP932" s="46"/>
      <c r="AQ932" s="46"/>
      <c r="AR932" s="46"/>
      <c r="AS932" s="46"/>
      <c r="AT932" s="46"/>
      <c r="AU932" s="46"/>
      <c r="AV932" s="46"/>
      <c r="AW932" s="46"/>
      <c r="AX932" s="46"/>
      <c r="AY932" s="46"/>
      <c r="AZ932" s="46"/>
      <c r="BA932" s="46"/>
      <c r="BB932" s="46"/>
      <c r="BC932" s="46"/>
      <c r="BD932" s="46"/>
      <c r="BE932" s="46"/>
      <c r="BF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46"/>
      <c r="AO933" s="46"/>
      <c r="AP933" s="46"/>
      <c r="AQ933" s="46"/>
      <c r="AR933" s="46"/>
      <c r="AS933" s="46"/>
      <c r="AT933" s="46"/>
      <c r="AU933" s="46"/>
      <c r="AV933" s="46"/>
      <c r="AW933" s="46"/>
      <c r="AX933" s="46"/>
      <c r="AY933" s="46"/>
      <c r="AZ933" s="46"/>
      <c r="BA933" s="46"/>
      <c r="BB933" s="46"/>
      <c r="BC933" s="46"/>
      <c r="BD933" s="46"/>
      <c r="BE933" s="46"/>
      <c r="BF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46"/>
      <c r="AO934" s="46"/>
      <c r="AP934" s="46"/>
      <c r="AQ934" s="46"/>
      <c r="AR934" s="46"/>
      <c r="AS934" s="46"/>
      <c r="AT934" s="46"/>
      <c r="AU934" s="46"/>
      <c r="AV934" s="46"/>
      <c r="AW934" s="46"/>
      <c r="AX934" s="46"/>
      <c r="AY934" s="46"/>
      <c r="AZ934" s="46"/>
      <c r="BA934" s="46"/>
      <c r="BB934" s="46"/>
      <c r="BC934" s="46"/>
      <c r="BD934" s="46"/>
      <c r="BE934" s="46"/>
      <c r="BF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46"/>
      <c r="AO935" s="46"/>
      <c r="AP935" s="46"/>
      <c r="AQ935" s="46"/>
      <c r="AR935" s="46"/>
      <c r="AS935" s="46"/>
      <c r="AT935" s="46"/>
      <c r="AU935" s="46"/>
      <c r="AV935" s="46"/>
      <c r="AW935" s="46"/>
      <c r="AX935" s="46"/>
      <c r="AY935" s="46"/>
      <c r="AZ935" s="46"/>
      <c r="BA935" s="46"/>
      <c r="BB935" s="46"/>
      <c r="BC935" s="46"/>
      <c r="BD935" s="46"/>
      <c r="BE935" s="46"/>
      <c r="BF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46"/>
      <c r="AO936" s="46"/>
      <c r="AP936" s="46"/>
      <c r="AQ936" s="46"/>
      <c r="AR936" s="46"/>
      <c r="AS936" s="46"/>
      <c r="AT936" s="46"/>
      <c r="AU936" s="46"/>
      <c r="AV936" s="46"/>
      <c r="AW936" s="46"/>
      <c r="AX936" s="46"/>
      <c r="AY936" s="46"/>
      <c r="AZ936" s="46"/>
      <c r="BA936" s="46"/>
      <c r="BB936" s="46"/>
      <c r="BC936" s="46"/>
      <c r="BD936" s="46"/>
      <c r="BE936" s="46"/>
      <c r="BF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c r="AM937" s="46"/>
      <c r="AN937" s="46"/>
      <c r="AO937" s="46"/>
      <c r="AP937" s="46"/>
      <c r="AQ937" s="46"/>
      <c r="AR937" s="46"/>
      <c r="AS937" s="46"/>
      <c r="AT937" s="46"/>
      <c r="AU937" s="46"/>
      <c r="AV937" s="46"/>
      <c r="AW937" s="46"/>
      <c r="AX937" s="46"/>
      <c r="AY937" s="46"/>
      <c r="AZ937" s="46"/>
      <c r="BA937" s="46"/>
      <c r="BB937" s="46"/>
      <c r="BC937" s="46"/>
      <c r="BD937" s="46"/>
      <c r="BE937" s="46"/>
      <c r="BF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46"/>
      <c r="AO938" s="46"/>
      <c r="AP938" s="46"/>
      <c r="AQ938" s="46"/>
      <c r="AR938" s="46"/>
      <c r="AS938" s="46"/>
      <c r="AT938" s="46"/>
      <c r="AU938" s="46"/>
      <c r="AV938" s="46"/>
      <c r="AW938" s="46"/>
      <c r="AX938" s="46"/>
      <c r="AY938" s="46"/>
      <c r="AZ938" s="46"/>
      <c r="BA938" s="46"/>
      <c r="BB938" s="46"/>
      <c r="BC938" s="46"/>
      <c r="BD938" s="46"/>
      <c r="BE938" s="46"/>
      <c r="BF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c r="AM939" s="46"/>
      <c r="AN939" s="46"/>
      <c r="AO939" s="46"/>
      <c r="AP939" s="46"/>
      <c r="AQ939" s="46"/>
      <c r="AR939" s="46"/>
      <c r="AS939" s="46"/>
      <c r="AT939" s="46"/>
      <c r="AU939" s="46"/>
      <c r="AV939" s="46"/>
      <c r="AW939" s="46"/>
      <c r="AX939" s="46"/>
      <c r="AY939" s="46"/>
      <c r="AZ939" s="46"/>
      <c r="BA939" s="46"/>
      <c r="BB939" s="46"/>
      <c r="BC939" s="46"/>
      <c r="BD939" s="46"/>
      <c r="BE939" s="46"/>
      <c r="BF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46"/>
      <c r="AO940" s="46"/>
      <c r="AP940" s="46"/>
      <c r="AQ940" s="46"/>
      <c r="AR940" s="46"/>
      <c r="AS940" s="46"/>
      <c r="AT940" s="46"/>
      <c r="AU940" s="46"/>
      <c r="AV940" s="46"/>
      <c r="AW940" s="46"/>
      <c r="AX940" s="46"/>
      <c r="AY940" s="46"/>
      <c r="AZ940" s="46"/>
      <c r="BA940" s="46"/>
      <c r="BB940" s="46"/>
      <c r="BC940" s="46"/>
      <c r="BD940" s="46"/>
      <c r="BE940" s="46"/>
      <c r="BF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c r="AM941" s="46"/>
      <c r="AN941" s="46"/>
      <c r="AO941" s="46"/>
      <c r="AP941" s="46"/>
      <c r="AQ941" s="46"/>
      <c r="AR941" s="46"/>
      <c r="AS941" s="46"/>
      <c r="AT941" s="46"/>
      <c r="AU941" s="46"/>
      <c r="AV941" s="46"/>
      <c r="AW941" s="46"/>
      <c r="AX941" s="46"/>
      <c r="AY941" s="46"/>
      <c r="AZ941" s="46"/>
      <c r="BA941" s="46"/>
      <c r="BB941" s="46"/>
      <c r="BC941" s="46"/>
      <c r="BD941" s="46"/>
      <c r="BE941" s="46"/>
      <c r="BF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c r="AM942" s="46"/>
      <c r="AN942" s="46"/>
      <c r="AO942" s="46"/>
      <c r="AP942" s="46"/>
      <c r="AQ942" s="46"/>
      <c r="AR942" s="46"/>
      <c r="AS942" s="46"/>
      <c r="AT942" s="46"/>
      <c r="AU942" s="46"/>
      <c r="AV942" s="46"/>
      <c r="AW942" s="46"/>
      <c r="AX942" s="46"/>
      <c r="AY942" s="46"/>
      <c r="AZ942" s="46"/>
      <c r="BA942" s="46"/>
      <c r="BB942" s="46"/>
      <c r="BC942" s="46"/>
      <c r="BD942" s="46"/>
      <c r="BE942" s="46"/>
      <c r="BF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46"/>
      <c r="AO943" s="46"/>
      <c r="AP943" s="46"/>
      <c r="AQ943" s="46"/>
      <c r="AR943" s="46"/>
      <c r="AS943" s="46"/>
      <c r="AT943" s="46"/>
      <c r="AU943" s="46"/>
      <c r="AV943" s="46"/>
      <c r="AW943" s="46"/>
      <c r="AX943" s="46"/>
      <c r="AY943" s="46"/>
      <c r="AZ943" s="46"/>
      <c r="BA943" s="46"/>
      <c r="BB943" s="46"/>
      <c r="BC943" s="46"/>
      <c r="BD943" s="46"/>
      <c r="BE943" s="46"/>
      <c r="BF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c r="AM944" s="46"/>
      <c r="AN944" s="46"/>
      <c r="AO944" s="46"/>
      <c r="AP944" s="46"/>
      <c r="AQ944" s="46"/>
      <c r="AR944" s="46"/>
      <c r="AS944" s="46"/>
      <c r="AT944" s="46"/>
      <c r="AU944" s="46"/>
      <c r="AV944" s="46"/>
      <c r="AW944" s="46"/>
      <c r="AX944" s="46"/>
      <c r="AY944" s="46"/>
      <c r="AZ944" s="46"/>
      <c r="BA944" s="46"/>
      <c r="BB944" s="46"/>
      <c r="BC944" s="46"/>
      <c r="BD944" s="46"/>
      <c r="BE944" s="46"/>
      <c r="BF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c r="AM945" s="46"/>
      <c r="AN945" s="46"/>
      <c r="AO945" s="46"/>
      <c r="AP945" s="46"/>
      <c r="AQ945" s="46"/>
      <c r="AR945" s="46"/>
      <c r="AS945" s="46"/>
      <c r="AT945" s="46"/>
      <c r="AU945" s="46"/>
      <c r="AV945" s="46"/>
      <c r="AW945" s="46"/>
      <c r="AX945" s="46"/>
      <c r="AY945" s="46"/>
      <c r="AZ945" s="46"/>
      <c r="BA945" s="46"/>
      <c r="BB945" s="46"/>
      <c r="BC945" s="46"/>
      <c r="BD945" s="46"/>
      <c r="BE945" s="46"/>
      <c r="BF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46"/>
      <c r="AO946" s="46"/>
      <c r="AP946" s="46"/>
      <c r="AQ946" s="46"/>
      <c r="AR946" s="46"/>
      <c r="AS946" s="46"/>
      <c r="AT946" s="46"/>
      <c r="AU946" s="46"/>
      <c r="AV946" s="46"/>
      <c r="AW946" s="46"/>
      <c r="AX946" s="46"/>
      <c r="AY946" s="46"/>
      <c r="AZ946" s="46"/>
      <c r="BA946" s="46"/>
      <c r="BB946" s="46"/>
      <c r="BC946" s="46"/>
      <c r="BD946" s="46"/>
      <c r="BE946" s="46"/>
      <c r="BF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c r="AM947" s="46"/>
      <c r="AN947" s="46"/>
      <c r="AO947" s="46"/>
      <c r="AP947" s="46"/>
      <c r="AQ947" s="46"/>
      <c r="AR947" s="46"/>
      <c r="AS947" s="46"/>
      <c r="AT947" s="46"/>
      <c r="AU947" s="46"/>
      <c r="AV947" s="46"/>
      <c r="AW947" s="46"/>
      <c r="AX947" s="46"/>
      <c r="AY947" s="46"/>
      <c r="AZ947" s="46"/>
      <c r="BA947" s="46"/>
      <c r="BB947" s="46"/>
      <c r="BC947" s="46"/>
      <c r="BD947" s="46"/>
      <c r="BE947" s="46"/>
      <c r="BF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6"/>
      <c r="AN948" s="46"/>
      <c r="AO948" s="46"/>
      <c r="AP948" s="46"/>
      <c r="AQ948" s="46"/>
      <c r="AR948" s="46"/>
      <c r="AS948" s="46"/>
      <c r="AT948" s="46"/>
      <c r="AU948" s="46"/>
      <c r="AV948" s="46"/>
      <c r="AW948" s="46"/>
      <c r="AX948" s="46"/>
      <c r="AY948" s="46"/>
      <c r="AZ948" s="46"/>
      <c r="BA948" s="46"/>
      <c r="BB948" s="46"/>
      <c r="BC948" s="46"/>
      <c r="BD948" s="46"/>
      <c r="BE948" s="46"/>
      <c r="BF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46"/>
      <c r="AO949" s="46"/>
      <c r="AP949" s="46"/>
      <c r="AQ949" s="46"/>
      <c r="AR949" s="46"/>
      <c r="AS949" s="46"/>
      <c r="AT949" s="46"/>
      <c r="AU949" s="46"/>
      <c r="AV949" s="46"/>
      <c r="AW949" s="46"/>
      <c r="AX949" s="46"/>
      <c r="AY949" s="46"/>
      <c r="AZ949" s="46"/>
      <c r="BA949" s="46"/>
      <c r="BB949" s="46"/>
      <c r="BC949" s="46"/>
      <c r="BD949" s="46"/>
      <c r="BE949" s="46"/>
      <c r="BF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c r="AM950" s="46"/>
      <c r="AN950" s="46"/>
      <c r="AO950" s="46"/>
      <c r="AP950" s="46"/>
      <c r="AQ950" s="46"/>
      <c r="AR950" s="46"/>
      <c r="AS950" s="46"/>
      <c r="AT950" s="46"/>
      <c r="AU950" s="46"/>
      <c r="AV950" s="46"/>
      <c r="AW950" s="46"/>
      <c r="AX950" s="46"/>
      <c r="AY950" s="46"/>
      <c r="AZ950" s="46"/>
      <c r="BA950" s="46"/>
      <c r="BB950" s="46"/>
      <c r="BC950" s="46"/>
      <c r="BD950" s="46"/>
      <c r="BE950" s="46"/>
      <c r="BF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c r="AM951" s="46"/>
      <c r="AN951" s="46"/>
      <c r="AO951" s="46"/>
      <c r="AP951" s="46"/>
      <c r="AQ951" s="46"/>
      <c r="AR951" s="46"/>
      <c r="AS951" s="46"/>
      <c r="AT951" s="46"/>
      <c r="AU951" s="46"/>
      <c r="AV951" s="46"/>
      <c r="AW951" s="46"/>
      <c r="AX951" s="46"/>
      <c r="AY951" s="46"/>
      <c r="AZ951" s="46"/>
      <c r="BA951" s="46"/>
      <c r="BB951" s="46"/>
      <c r="BC951" s="46"/>
      <c r="BD951" s="46"/>
      <c r="BE951" s="46"/>
      <c r="BF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c r="AM952" s="46"/>
      <c r="AN952" s="46"/>
      <c r="AO952" s="46"/>
      <c r="AP952" s="46"/>
      <c r="AQ952" s="46"/>
      <c r="AR952" s="46"/>
      <c r="AS952" s="46"/>
      <c r="AT952" s="46"/>
      <c r="AU952" s="46"/>
      <c r="AV952" s="46"/>
      <c r="AW952" s="46"/>
      <c r="AX952" s="46"/>
      <c r="AY952" s="46"/>
      <c r="AZ952" s="46"/>
      <c r="BA952" s="46"/>
      <c r="BB952" s="46"/>
      <c r="BC952" s="46"/>
      <c r="BD952" s="46"/>
      <c r="BE952" s="46"/>
      <c r="BF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6"/>
      <c r="AN953" s="46"/>
      <c r="AO953" s="46"/>
      <c r="AP953" s="46"/>
      <c r="AQ953" s="46"/>
      <c r="AR953" s="46"/>
      <c r="AS953" s="46"/>
      <c r="AT953" s="46"/>
      <c r="AU953" s="46"/>
      <c r="AV953" s="46"/>
      <c r="AW953" s="46"/>
      <c r="AX953" s="46"/>
      <c r="AY953" s="46"/>
      <c r="AZ953" s="46"/>
      <c r="BA953" s="46"/>
      <c r="BB953" s="46"/>
      <c r="BC953" s="46"/>
      <c r="BD953" s="46"/>
      <c r="BE953" s="46"/>
      <c r="BF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c r="AM954" s="46"/>
      <c r="AN954" s="46"/>
      <c r="AO954" s="46"/>
      <c r="AP954" s="46"/>
      <c r="AQ954" s="46"/>
      <c r="AR954" s="46"/>
      <c r="AS954" s="46"/>
      <c r="AT954" s="46"/>
      <c r="AU954" s="46"/>
      <c r="AV954" s="46"/>
      <c r="AW954" s="46"/>
      <c r="AX954" s="46"/>
      <c r="AY954" s="46"/>
      <c r="AZ954" s="46"/>
      <c r="BA954" s="46"/>
      <c r="BB954" s="46"/>
      <c r="BC954" s="46"/>
      <c r="BD954" s="46"/>
      <c r="BE954" s="46"/>
      <c r="BF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c r="AM955" s="46"/>
      <c r="AN955" s="46"/>
      <c r="AO955" s="46"/>
      <c r="AP955" s="46"/>
      <c r="AQ955" s="46"/>
      <c r="AR955" s="46"/>
      <c r="AS955" s="46"/>
      <c r="AT955" s="46"/>
      <c r="AU955" s="46"/>
      <c r="AV955" s="46"/>
      <c r="AW955" s="46"/>
      <c r="AX955" s="46"/>
      <c r="AY955" s="46"/>
      <c r="AZ955" s="46"/>
      <c r="BA955" s="46"/>
      <c r="BB955" s="46"/>
      <c r="BC955" s="46"/>
      <c r="BD955" s="46"/>
      <c r="BE955" s="46"/>
      <c r="BF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46"/>
      <c r="AO956" s="46"/>
      <c r="AP956" s="46"/>
      <c r="AQ956" s="46"/>
      <c r="AR956" s="46"/>
      <c r="AS956" s="46"/>
      <c r="AT956" s="46"/>
      <c r="AU956" s="46"/>
      <c r="AV956" s="46"/>
      <c r="AW956" s="46"/>
      <c r="AX956" s="46"/>
      <c r="AY956" s="46"/>
      <c r="AZ956" s="46"/>
      <c r="BA956" s="46"/>
      <c r="BB956" s="46"/>
      <c r="BC956" s="46"/>
      <c r="BD956" s="46"/>
      <c r="BE956" s="46"/>
      <c r="BF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c r="AM957" s="46"/>
      <c r="AN957" s="46"/>
      <c r="AO957" s="46"/>
      <c r="AP957" s="46"/>
      <c r="AQ957" s="46"/>
      <c r="AR957" s="46"/>
      <c r="AS957" s="46"/>
      <c r="AT957" s="46"/>
      <c r="AU957" s="46"/>
      <c r="AV957" s="46"/>
      <c r="AW957" s="46"/>
      <c r="AX957" s="46"/>
      <c r="AY957" s="46"/>
      <c r="AZ957" s="46"/>
      <c r="BA957" s="46"/>
      <c r="BB957" s="46"/>
      <c r="BC957" s="46"/>
      <c r="BD957" s="46"/>
      <c r="BE957" s="46"/>
      <c r="BF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46"/>
      <c r="AO958" s="46"/>
      <c r="AP958" s="46"/>
      <c r="AQ958" s="46"/>
      <c r="AR958" s="46"/>
      <c r="AS958" s="46"/>
      <c r="AT958" s="46"/>
      <c r="AU958" s="46"/>
      <c r="AV958" s="46"/>
      <c r="AW958" s="46"/>
      <c r="AX958" s="46"/>
      <c r="AY958" s="46"/>
      <c r="AZ958" s="46"/>
      <c r="BA958" s="46"/>
      <c r="BB958" s="46"/>
      <c r="BC958" s="46"/>
      <c r="BD958" s="46"/>
      <c r="BE958" s="46"/>
      <c r="BF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c r="AM959" s="46"/>
      <c r="AN959" s="46"/>
      <c r="AO959" s="46"/>
      <c r="AP959" s="46"/>
      <c r="AQ959" s="46"/>
      <c r="AR959" s="46"/>
      <c r="AS959" s="46"/>
      <c r="AT959" s="46"/>
      <c r="AU959" s="46"/>
      <c r="AV959" s="46"/>
      <c r="AW959" s="46"/>
      <c r="AX959" s="46"/>
      <c r="AY959" s="46"/>
      <c r="AZ959" s="46"/>
      <c r="BA959" s="46"/>
      <c r="BB959" s="46"/>
      <c r="BC959" s="46"/>
      <c r="BD959" s="46"/>
      <c r="BE959" s="46"/>
      <c r="BF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c r="AM960" s="46"/>
      <c r="AN960" s="46"/>
      <c r="AO960" s="46"/>
      <c r="AP960" s="46"/>
      <c r="AQ960" s="46"/>
      <c r="AR960" s="46"/>
      <c r="AS960" s="46"/>
      <c r="AT960" s="46"/>
      <c r="AU960" s="46"/>
      <c r="AV960" s="46"/>
      <c r="AW960" s="46"/>
      <c r="AX960" s="46"/>
      <c r="AY960" s="46"/>
      <c r="AZ960" s="46"/>
      <c r="BA960" s="46"/>
      <c r="BB960" s="46"/>
      <c r="BC960" s="46"/>
      <c r="BD960" s="46"/>
      <c r="BE960" s="46"/>
      <c r="BF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c r="AM961" s="46"/>
      <c r="AN961" s="46"/>
      <c r="AO961" s="46"/>
      <c r="AP961" s="46"/>
      <c r="AQ961" s="46"/>
      <c r="AR961" s="46"/>
      <c r="AS961" s="46"/>
      <c r="AT961" s="46"/>
      <c r="AU961" s="46"/>
      <c r="AV961" s="46"/>
      <c r="AW961" s="46"/>
      <c r="AX961" s="46"/>
      <c r="AY961" s="46"/>
      <c r="AZ961" s="46"/>
      <c r="BA961" s="46"/>
      <c r="BB961" s="46"/>
      <c r="BC961" s="46"/>
      <c r="BD961" s="46"/>
      <c r="BE961" s="46"/>
      <c r="BF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c r="AM962" s="46"/>
      <c r="AN962" s="46"/>
      <c r="AO962" s="46"/>
      <c r="AP962" s="46"/>
      <c r="AQ962" s="46"/>
      <c r="AR962" s="46"/>
      <c r="AS962" s="46"/>
      <c r="AT962" s="46"/>
      <c r="AU962" s="46"/>
      <c r="AV962" s="46"/>
      <c r="AW962" s="46"/>
      <c r="AX962" s="46"/>
      <c r="AY962" s="46"/>
      <c r="AZ962" s="46"/>
      <c r="BA962" s="46"/>
      <c r="BB962" s="46"/>
      <c r="BC962" s="46"/>
      <c r="BD962" s="46"/>
      <c r="BE962" s="46"/>
      <c r="BF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6"/>
      <c r="AN963" s="46"/>
      <c r="AO963" s="46"/>
      <c r="AP963" s="46"/>
      <c r="AQ963" s="46"/>
      <c r="AR963" s="46"/>
      <c r="AS963" s="46"/>
      <c r="AT963" s="46"/>
      <c r="AU963" s="46"/>
      <c r="AV963" s="46"/>
      <c r="AW963" s="46"/>
      <c r="AX963" s="46"/>
      <c r="AY963" s="46"/>
      <c r="AZ963" s="46"/>
      <c r="BA963" s="46"/>
      <c r="BB963" s="46"/>
      <c r="BC963" s="46"/>
      <c r="BD963" s="46"/>
      <c r="BE963" s="46"/>
      <c r="BF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46"/>
      <c r="AO964" s="46"/>
      <c r="AP964" s="46"/>
      <c r="AQ964" s="46"/>
      <c r="AR964" s="46"/>
      <c r="AS964" s="46"/>
      <c r="AT964" s="46"/>
      <c r="AU964" s="46"/>
      <c r="AV964" s="46"/>
      <c r="AW964" s="46"/>
      <c r="AX964" s="46"/>
      <c r="AY964" s="46"/>
      <c r="AZ964" s="46"/>
      <c r="BA964" s="46"/>
      <c r="BB964" s="46"/>
      <c r="BC964" s="46"/>
      <c r="BD964" s="46"/>
      <c r="BE964" s="46"/>
      <c r="BF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c r="AM965" s="46"/>
      <c r="AN965" s="46"/>
      <c r="AO965" s="46"/>
      <c r="AP965" s="46"/>
      <c r="AQ965" s="46"/>
      <c r="AR965" s="46"/>
      <c r="AS965" s="46"/>
      <c r="AT965" s="46"/>
      <c r="AU965" s="46"/>
      <c r="AV965" s="46"/>
      <c r="AW965" s="46"/>
      <c r="AX965" s="46"/>
      <c r="AY965" s="46"/>
      <c r="AZ965" s="46"/>
      <c r="BA965" s="46"/>
      <c r="BB965" s="46"/>
      <c r="BC965" s="46"/>
      <c r="BD965" s="46"/>
      <c r="BE965" s="46"/>
      <c r="BF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c r="AM966" s="46"/>
      <c r="AN966" s="46"/>
      <c r="AO966" s="46"/>
      <c r="AP966" s="46"/>
      <c r="AQ966" s="46"/>
      <c r="AR966" s="46"/>
      <c r="AS966" s="46"/>
      <c r="AT966" s="46"/>
      <c r="AU966" s="46"/>
      <c r="AV966" s="46"/>
      <c r="AW966" s="46"/>
      <c r="AX966" s="46"/>
      <c r="AY966" s="46"/>
      <c r="AZ966" s="46"/>
      <c r="BA966" s="46"/>
      <c r="BB966" s="46"/>
      <c r="BC966" s="46"/>
      <c r="BD966" s="46"/>
      <c r="BE966" s="46"/>
      <c r="BF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c r="AM967" s="46"/>
      <c r="AN967" s="46"/>
      <c r="AO967" s="46"/>
      <c r="AP967" s="46"/>
      <c r="AQ967" s="46"/>
      <c r="AR967" s="46"/>
      <c r="AS967" s="46"/>
      <c r="AT967" s="46"/>
      <c r="AU967" s="46"/>
      <c r="AV967" s="46"/>
      <c r="AW967" s="46"/>
      <c r="AX967" s="46"/>
      <c r="AY967" s="46"/>
      <c r="AZ967" s="46"/>
      <c r="BA967" s="46"/>
      <c r="BB967" s="46"/>
      <c r="BC967" s="46"/>
      <c r="BD967" s="46"/>
      <c r="BE967" s="46"/>
      <c r="BF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46"/>
      <c r="AO968" s="46"/>
      <c r="AP968" s="46"/>
      <c r="AQ968" s="46"/>
      <c r="AR968" s="46"/>
      <c r="AS968" s="46"/>
      <c r="AT968" s="46"/>
      <c r="AU968" s="46"/>
      <c r="AV968" s="46"/>
      <c r="AW968" s="46"/>
      <c r="AX968" s="46"/>
      <c r="AY968" s="46"/>
      <c r="AZ968" s="46"/>
      <c r="BA968" s="46"/>
      <c r="BB968" s="46"/>
      <c r="BC968" s="46"/>
      <c r="BD968" s="46"/>
      <c r="BE968" s="46"/>
      <c r="BF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c r="AM969" s="46"/>
      <c r="AN969" s="46"/>
      <c r="AO969" s="46"/>
      <c r="AP969" s="46"/>
      <c r="AQ969" s="46"/>
      <c r="AR969" s="46"/>
      <c r="AS969" s="46"/>
      <c r="AT969" s="46"/>
      <c r="AU969" s="46"/>
      <c r="AV969" s="46"/>
      <c r="AW969" s="46"/>
      <c r="AX969" s="46"/>
      <c r="AY969" s="46"/>
      <c r="AZ969" s="46"/>
      <c r="BA969" s="46"/>
      <c r="BB969" s="46"/>
      <c r="BC969" s="46"/>
      <c r="BD969" s="46"/>
      <c r="BE969" s="46"/>
      <c r="BF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46"/>
      <c r="AO970" s="46"/>
      <c r="AP970" s="46"/>
      <c r="AQ970" s="46"/>
      <c r="AR970" s="46"/>
      <c r="AS970" s="46"/>
      <c r="AT970" s="46"/>
      <c r="AU970" s="46"/>
      <c r="AV970" s="46"/>
      <c r="AW970" s="46"/>
      <c r="AX970" s="46"/>
      <c r="AY970" s="46"/>
      <c r="AZ970" s="46"/>
      <c r="BA970" s="46"/>
      <c r="BB970" s="46"/>
      <c r="BC970" s="46"/>
      <c r="BD970" s="46"/>
      <c r="BE970" s="46"/>
      <c r="BF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c r="AM971" s="46"/>
      <c r="AN971" s="46"/>
      <c r="AO971" s="46"/>
      <c r="AP971" s="46"/>
      <c r="AQ971" s="46"/>
      <c r="AR971" s="46"/>
      <c r="AS971" s="46"/>
      <c r="AT971" s="46"/>
      <c r="AU971" s="46"/>
      <c r="AV971" s="46"/>
      <c r="AW971" s="46"/>
      <c r="AX971" s="46"/>
      <c r="AY971" s="46"/>
      <c r="AZ971" s="46"/>
      <c r="BA971" s="46"/>
      <c r="BB971" s="46"/>
      <c r="BC971" s="46"/>
      <c r="BD971" s="46"/>
      <c r="BE971" s="46"/>
      <c r="BF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c r="AM972" s="46"/>
      <c r="AN972" s="46"/>
      <c r="AO972" s="46"/>
      <c r="AP972" s="46"/>
      <c r="AQ972" s="46"/>
      <c r="AR972" s="46"/>
      <c r="AS972" s="46"/>
      <c r="AT972" s="46"/>
      <c r="AU972" s="46"/>
      <c r="AV972" s="46"/>
      <c r="AW972" s="46"/>
      <c r="AX972" s="46"/>
      <c r="AY972" s="46"/>
      <c r="AZ972" s="46"/>
      <c r="BA972" s="46"/>
      <c r="BB972" s="46"/>
      <c r="BC972" s="46"/>
      <c r="BD972" s="46"/>
      <c r="BE972" s="46"/>
      <c r="BF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46"/>
      <c r="AO973" s="46"/>
      <c r="AP973" s="46"/>
      <c r="AQ973" s="46"/>
      <c r="AR973" s="46"/>
      <c r="AS973" s="46"/>
      <c r="AT973" s="46"/>
      <c r="AU973" s="46"/>
      <c r="AV973" s="46"/>
      <c r="AW973" s="46"/>
      <c r="AX973" s="46"/>
      <c r="AY973" s="46"/>
      <c r="AZ973" s="46"/>
      <c r="BA973" s="46"/>
      <c r="BB973" s="46"/>
      <c r="BC973" s="46"/>
      <c r="BD973" s="46"/>
      <c r="BE973" s="46"/>
      <c r="BF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46"/>
      <c r="AO974" s="46"/>
      <c r="AP974" s="46"/>
      <c r="AQ974" s="46"/>
      <c r="AR974" s="46"/>
      <c r="AS974" s="46"/>
      <c r="AT974" s="46"/>
      <c r="AU974" s="46"/>
      <c r="AV974" s="46"/>
      <c r="AW974" s="46"/>
      <c r="AX974" s="46"/>
      <c r="AY974" s="46"/>
      <c r="AZ974" s="46"/>
      <c r="BA974" s="46"/>
      <c r="BB974" s="46"/>
      <c r="BC974" s="46"/>
      <c r="BD974" s="46"/>
      <c r="BE974" s="46"/>
      <c r="BF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46"/>
      <c r="AO975" s="46"/>
      <c r="AP975" s="46"/>
      <c r="AQ975" s="46"/>
      <c r="AR975" s="46"/>
      <c r="AS975" s="46"/>
      <c r="AT975" s="46"/>
      <c r="AU975" s="46"/>
      <c r="AV975" s="46"/>
      <c r="AW975" s="46"/>
      <c r="AX975" s="46"/>
      <c r="AY975" s="46"/>
      <c r="AZ975" s="46"/>
      <c r="BA975" s="46"/>
      <c r="BB975" s="46"/>
      <c r="BC975" s="46"/>
      <c r="BD975" s="46"/>
      <c r="BE975" s="46"/>
      <c r="BF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46"/>
      <c r="AO976" s="46"/>
      <c r="AP976" s="46"/>
      <c r="AQ976" s="46"/>
      <c r="AR976" s="46"/>
      <c r="AS976" s="46"/>
      <c r="AT976" s="46"/>
      <c r="AU976" s="46"/>
      <c r="AV976" s="46"/>
      <c r="AW976" s="46"/>
      <c r="AX976" s="46"/>
      <c r="AY976" s="46"/>
      <c r="AZ976" s="46"/>
      <c r="BA976" s="46"/>
      <c r="BB976" s="46"/>
      <c r="BC976" s="46"/>
      <c r="BD976" s="46"/>
      <c r="BE976" s="46"/>
      <c r="BF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c r="AM977" s="46"/>
      <c r="AN977" s="46"/>
      <c r="AO977" s="46"/>
      <c r="AP977" s="46"/>
      <c r="AQ977" s="46"/>
      <c r="AR977" s="46"/>
      <c r="AS977" s="46"/>
      <c r="AT977" s="46"/>
      <c r="AU977" s="46"/>
      <c r="AV977" s="46"/>
      <c r="AW977" s="46"/>
      <c r="AX977" s="46"/>
      <c r="AY977" s="46"/>
      <c r="AZ977" s="46"/>
      <c r="BA977" s="46"/>
      <c r="BB977" s="46"/>
      <c r="BC977" s="46"/>
      <c r="BD977" s="46"/>
      <c r="BE977" s="46"/>
      <c r="BF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46"/>
      <c r="AO978" s="46"/>
      <c r="AP978" s="46"/>
      <c r="AQ978" s="46"/>
      <c r="AR978" s="46"/>
      <c r="AS978" s="46"/>
      <c r="AT978" s="46"/>
      <c r="AU978" s="46"/>
      <c r="AV978" s="46"/>
      <c r="AW978" s="46"/>
      <c r="AX978" s="46"/>
      <c r="AY978" s="46"/>
      <c r="AZ978" s="46"/>
      <c r="BA978" s="46"/>
      <c r="BB978" s="46"/>
      <c r="BC978" s="46"/>
      <c r="BD978" s="46"/>
      <c r="BE978" s="46"/>
      <c r="BF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c r="AM979" s="46"/>
      <c r="AN979" s="46"/>
      <c r="AO979" s="46"/>
      <c r="AP979" s="46"/>
      <c r="AQ979" s="46"/>
      <c r="AR979" s="46"/>
      <c r="AS979" s="46"/>
      <c r="AT979" s="46"/>
      <c r="AU979" s="46"/>
      <c r="AV979" s="46"/>
      <c r="AW979" s="46"/>
      <c r="AX979" s="46"/>
      <c r="AY979" s="46"/>
      <c r="AZ979" s="46"/>
      <c r="BA979" s="46"/>
      <c r="BB979" s="46"/>
      <c r="BC979" s="46"/>
      <c r="BD979" s="46"/>
      <c r="BE979" s="46"/>
      <c r="BF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46"/>
      <c r="AO980" s="46"/>
      <c r="AP980" s="46"/>
      <c r="AQ980" s="46"/>
      <c r="AR980" s="46"/>
      <c r="AS980" s="46"/>
      <c r="AT980" s="46"/>
      <c r="AU980" s="46"/>
      <c r="AV980" s="46"/>
      <c r="AW980" s="46"/>
      <c r="AX980" s="46"/>
      <c r="AY980" s="46"/>
      <c r="AZ980" s="46"/>
      <c r="BA980" s="46"/>
      <c r="BB980" s="46"/>
      <c r="BC980" s="46"/>
      <c r="BD980" s="46"/>
      <c r="BE980" s="46"/>
      <c r="BF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46"/>
      <c r="AO981" s="46"/>
      <c r="AP981" s="46"/>
      <c r="AQ981" s="46"/>
      <c r="AR981" s="46"/>
      <c r="AS981" s="46"/>
      <c r="AT981" s="46"/>
      <c r="AU981" s="46"/>
      <c r="AV981" s="46"/>
      <c r="AW981" s="46"/>
      <c r="AX981" s="46"/>
      <c r="AY981" s="46"/>
      <c r="AZ981" s="46"/>
      <c r="BA981" s="46"/>
      <c r="BB981" s="46"/>
      <c r="BC981" s="46"/>
      <c r="BD981" s="46"/>
      <c r="BE981" s="46"/>
      <c r="BF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46"/>
      <c r="AO982" s="46"/>
      <c r="AP982" s="46"/>
      <c r="AQ982" s="46"/>
      <c r="AR982" s="46"/>
      <c r="AS982" s="46"/>
      <c r="AT982" s="46"/>
      <c r="AU982" s="46"/>
      <c r="AV982" s="46"/>
      <c r="AW982" s="46"/>
      <c r="AX982" s="46"/>
      <c r="AY982" s="46"/>
      <c r="AZ982" s="46"/>
      <c r="BA982" s="46"/>
      <c r="BB982" s="46"/>
      <c r="BC982" s="46"/>
      <c r="BD982" s="46"/>
      <c r="BE982" s="46"/>
      <c r="BF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46"/>
      <c r="AO983" s="46"/>
      <c r="AP983" s="46"/>
      <c r="AQ983" s="46"/>
      <c r="AR983" s="46"/>
      <c r="AS983" s="46"/>
      <c r="AT983" s="46"/>
      <c r="AU983" s="46"/>
      <c r="AV983" s="46"/>
      <c r="AW983" s="46"/>
      <c r="AX983" s="46"/>
      <c r="AY983" s="46"/>
      <c r="AZ983" s="46"/>
      <c r="BA983" s="46"/>
      <c r="BB983" s="46"/>
      <c r="BC983" s="46"/>
      <c r="BD983" s="46"/>
      <c r="BE983" s="46"/>
      <c r="BF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46"/>
      <c r="AO984" s="46"/>
      <c r="AP984" s="46"/>
      <c r="AQ984" s="46"/>
      <c r="AR984" s="46"/>
      <c r="AS984" s="46"/>
      <c r="AT984" s="46"/>
      <c r="AU984" s="46"/>
      <c r="AV984" s="46"/>
      <c r="AW984" s="46"/>
      <c r="AX984" s="46"/>
      <c r="AY984" s="46"/>
      <c r="AZ984" s="46"/>
      <c r="BA984" s="46"/>
      <c r="BB984" s="46"/>
      <c r="BC984" s="46"/>
      <c r="BD984" s="46"/>
      <c r="BE984" s="46"/>
      <c r="BF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c r="AM985" s="46"/>
      <c r="AN985" s="46"/>
      <c r="AO985" s="46"/>
      <c r="AP985" s="46"/>
      <c r="AQ985" s="46"/>
      <c r="AR985" s="46"/>
      <c r="AS985" s="46"/>
      <c r="AT985" s="46"/>
      <c r="AU985" s="46"/>
      <c r="AV985" s="46"/>
      <c r="AW985" s="46"/>
      <c r="AX985" s="46"/>
      <c r="AY985" s="46"/>
      <c r="AZ985" s="46"/>
      <c r="BA985" s="46"/>
      <c r="BB985" s="46"/>
      <c r="BC985" s="46"/>
      <c r="BD985" s="46"/>
      <c r="BE985" s="46"/>
      <c r="BF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c r="AM986" s="46"/>
      <c r="AN986" s="46"/>
      <c r="AO986" s="46"/>
      <c r="AP986" s="46"/>
      <c r="AQ986" s="46"/>
      <c r="AR986" s="46"/>
      <c r="AS986" s="46"/>
      <c r="AT986" s="46"/>
      <c r="AU986" s="46"/>
      <c r="AV986" s="46"/>
      <c r="AW986" s="46"/>
      <c r="AX986" s="46"/>
      <c r="AY986" s="46"/>
      <c r="AZ986" s="46"/>
      <c r="BA986" s="46"/>
      <c r="BB986" s="46"/>
      <c r="BC986" s="46"/>
      <c r="BD986" s="46"/>
      <c r="BE986" s="46"/>
      <c r="BF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c r="AM987" s="46"/>
      <c r="AN987" s="46"/>
      <c r="AO987" s="46"/>
      <c r="AP987" s="46"/>
      <c r="AQ987" s="46"/>
      <c r="AR987" s="46"/>
      <c r="AS987" s="46"/>
      <c r="AT987" s="46"/>
      <c r="AU987" s="46"/>
      <c r="AV987" s="46"/>
      <c r="AW987" s="46"/>
      <c r="AX987" s="46"/>
      <c r="AY987" s="46"/>
      <c r="AZ987" s="46"/>
      <c r="BA987" s="46"/>
      <c r="BB987" s="46"/>
      <c r="BC987" s="46"/>
      <c r="BD987" s="46"/>
      <c r="BE987" s="46"/>
      <c r="BF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6"/>
      <c r="AN988" s="46"/>
      <c r="AO988" s="46"/>
      <c r="AP988" s="46"/>
      <c r="AQ988" s="46"/>
      <c r="AR988" s="46"/>
      <c r="AS988" s="46"/>
      <c r="AT988" s="46"/>
      <c r="AU988" s="46"/>
      <c r="AV988" s="46"/>
      <c r="AW988" s="46"/>
      <c r="AX988" s="46"/>
      <c r="AY988" s="46"/>
      <c r="AZ988" s="46"/>
      <c r="BA988" s="46"/>
      <c r="BB988" s="46"/>
      <c r="BC988" s="46"/>
      <c r="BD988" s="46"/>
      <c r="BE988" s="46"/>
      <c r="BF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c r="AM989" s="46"/>
      <c r="AN989" s="46"/>
      <c r="AO989" s="46"/>
      <c r="AP989" s="46"/>
      <c r="AQ989" s="46"/>
      <c r="AR989" s="46"/>
      <c r="AS989" s="46"/>
      <c r="AT989" s="46"/>
      <c r="AU989" s="46"/>
      <c r="AV989" s="46"/>
      <c r="AW989" s="46"/>
      <c r="AX989" s="46"/>
      <c r="AY989" s="46"/>
      <c r="AZ989" s="46"/>
      <c r="BA989" s="46"/>
      <c r="BB989" s="46"/>
      <c r="BC989" s="46"/>
      <c r="BD989" s="46"/>
      <c r="BE989" s="46"/>
      <c r="BF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c r="AN990" s="46"/>
      <c r="AO990" s="46"/>
      <c r="AP990" s="46"/>
      <c r="AQ990" s="46"/>
      <c r="AR990" s="46"/>
      <c r="AS990" s="46"/>
      <c r="AT990" s="46"/>
      <c r="AU990" s="46"/>
      <c r="AV990" s="46"/>
      <c r="AW990" s="46"/>
      <c r="AX990" s="46"/>
      <c r="AY990" s="46"/>
      <c r="AZ990" s="46"/>
      <c r="BA990" s="46"/>
      <c r="BB990" s="46"/>
      <c r="BC990" s="46"/>
      <c r="BD990" s="46"/>
      <c r="BE990" s="46"/>
      <c r="BF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c r="AN991" s="46"/>
      <c r="AO991" s="46"/>
      <c r="AP991" s="46"/>
      <c r="AQ991" s="46"/>
      <c r="AR991" s="46"/>
      <c r="AS991" s="46"/>
      <c r="AT991" s="46"/>
      <c r="AU991" s="46"/>
      <c r="AV991" s="46"/>
      <c r="AW991" s="46"/>
      <c r="AX991" s="46"/>
      <c r="AY991" s="46"/>
      <c r="AZ991" s="46"/>
      <c r="BA991" s="46"/>
      <c r="BB991" s="46"/>
      <c r="BC991" s="46"/>
      <c r="BD991" s="46"/>
      <c r="BE991" s="46"/>
      <c r="BF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c r="AM992" s="46"/>
      <c r="AN992" s="46"/>
      <c r="AO992" s="46"/>
      <c r="AP992" s="46"/>
      <c r="AQ992" s="46"/>
      <c r="AR992" s="46"/>
      <c r="AS992" s="46"/>
      <c r="AT992" s="46"/>
      <c r="AU992" s="46"/>
      <c r="AV992" s="46"/>
      <c r="AW992" s="46"/>
      <c r="AX992" s="46"/>
      <c r="AY992" s="46"/>
      <c r="AZ992" s="46"/>
      <c r="BA992" s="46"/>
      <c r="BB992" s="46"/>
      <c r="BC992" s="46"/>
      <c r="BD992" s="46"/>
      <c r="BE992" s="46"/>
      <c r="BF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c r="AN993" s="46"/>
      <c r="AO993" s="46"/>
      <c r="AP993" s="46"/>
      <c r="AQ993" s="46"/>
      <c r="AR993" s="46"/>
      <c r="AS993" s="46"/>
      <c r="AT993" s="46"/>
      <c r="AU993" s="46"/>
      <c r="AV993" s="46"/>
      <c r="AW993" s="46"/>
      <c r="AX993" s="46"/>
      <c r="AY993" s="46"/>
      <c r="AZ993" s="46"/>
      <c r="BA993" s="46"/>
      <c r="BB993" s="46"/>
      <c r="BC993" s="46"/>
      <c r="BD993" s="46"/>
      <c r="BE993" s="46"/>
      <c r="BF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c r="AN994" s="46"/>
      <c r="AO994" s="46"/>
      <c r="AP994" s="46"/>
      <c r="AQ994" s="46"/>
      <c r="AR994" s="46"/>
      <c r="AS994" s="46"/>
      <c r="AT994" s="46"/>
      <c r="AU994" s="46"/>
      <c r="AV994" s="46"/>
      <c r="AW994" s="46"/>
      <c r="AX994" s="46"/>
      <c r="AY994" s="46"/>
      <c r="AZ994" s="46"/>
      <c r="BA994" s="46"/>
      <c r="BB994" s="46"/>
      <c r="BC994" s="46"/>
      <c r="BD994" s="46"/>
      <c r="BE994" s="46"/>
      <c r="BF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c r="AM995" s="46"/>
      <c r="AN995" s="46"/>
      <c r="AO995" s="46"/>
      <c r="AP995" s="46"/>
      <c r="AQ995" s="46"/>
      <c r="AR995" s="46"/>
      <c r="AS995" s="46"/>
      <c r="AT995" s="46"/>
      <c r="AU995" s="46"/>
      <c r="AV995" s="46"/>
      <c r="AW995" s="46"/>
      <c r="AX995" s="46"/>
      <c r="AY995" s="46"/>
      <c r="AZ995" s="46"/>
      <c r="BA995" s="46"/>
      <c r="BB995" s="46"/>
      <c r="BC995" s="46"/>
      <c r="BD995" s="46"/>
      <c r="BE995" s="46"/>
      <c r="BF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c r="AN996" s="46"/>
      <c r="AO996" s="46"/>
      <c r="AP996" s="46"/>
      <c r="AQ996" s="46"/>
      <c r="AR996" s="46"/>
      <c r="AS996" s="46"/>
      <c r="AT996" s="46"/>
      <c r="AU996" s="46"/>
      <c r="AV996" s="46"/>
      <c r="AW996" s="46"/>
      <c r="AX996" s="46"/>
      <c r="AY996" s="46"/>
      <c r="AZ996" s="46"/>
      <c r="BA996" s="46"/>
      <c r="BB996" s="46"/>
      <c r="BC996" s="46"/>
      <c r="BD996" s="46"/>
      <c r="BE996" s="46"/>
      <c r="BF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c r="AN997" s="46"/>
      <c r="AO997" s="46"/>
      <c r="AP997" s="46"/>
      <c r="AQ997" s="46"/>
      <c r="AR997" s="46"/>
      <c r="AS997" s="46"/>
      <c r="AT997" s="46"/>
      <c r="AU997" s="46"/>
      <c r="AV997" s="46"/>
      <c r="AW997" s="46"/>
      <c r="AX997" s="46"/>
      <c r="AY997" s="46"/>
      <c r="AZ997" s="46"/>
      <c r="BA997" s="46"/>
      <c r="BB997" s="46"/>
      <c r="BC997" s="46"/>
      <c r="BD997" s="46"/>
      <c r="BE997" s="46"/>
      <c r="BF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6"/>
      <c r="AN998" s="46"/>
      <c r="AO998" s="46"/>
      <c r="AP998" s="46"/>
      <c r="AQ998" s="46"/>
      <c r="AR998" s="46"/>
      <c r="AS998" s="46"/>
      <c r="AT998" s="46"/>
      <c r="AU998" s="46"/>
      <c r="AV998" s="46"/>
      <c r="AW998" s="46"/>
      <c r="AX998" s="46"/>
      <c r="AY998" s="46"/>
      <c r="AZ998" s="46"/>
      <c r="BA998" s="46"/>
      <c r="BB998" s="46"/>
      <c r="BC998" s="46"/>
      <c r="BD998" s="46"/>
      <c r="BE998" s="46"/>
      <c r="BF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6"/>
      <c r="AF999" s="46"/>
      <c r="AG999" s="46"/>
      <c r="AH999" s="46"/>
      <c r="AI999" s="46"/>
      <c r="AJ999" s="46"/>
      <c r="AK999" s="46"/>
      <c r="AL999" s="46"/>
      <c r="AM999" s="46"/>
      <c r="AN999" s="46"/>
      <c r="AO999" s="46"/>
      <c r="AP999" s="46"/>
      <c r="AQ999" s="46"/>
      <c r="AR999" s="46"/>
      <c r="AS999" s="46"/>
      <c r="AT999" s="46"/>
      <c r="AU999" s="46"/>
      <c r="AV999" s="46"/>
      <c r="AW999" s="46"/>
      <c r="AX999" s="46"/>
      <c r="AY999" s="46"/>
      <c r="AZ999" s="46"/>
      <c r="BA999" s="46"/>
      <c r="BB999" s="46"/>
      <c r="BC999" s="46"/>
      <c r="BD999" s="46"/>
      <c r="BE999" s="46"/>
      <c r="BF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c r="AN1000" s="46"/>
      <c r="AO1000" s="46"/>
      <c r="AP1000" s="46"/>
      <c r="AQ1000" s="46"/>
      <c r="AR1000" s="46"/>
      <c r="AS1000" s="46"/>
      <c r="AT1000" s="46"/>
      <c r="AU1000" s="46"/>
      <c r="AV1000" s="46"/>
      <c r="AW1000" s="46"/>
      <c r="AX1000" s="46"/>
      <c r="AY1000" s="46"/>
      <c r="AZ1000" s="46"/>
      <c r="BA1000" s="46"/>
      <c r="BB1000" s="46"/>
      <c r="BC1000" s="46"/>
      <c r="BD1000" s="46"/>
      <c r="BE1000" s="46"/>
      <c r="BF1000" s="46"/>
    </row>
  </sheetData>
  <hyperlinks>
    <hyperlink r:id="rId1" ref="A12"/>
    <hyperlink r:id="rId2" ref="V12"/>
    <hyperlink r:id="rId3" ref="AO12"/>
    <hyperlink r:id="rId4" ref="A15"/>
    <hyperlink r:id="rId5" ref="C15"/>
    <hyperlink r:id="rId6" ref="V15"/>
    <hyperlink r:id="rId7" ref="Y15"/>
    <hyperlink r:id="rId8" ref="AK15"/>
    <hyperlink r:id="rId9" ref="AO1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min="1" max="1" width="17.29"/>
    <col customWidth="1" min="2" max="2" width="26.71"/>
    <col customWidth="1" min="3" max="71" width="17.29"/>
  </cols>
  <sheetData>
    <row r="1">
      <c r="A1" s="21" t="s">
        <v>153</v>
      </c>
      <c r="B1" s="52" t="s">
        <v>154</v>
      </c>
      <c r="C1" s="52" t="s">
        <v>1</v>
      </c>
      <c r="D1" s="21" t="s">
        <v>155</v>
      </c>
      <c r="E1" s="21" t="s">
        <v>156</v>
      </c>
      <c r="F1" s="21" t="s">
        <v>157</v>
      </c>
      <c r="G1" s="21" t="s">
        <v>158</v>
      </c>
      <c r="H1" s="21" t="s">
        <v>159</v>
      </c>
      <c r="I1" s="21" t="s">
        <v>160</v>
      </c>
      <c r="J1" s="21" t="s">
        <v>161</v>
      </c>
      <c r="K1" s="21" t="s">
        <v>162</v>
      </c>
      <c r="L1" s="21" t="s">
        <v>163</v>
      </c>
      <c r="M1" s="21" t="s">
        <v>164</v>
      </c>
      <c r="N1" s="21" t="s">
        <v>165</v>
      </c>
      <c r="O1" s="53" t="s">
        <v>60</v>
      </c>
      <c r="P1" s="53" t="s">
        <v>61</v>
      </c>
      <c r="Q1" s="54" t="s">
        <v>62</v>
      </c>
      <c r="R1" s="53" t="s">
        <v>63</v>
      </c>
      <c r="S1" s="53" t="s">
        <v>64</v>
      </c>
      <c r="T1" s="53" t="s">
        <v>65</v>
      </c>
      <c r="U1" s="53" t="s">
        <v>3</v>
      </c>
      <c r="V1" s="53" t="s">
        <v>66</v>
      </c>
      <c r="W1" s="53" t="s">
        <v>6</v>
      </c>
      <c r="X1" s="53" t="s">
        <v>68</v>
      </c>
      <c r="Y1" s="53" t="s">
        <v>7</v>
      </c>
      <c r="Z1" s="54" t="s">
        <v>69</v>
      </c>
      <c r="AA1" s="53" t="s">
        <v>10</v>
      </c>
      <c r="AB1" s="53" t="s">
        <v>70</v>
      </c>
      <c r="AC1" s="53" t="s">
        <v>71</v>
      </c>
      <c r="AD1" s="53" t="s">
        <v>72</v>
      </c>
      <c r="AE1" s="53" t="s">
        <v>74</v>
      </c>
      <c r="AF1" s="53" t="s">
        <v>75</v>
      </c>
      <c r="AG1" s="53" t="s">
        <v>16</v>
      </c>
      <c r="AH1" s="53" t="s">
        <v>77</v>
      </c>
      <c r="AI1" s="53" t="s">
        <v>18</v>
      </c>
      <c r="AJ1" s="53" t="s">
        <v>78</v>
      </c>
      <c r="AK1" s="53" t="s">
        <v>19</v>
      </c>
      <c r="AL1" s="53" t="s">
        <v>79</v>
      </c>
      <c r="AM1" s="53" t="s">
        <v>80</v>
      </c>
      <c r="AN1" s="53" t="s">
        <v>81</v>
      </c>
      <c r="AO1" s="53" t="s">
        <v>82</v>
      </c>
      <c r="AP1" s="53" t="s">
        <v>22</v>
      </c>
      <c r="AQ1" s="53" t="s">
        <v>23</v>
      </c>
      <c r="AR1" s="53" t="s">
        <v>24</v>
      </c>
      <c r="AS1" s="53" t="s">
        <v>26</v>
      </c>
      <c r="AT1" s="53" t="s">
        <v>84</v>
      </c>
      <c r="AU1" s="53" t="s">
        <v>28</v>
      </c>
      <c r="AV1" s="53" t="s">
        <v>87</v>
      </c>
      <c r="AW1" s="53" t="s">
        <v>88</v>
      </c>
      <c r="AX1" s="53" t="s">
        <v>89</v>
      </c>
      <c r="AY1" s="53" t="s">
        <v>31</v>
      </c>
      <c r="AZ1" s="53" t="s">
        <v>90</v>
      </c>
      <c r="BA1" s="53" t="s">
        <v>91</v>
      </c>
      <c r="BB1" s="54" t="s">
        <v>92</v>
      </c>
      <c r="BC1" s="53" t="s">
        <v>93</v>
      </c>
      <c r="BD1" s="53" t="s">
        <v>32</v>
      </c>
      <c r="BE1" s="53" t="s">
        <v>33</v>
      </c>
      <c r="BF1" s="53" t="s">
        <v>94</v>
      </c>
      <c r="BG1" s="53" t="s">
        <v>86</v>
      </c>
      <c r="BH1" s="53" t="s">
        <v>34</v>
      </c>
      <c r="BI1" s="53" t="s">
        <v>37</v>
      </c>
      <c r="BJ1" s="53" t="s">
        <v>40</v>
      </c>
      <c r="BK1" s="53" t="s">
        <v>97</v>
      </c>
      <c r="BL1" s="53" t="s">
        <v>98</v>
      </c>
      <c r="BM1" s="53" t="s">
        <v>99</v>
      </c>
      <c r="BN1" s="53" t="s">
        <v>45</v>
      </c>
      <c r="BO1" s="53" t="s">
        <v>101</v>
      </c>
      <c r="BP1" s="53" t="s">
        <v>102</v>
      </c>
      <c r="BQ1" s="53" t="s">
        <v>103</v>
      </c>
      <c r="BR1" s="53" t="s">
        <v>166</v>
      </c>
      <c r="BS1" s="53" t="s">
        <v>46</v>
      </c>
    </row>
    <row r="2">
      <c r="A2" s="55" t="s">
        <v>167</v>
      </c>
      <c r="B2" s="55" t="s">
        <v>168</v>
      </c>
      <c r="C2" s="55">
        <v>32.0</v>
      </c>
      <c r="D2" s="55">
        <v>3.34</v>
      </c>
      <c r="E2" s="55"/>
      <c r="F2" s="55"/>
      <c r="G2" s="55"/>
      <c r="H2" s="56">
        <v>75.0</v>
      </c>
      <c r="I2" s="57">
        <v>77.16</v>
      </c>
      <c r="J2" s="57">
        <v>84.0</v>
      </c>
      <c r="K2" s="57">
        <v>93.0</v>
      </c>
      <c r="L2" s="58"/>
      <c r="M2" s="57">
        <v>67.0</v>
      </c>
      <c r="N2" s="57">
        <v>67.0</v>
      </c>
      <c r="O2" s="57">
        <v>67.0</v>
      </c>
      <c r="P2" s="57">
        <v>84.0</v>
      </c>
      <c r="Q2" s="58"/>
      <c r="R2" s="57">
        <v>84.0</v>
      </c>
      <c r="S2" s="57">
        <v>67.0</v>
      </c>
      <c r="T2" s="57"/>
      <c r="U2" s="57">
        <v>67.0</v>
      </c>
      <c r="V2" s="57">
        <v>67.0</v>
      </c>
      <c r="W2" s="57">
        <v>67.0</v>
      </c>
      <c r="X2" s="56">
        <v>75.0</v>
      </c>
      <c r="Y2" s="57">
        <v>67.0</v>
      </c>
      <c r="Z2" s="58"/>
      <c r="AA2" s="57">
        <v>67.0</v>
      </c>
      <c r="AB2" s="56">
        <v>75.0</v>
      </c>
      <c r="AC2" s="57">
        <v>67.0</v>
      </c>
      <c r="AD2" s="57">
        <v>67.0</v>
      </c>
      <c r="AE2" s="58"/>
      <c r="AF2" s="57">
        <v>93.0</v>
      </c>
      <c r="AG2" s="56">
        <v>67.0</v>
      </c>
      <c r="AH2" s="58"/>
      <c r="AI2" s="57">
        <v>67.0</v>
      </c>
      <c r="AJ2" s="57">
        <v>77.16</v>
      </c>
      <c r="AK2" s="57">
        <v>67.0</v>
      </c>
      <c r="AL2" s="57">
        <v>84.0</v>
      </c>
      <c r="AM2" s="57">
        <v>67.0</v>
      </c>
      <c r="AN2" s="57">
        <v>93.0</v>
      </c>
      <c r="AO2" s="57">
        <v>77.16</v>
      </c>
      <c r="AP2" s="57">
        <v>67.0</v>
      </c>
      <c r="AQ2" s="57">
        <v>67.0</v>
      </c>
      <c r="AR2" s="57">
        <v>67.0</v>
      </c>
      <c r="AS2" s="57">
        <v>67.0</v>
      </c>
      <c r="AT2" s="56">
        <v>75.0</v>
      </c>
      <c r="AU2" s="56">
        <v>75.0</v>
      </c>
      <c r="AV2" s="56">
        <v>75.0</v>
      </c>
      <c r="AW2" s="57">
        <v>93.0</v>
      </c>
      <c r="AX2" s="57">
        <v>67.0</v>
      </c>
      <c r="AY2" s="57">
        <v>67.0</v>
      </c>
      <c r="AZ2" s="57">
        <v>67.0</v>
      </c>
      <c r="BA2" s="58"/>
      <c r="BB2" s="58"/>
      <c r="BC2" s="57">
        <v>84.0</v>
      </c>
      <c r="BD2" s="57">
        <v>67.0</v>
      </c>
      <c r="BE2" s="57">
        <v>67.0</v>
      </c>
      <c r="BF2" s="57">
        <v>84.0</v>
      </c>
      <c r="BG2" s="57">
        <v>77.16</v>
      </c>
      <c r="BH2" s="57">
        <v>67.0</v>
      </c>
      <c r="BI2" s="57">
        <v>67.0</v>
      </c>
      <c r="BJ2" s="57">
        <v>67.0</v>
      </c>
      <c r="BK2" s="57">
        <v>67.0</v>
      </c>
      <c r="BL2" s="57">
        <v>84.0</v>
      </c>
      <c r="BM2" s="56">
        <v>75.0</v>
      </c>
      <c r="BN2" s="57">
        <v>67.0</v>
      </c>
      <c r="BO2" s="57">
        <v>77.16</v>
      </c>
      <c r="BP2" s="58"/>
      <c r="BQ2" s="59">
        <v>32.0</v>
      </c>
      <c r="BR2" s="56">
        <v>75.0</v>
      </c>
      <c r="BS2" s="57">
        <v>67.0</v>
      </c>
    </row>
    <row r="3">
      <c r="A3" s="57" t="s">
        <v>169</v>
      </c>
      <c r="B3" s="57" t="s">
        <v>170</v>
      </c>
      <c r="C3" s="57">
        <v>45.0</v>
      </c>
      <c r="D3" s="57">
        <v>9.0</v>
      </c>
      <c r="E3" s="57">
        <v>6.0</v>
      </c>
      <c r="F3" s="57">
        <v>5.5</v>
      </c>
      <c r="G3" s="57">
        <v>8.0</v>
      </c>
      <c r="H3" s="58"/>
      <c r="I3" s="58"/>
      <c r="J3" s="58"/>
      <c r="K3" s="58"/>
      <c r="L3" s="58"/>
      <c r="M3" s="58"/>
      <c r="N3" s="58"/>
      <c r="O3" s="58"/>
      <c r="P3" s="58"/>
      <c r="Q3" s="58"/>
      <c r="R3" s="58"/>
      <c r="S3" s="58"/>
      <c r="T3" s="58"/>
      <c r="U3" s="58"/>
      <c r="V3" s="58"/>
      <c r="W3" s="58"/>
      <c r="X3" s="58"/>
      <c r="Y3" s="58"/>
      <c r="Z3" s="58"/>
      <c r="AA3" s="58"/>
      <c r="AB3" s="58"/>
      <c r="AC3" s="58"/>
      <c r="AD3" s="57">
        <v>25.0</v>
      </c>
      <c r="AE3" s="58"/>
      <c r="AF3" s="58"/>
      <c r="AG3" s="58"/>
      <c r="AH3" s="58"/>
      <c r="AI3" s="58"/>
      <c r="AJ3" s="58"/>
      <c r="AK3" s="58"/>
      <c r="AL3" s="58"/>
      <c r="AM3" s="57">
        <v>2.93</v>
      </c>
      <c r="AN3" s="58"/>
      <c r="AO3" s="58"/>
      <c r="AP3" s="58"/>
      <c r="AQ3" s="58"/>
      <c r="AR3" s="58"/>
      <c r="AS3" s="58"/>
      <c r="AT3" s="58"/>
      <c r="AU3" s="58"/>
      <c r="AV3" s="58"/>
      <c r="AW3" s="58"/>
      <c r="AY3" s="58"/>
      <c r="AZ3" s="58"/>
      <c r="BA3" s="58"/>
      <c r="BB3" s="58"/>
      <c r="BC3" s="58"/>
      <c r="BD3" s="58"/>
      <c r="BE3" s="58"/>
      <c r="BF3" s="58"/>
      <c r="BG3" s="58"/>
      <c r="BH3" s="58"/>
      <c r="BI3" s="58"/>
      <c r="BJ3" s="58"/>
      <c r="BK3" s="58"/>
      <c r="BL3" s="58"/>
      <c r="BM3" s="58"/>
      <c r="BN3" s="58"/>
      <c r="BO3" s="58"/>
      <c r="BP3" s="57"/>
      <c r="BQ3" s="60" t="s">
        <v>171</v>
      </c>
      <c r="BR3" s="58"/>
      <c r="BS3" s="58"/>
    </row>
    <row r="4">
      <c r="A4" s="57" t="s">
        <v>169</v>
      </c>
      <c r="B4" s="57" t="s">
        <v>172</v>
      </c>
      <c r="C4" s="57">
        <v>106.0</v>
      </c>
      <c r="D4" s="57">
        <v>36.0</v>
      </c>
      <c r="E4" s="57">
        <v>22.0</v>
      </c>
      <c r="F4" s="57">
        <v>25.0</v>
      </c>
      <c r="G4" s="57">
        <v>37.0</v>
      </c>
      <c r="H4" s="58"/>
      <c r="I4" s="58"/>
      <c r="J4" s="58"/>
      <c r="K4" s="58"/>
      <c r="L4" s="58"/>
      <c r="M4" s="58"/>
      <c r="N4" s="57" t="s">
        <v>173</v>
      </c>
      <c r="O4" s="57">
        <v>9.4</v>
      </c>
      <c r="P4" s="58"/>
      <c r="Q4" s="58"/>
      <c r="R4" s="58"/>
      <c r="S4" s="57">
        <v>9.4</v>
      </c>
      <c r="T4" s="58"/>
      <c r="U4" s="57">
        <v>9.4</v>
      </c>
      <c r="V4" s="58"/>
      <c r="W4" s="57">
        <v>9.4</v>
      </c>
      <c r="X4" s="57">
        <v>9.4</v>
      </c>
      <c r="Y4" s="57">
        <v>9.4</v>
      </c>
      <c r="Z4" s="58"/>
      <c r="AA4" s="57">
        <v>9.4</v>
      </c>
      <c r="AB4" s="58"/>
      <c r="AC4" s="57">
        <v>9.4</v>
      </c>
      <c r="AD4" s="57">
        <v>9.4</v>
      </c>
      <c r="AE4" s="58"/>
      <c r="AF4" s="57">
        <v>9.4</v>
      </c>
      <c r="AG4" s="57">
        <v>9.4</v>
      </c>
      <c r="AH4" s="58"/>
      <c r="AI4" s="57">
        <v>9.4</v>
      </c>
      <c r="AJ4" s="57">
        <v>9.4</v>
      </c>
      <c r="AK4" s="57">
        <v>9.4</v>
      </c>
      <c r="AL4" s="58"/>
      <c r="AM4" s="56" t="s">
        <v>174</v>
      </c>
      <c r="AN4" s="58"/>
      <c r="AO4" s="58"/>
      <c r="AP4" s="57">
        <v>24.79</v>
      </c>
      <c r="AQ4" s="57">
        <v>20.23</v>
      </c>
      <c r="AR4" s="57">
        <v>9.4</v>
      </c>
      <c r="AS4" s="57">
        <v>23.13</v>
      </c>
      <c r="AT4" s="58"/>
      <c r="AU4" s="57">
        <v>9.4</v>
      </c>
      <c r="AV4" s="57">
        <v>9.4</v>
      </c>
      <c r="AW4" s="57">
        <v>9.4</v>
      </c>
      <c r="AX4" s="57">
        <v>9.4</v>
      </c>
      <c r="AY4" s="58"/>
      <c r="AZ4" s="57">
        <v>9.4</v>
      </c>
      <c r="BA4" s="58"/>
      <c r="BB4" s="58"/>
      <c r="BC4" s="58"/>
      <c r="BD4" s="57">
        <v>9.4</v>
      </c>
      <c r="BE4" s="57">
        <v>9.4</v>
      </c>
      <c r="BF4" s="58"/>
      <c r="BG4" s="57">
        <v>9.4</v>
      </c>
      <c r="BH4" s="57">
        <v>9.4</v>
      </c>
      <c r="BI4" s="57">
        <v>9.4</v>
      </c>
      <c r="BJ4" s="58"/>
      <c r="BK4" s="57">
        <v>9.4</v>
      </c>
      <c r="BL4" s="58"/>
      <c r="BM4" s="61">
        <v>36.38</v>
      </c>
      <c r="BN4" s="57">
        <v>9.4</v>
      </c>
      <c r="BO4" s="57">
        <v>9.4</v>
      </c>
      <c r="BP4" s="57"/>
      <c r="BQ4" s="57">
        <v>110.0</v>
      </c>
      <c r="BR4" s="58"/>
      <c r="BS4" s="57">
        <v>9.4</v>
      </c>
    </row>
    <row r="5">
      <c r="A5" s="62" t="s">
        <v>175</v>
      </c>
      <c r="B5" s="62" t="s">
        <v>176</v>
      </c>
      <c r="C5" s="62">
        <v>16263.0</v>
      </c>
      <c r="D5" s="62">
        <v>403.0</v>
      </c>
      <c r="E5" s="62"/>
      <c r="F5" s="62"/>
      <c r="G5" s="62"/>
      <c r="H5" s="62">
        <v>255.5</v>
      </c>
      <c r="I5" s="62">
        <v>268.56</v>
      </c>
      <c r="J5" s="62">
        <v>170.94</v>
      </c>
      <c r="K5" s="62">
        <v>330.51</v>
      </c>
      <c r="L5" s="62">
        <v>526.13</v>
      </c>
      <c r="M5" s="62">
        <v>200.59</v>
      </c>
      <c r="N5" s="62">
        <v>255.5</v>
      </c>
      <c r="O5" s="62">
        <v>200.59</v>
      </c>
      <c r="P5" s="62">
        <v>170.94</v>
      </c>
      <c r="Q5" s="63"/>
      <c r="R5" s="62">
        <v>172.76</v>
      </c>
      <c r="S5" s="62">
        <v>200.59</v>
      </c>
      <c r="T5" s="62">
        <v>335.1</v>
      </c>
      <c r="U5" s="62">
        <v>255.5</v>
      </c>
      <c r="V5" s="62">
        <v>200.59</v>
      </c>
      <c r="W5" s="62">
        <v>255.5</v>
      </c>
      <c r="X5" s="62">
        <v>255.5</v>
      </c>
      <c r="Y5" s="62">
        <v>255.5</v>
      </c>
      <c r="Z5" s="63"/>
      <c r="AA5" s="62">
        <v>255.5</v>
      </c>
      <c r="AB5" s="62">
        <v>255.5</v>
      </c>
      <c r="AC5" s="62">
        <v>255.5</v>
      </c>
      <c r="AD5" s="62">
        <v>255.5</v>
      </c>
      <c r="AE5" s="62">
        <v>392.22</v>
      </c>
      <c r="AF5" s="62">
        <v>330.51</v>
      </c>
      <c r="AG5" s="62">
        <v>255.5</v>
      </c>
      <c r="AH5" s="62">
        <v>112.99</v>
      </c>
      <c r="AI5" s="62">
        <v>255.5</v>
      </c>
      <c r="AJ5" s="62">
        <v>268.56</v>
      </c>
      <c r="AK5" s="62">
        <v>255.5</v>
      </c>
      <c r="AL5" s="62">
        <v>170.94</v>
      </c>
      <c r="AM5" s="62">
        <v>200.59</v>
      </c>
      <c r="AN5" s="62">
        <v>330.51</v>
      </c>
      <c r="AO5" s="62">
        <v>268.56</v>
      </c>
      <c r="AP5" s="62">
        <v>255.5</v>
      </c>
      <c r="AQ5" s="62">
        <v>255.5</v>
      </c>
      <c r="AR5" s="62">
        <v>255.5</v>
      </c>
      <c r="AS5" s="62">
        <v>255.5</v>
      </c>
      <c r="AT5" s="62">
        <v>255.5</v>
      </c>
      <c r="AU5" s="62">
        <v>255.5</v>
      </c>
      <c r="AV5" s="62">
        <v>255.5</v>
      </c>
      <c r="AW5" s="62">
        <v>330.51</v>
      </c>
      <c r="AX5" s="62">
        <v>200.59</v>
      </c>
      <c r="AY5" s="62">
        <v>255.5</v>
      </c>
      <c r="AZ5" s="62">
        <v>200.59</v>
      </c>
      <c r="BA5" s="62">
        <v>76.29</v>
      </c>
      <c r="BB5" s="63"/>
      <c r="BC5" s="62">
        <v>170.94</v>
      </c>
      <c r="BD5" s="62">
        <v>255.5</v>
      </c>
      <c r="BE5" s="62">
        <v>255.5</v>
      </c>
      <c r="BF5" s="62">
        <v>170.94</v>
      </c>
      <c r="BG5" s="62">
        <v>268.56</v>
      </c>
      <c r="BH5" s="62">
        <v>255.5</v>
      </c>
      <c r="BI5" s="62">
        <v>255.5</v>
      </c>
      <c r="BJ5" s="62">
        <v>255.5</v>
      </c>
      <c r="BK5" s="62">
        <v>200.59</v>
      </c>
      <c r="BL5" s="62">
        <v>170.94</v>
      </c>
      <c r="BM5" s="62">
        <v>255.5</v>
      </c>
      <c r="BN5" s="62">
        <v>255.5</v>
      </c>
      <c r="BO5" s="62">
        <v>268.56</v>
      </c>
      <c r="BP5" s="62" t="s">
        <v>177</v>
      </c>
      <c r="BQ5" s="64">
        <v>326.13</v>
      </c>
      <c r="BR5" s="62">
        <v>255.5</v>
      </c>
      <c r="BS5" s="62">
        <v>255.5</v>
      </c>
    </row>
    <row r="6">
      <c r="A6" s="57" t="s">
        <v>175</v>
      </c>
      <c r="B6" s="57" t="s">
        <v>178</v>
      </c>
      <c r="C6" s="57" t="str">
        <f t="shared" ref="C6:BS6" si="1">2*C3</f>
        <v>90</v>
      </c>
      <c r="D6" s="57" t="str">
        <f t="shared" si="1"/>
        <v>18</v>
      </c>
      <c r="E6" s="57" t="str">
        <f t="shared" si="1"/>
        <v>12</v>
      </c>
      <c r="F6" s="57" t="str">
        <f t="shared" si="1"/>
        <v>11</v>
      </c>
      <c r="G6" s="57" t="str">
        <f t="shared" si="1"/>
        <v>16</v>
      </c>
      <c r="H6" s="57" t="str">
        <f t="shared" si="1"/>
        <v>0</v>
      </c>
      <c r="I6" s="57" t="str">
        <f t="shared" si="1"/>
        <v>0</v>
      </c>
      <c r="J6" s="57" t="str">
        <f t="shared" si="1"/>
        <v>0</v>
      </c>
      <c r="K6" s="57" t="str">
        <f t="shared" si="1"/>
        <v>0</v>
      </c>
      <c r="L6" s="57" t="str">
        <f t="shared" si="1"/>
        <v>0</v>
      </c>
      <c r="M6" s="57" t="str">
        <f t="shared" si="1"/>
        <v>0</v>
      </c>
      <c r="N6" s="57" t="str">
        <f t="shared" si="1"/>
        <v>0</v>
      </c>
      <c r="O6" s="57" t="str">
        <f t="shared" si="1"/>
        <v>0</v>
      </c>
      <c r="P6" s="57" t="str">
        <f t="shared" si="1"/>
        <v>0</v>
      </c>
      <c r="Q6" s="57" t="str">
        <f t="shared" si="1"/>
        <v>0</v>
      </c>
      <c r="R6" s="57" t="str">
        <f t="shared" si="1"/>
        <v>0</v>
      </c>
      <c r="S6" s="57" t="str">
        <f t="shared" si="1"/>
        <v>0</v>
      </c>
      <c r="T6" s="57" t="str">
        <f t="shared" si="1"/>
        <v>0</v>
      </c>
      <c r="U6" s="57" t="str">
        <f t="shared" si="1"/>
        <v>0</v>
      </c>
      <c r="V6" s="57" t="str">
        <f t="shared" si="1"/>
        <v>0</v>
      </c>
      <c r="W6" s="57" t="str">
        <f t="shared" si="1"/>
        <v>0</v>
      </c>
      <c r="X6" s="57" t="str">
        <f t="shared" si="1"/>
        <v>0</v>
      </c>
      <c r="Y6" s="57" t="str">
        <f t="shared" si="1"/>
        <v>0</v>
      </c>
      <c r="Z6" s="57" t="str">
        <f t="shared" si="1"/>
        <v>0</v>
      </c>
      <c r="AA6" s="57" t="str">
        <f t="shared" si="1"/>
        <v>0</v>
      </c>
      <c r="AB6" s="57" t="str">
        <f t="shared" si="1"/>
        <v>0</v>
      </c>
      <c r="AC6" s="57" t="str">
        <f t="shared" si="1"/>
        <v>0</v>
      </c>
      <c r="AD6" s="57" t="str">
        <f t="shared" si="1"/>
        <v>50</v>
      </c>
      <c r="AE6" s="57" t="str">
        <f t="shared" si="1"/>
        <v>0</v>
      </c>
      <c r="AF6" s="57" t="str">
        <f t="shared" si="1"/>
        <v>0</v>
      </c>
      <c r="AG6" s="57" t="str">
        <f t="shared" si="1"/>
        <v>0</v>
      </c>
      <c r="AH6" s="57" t="str">
        <f t="shared" si="1"/>
        <v>0</v>
      </c>
      <c r="AI6" s="57" t="str">
        <f t="shared" si="1"/>
        <v>0</v>
      </c>
      <c r="AJ6" s="57" t="str">
        <f t="shared" si="1"/>
        <v>0</v>
      </c>
      <c r="AK6" s="57" t="str">
        <f t="shared" si="1"/>
        <v>0</v>
      </c>
      <c r="AL6" s="57" t="str">
        <f t="shared" si="1"/>
        <v>0</v>
      </c>
      <c r="AM6" s="57" t="str">
        <f t="shared" si="1"/>
        <v>5.86</v>
      </c>
      <c r="AN6" s="57" t="str">
        <f t="shared" si="1"/>
        <v>0</v>
      </c>
      <c r="AO6" s="57" t="str">
        <f t="shared" si="1"/>
        <v>0</v>
      </c>
      <c r="AP6" s="57" t="str">
        <f t="shared" si="1"/>
        <v>0</v>
      </c>
      <c r="AQ6" s="57" t="str">
        <f t="shared" si="1"/>
        <v>0</v>
      </c>
      <c r="AR6" s="57" t="str">
        <f t="shared" si="1"/>
        <v>0</v>
      </c>
      <c r="AS6" s="57" t="str">
        <f t="shared" si="1"/>
        <v>0</v>
      </c>
      <c r="AT6" s="57" t="str">
        <f t="shared" si="1"/>
        <v>0</v>
      </c>
      <c r="AU6" s="57" t="str">
        <f t="shared" si="1"/>
        <v>0</v>
      </c>
      <c r="AV6" s="57" t="str">
        <f t="shared" si="1"/>
        <v>0</v>
      </c>
      <c r="AW6" s="57" t="str">
        <f t="shared" si="1"/>
        <v>0</v>
      </c>
      <c r="AX6" s="57" t="str">
        <f t="shared" si="1"/>
        <v>0</v>
      </c>
      <c r="AY6" s="57" t="str">
        <f t="shared" si="1"/>
        <v>0</v>
      </c>
      <c r="AZ6" s="57" t="str">
        <f t="shared" si="1"/>
        <v>0</v>
      </c>
      <c r="BA6" s="57" t="str">
        <f t="shared" si="1"/>
        <v>0</v>
      </c>
      <c r="BB6" s="57" t="str">
        <f t="shared" si="1"/>
        <v>0</v>
      </c>
      <c r="BC6" s="57" t="str">
        <f t="shared" si="1"/>
        <v>0</v>
      </c>
      <c r="BD6" s="57" t="str">
        <f t="shared" si="1"/>
        <v>0</v>
      </c>
      <c r="BE6" s="57" t="str">
        <f t="shared" si="1"/>
        <v>0</v>
      </c>
      <c r="BF6" s="57" t="str">
        <f t="shared" si="1"/>
        <v>0</v>
      </c>
      <c r="BG6" s="57" t="str">
        <f t="shared" si="1"/>
        <v>0</v>
      </c>
      <c r="BH6" s="57" t="str">
        <f t="shared" si="1"/>
        <v>0</v>
      </c>
      <c r="BI6" s="57" t="str">
        <f t="shared" si="1"/>
        <v>0</v>
      </c>
      <c r="BJ6" s="57" t="str">
        <f t="shared" si="1"/>
        <v>0</v>
      </c>
      <c r="BK6" s="57" t="str">
        <f t="shared" si="1"/>
        <v>0</v>
      </c>
      <c r="BL6" s="57" t="str">
        <f t="shared" si="1"/>
        <v>0</v>
      </c>
      <c r="BM6" s="57" t="str">
        <f t="shared" si="1"/>
        <v>0</v>
      </c>
      <c r="BN6" s="57" t="str">
        <f t="shared" si="1"/>
        <v>0</v>
      </c>
      <c r="BO6" s="57" t="str">
        <f t="shared" si="1"/>
        <v>0</v>
      </c>
      <c r="BP6" s="57" t="str">
        <f t="shared" si="1"/>
        <v>0</v>
      </c>
      <c r="BQ6" s="57" t="str">
        <f t="shared" si="1"/>
        <v>#VALUE!</v>
      </c>
      <c r="BR6" s="57" t="str">
        <f t="shared" si="1"/>
        <v>0</v>
      </c>
      <c r="BS6" s="57" t="str">
        <f t="shared" si="1"/>
        <v>0</v>
      </c>
    </row>
    <row r="7">
      <c r="A7" s="57" t="s">
        <v>175</v>
      </c>
      <c r="B7" s="57" t="s">
        <v>179</v>
      </c>
      <c r="C7" s="57" t="str">
        <f t="shared" ref="C7:BS7" si="2">C4</f>
        <v>106</v>
      </c>
      <c r="D7" s="57" t="str">
        <f t="shared" si="2"/>
        <v>36</v>
      </c>
      <c r="E7" s="57" t="str">
        <f t="shared" si="2"/>
        <v>22</v>
      </c>
      <c r="F7" s="57" t="str">
        <f t="shared" si="2"/>
        <v>25</v>
      </c>
      <c r="G7" s="57" t="str">
        <f t="shared" si="2"/>
        <v>37</v>
      </c>
      <c r="H7" s="57" t="str">
        <f t="shared" si="2"/>
        <v/>
      </c>
      <c r="I7" s="57" t="str">
        <f t="shared" si="2"/>
        <v/>
      </c>
      <c r="J7" s="57" t="str">
        <f t="shared" si="2"/>
        <v/>
      </c>
      <c r="K7" s="57" t="str">
        <f t="shared" si="2"/>
        <v/>
      </c>
      <c r="L7" s="57" t="str">
        <f t="shared" si="2"/>
        <v/>
      </c>
      <c r="M7" s="57" t="str">
        <f t="shared" si="2"/>
        <v/>
      </c>
      <c r="N7" s="57" t="str">
        <f t="shared" si="2"/>
        <v>$20-100</v>
      </c>
      <c r="O7" s="57" t="str">
        <f t="shared" si="2"/>
        <v>9.4</v>
      </c>
      <c r="P7" s="57" t="str">
        <f t="shared" si="2"/>
        <v/>
      </c>
      <c r="Q7" s="57" t="str">
        <f t="shared" si="2"/>
        <v/>
      </c>
      <c r="R7" s="57" t="str">
        <f t="shared" si="2"/>
        <v/>
      </c>
      <c r="S7" s="57" t="str">
        <f t="shared" si="2"/>
        <v>9.4</v>
      </c>
      <c r="T7" s="57" t="str">
        <f t="shared" si="2"/>
        <v/>
      </c>
      <c r="U7" s="57" t="str">
        <f t="shared" si="2"/>
        <v>9.4</v>
      </c>
      <c r="V7" s="57" t="str">
        <f t="shared" si="2"/>
        <v/>
      </c>
      <c r="W7" s="57" t="str">
        <f t="shared" si="2"/>
        <v>9.4</v>
      </c>
      <c r="X7" s="57" t="str">
        <f t="shared" si="2"/>
        <v>9.4</v>
      </c>
      <c r="Y7" s="57" t="str">
        <f t="shared" si="2"/>
        <v>9.4</v>
      </c>
      <c r="Z7" s="57" t="str">
        <f t="shared" si="2"/>
        <v/>
      </c>
      <c r="AA7" s="57" t="str">
        <f t="shared" si="2"/>
        <v>9.4</v>
      </c>
      <c r="AB7" s="57" t="str">
        <f t="shared" si="2"/>
        <v/>
      </c>
      <c r="AC7" s="57" t="str">
        <f t="shared" si="2"/>
        <v>9.4</v>
      </c>
      <c r="AD7" s="57" t="str">
        <f t="shared" si="2"/>
        <v>9.4</v>
      </c>
      <c r="AE7" s="57" t="str">
        <f t="shared" si="2"/>
        <v/>
      </c>
      <c r="AF7" s="57" t="str">
        <f t="shared" si="2"/>
        <v>9.4</v>
      </c>
      <c r="AG7" s="57" t="str">
        <f t="shared" si="2"/>
        <v>9.4</v>
      </c>
      <c r="AH7" s="57" t="str">
        <f t="shared" si="2"/>
        <v/>
      </c>
      <c r="AI7" s="57" t="str">
        <f t="shared" si="2"/>
        <v>9.4</v>
      </c>
      <c r="AJ7" s="57" t="str">
        <f t="shared" si="2"/>
        <v>9.4</v>
      </c>
      <c r="AK7" s="57" t="str">
        <f t="shared" si="2"/>
        <v>9.4</v>
      </c>
      <c r="AL7" s="57" t="str">
        <f t="shared" si="2"/>
        <v/>
      </c>
      <c r="AM7" s="56" t="str">
        <f t="shared" si="2"/>
        <v>22.79-24.69</v>
      </c>
      <c r="AN7" s="57" t="str">
        <f t="shared" si="2"/>
        <v/>
      </c>
      <c r="AO7" s="57" t="str">
        <f t="shared" si="2"/>
        <v/>
      </c>
      <c r="AP7" s="57" t="str">
        <f t="shared" si="2"/>
        <v>24.79</v>
      </c>
      <c r="AQ7" s="57" t="str">
        <f t="shared" si="2"/>
        <v>20.23</v>
      </c>
      <c r="AR7" s="57" t="str">
        <f t="shared" si="2"/>
        <v>9.4</v>
      </c>
      <c r="AS7" s="57" t="str">
        <f t="shared" si="2"/>
        <v>23.13</v>
      </c>
      <c r="AT7" s="57" t="str">
        <f t="shared" si="2"/>
        <v/>
      </c>
      <c r="AU7" s="57" t="str">
        <f t="shared" si="2"/>
        <v>9.4</v>
      </c>
      <c r="AV7" s="57" t="str">
        <f t="shared" si="2"/>
        <v>9.4</v>
      </c>
      <c r="AW7" s="57" t="str">
        <f t="shared" si="2"/>
        <v>9.4</v>
      </c>
      <c r="AX7" s="57" t="str">
        <f t="shared" si="2"/>
        <v>9.4</v>
      </c>
      <c r="AY7" s="57" t="str">
        <f t="shared" si="2"/>
        <v/>
      </c>
      <c r="AZ7" s="57" t="str">
        <f t="shared" si="2"/>
        <v>9.4</v>
      </c>
      <c r="BA7" s="57" t="str">
        <f t="shared" si="2"/>
        <v/>
      </c>
      <c r="BB7" s="57" t="str">
        <f t="shared" si="2"/>
        <v/>
      </c>
      <c r="BC7" s="57" t="str">
        <f t="shared" si="2"/>
        <v/>
      </c>
      <c r="BD7" s="57" t="str">
        <f t="shared" si="2"/>
        <v>9.4</v>
      </c>
      <c r="BE7" s="57" t="str">
        <f t="shared" si="2"/>
        <v>9.4</v>
      </c>
      <c r="BF7" s="57" t="str">
        <f t="shared" si="2"/>
        <v/>
      </c>
      <c r="BG7" s="57" t="str">
        <f t="shared" si="2"/>
        <v>9.4</v>
      </c>
      <c r="BH7" s="57" t="str">
        <f t="shared" si="2"/>
        <v>9.4</v>
      </c>
      <c r="BI7" s="57" t="str">
        <f t="shared" si="2"/>
        <v>9.4</v>
      </c>
      <c r="BJ7" s="57" t="str">
        <f t="shared" si="2"/>
        <v/>
      </c>
      <c r="BK7" s="57" t="str">
        <f t="shared" si="2"/>
        <v>9.4</v>
      </c>
      <c r="BL7" s="57" t="str">
        <f t="shared" si="2"/>
        <v/>
      </c>
      <c r="BM7" s="61" t="str">
        <f t="shared" si="2"/>
        <v>$36.38</v>
      </c>
      <c r="BN7" s="57" t="str">
        <f t="shared" si="2"/>
        <v>9.4</v>
      </c>
      <c r="BO7" s="57" t="str">
        <f t="shared" si="2"/>
        <v>9.4</v>
      </c>
      <c r="BP7" s="57" t="str">
        <f t="shared" si="2"/>
        <v/>
      </c>
      <c r="BQ7" s="57" t="str">
        <f t="shared" si="2"/>
        <v>110</v>
      </c>
      <c r="BR7" s="57" t="str">
        <f t="shared" si="2"/>
        <v/>
      </c>
      <c r="BS7" s="57" t="str">
        <f t="shared" si="2"/>
        <v>9.4</v>
      </c>
    </row>
    <row r="8">
      <c r="A8" s="57"/>
      <c r="B8" s="57" t="s">
        <v>180</v>
      </c>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row>
    <row r="9">
      <c r="A9" s="57"/>
      <c r="B9" s="57"/>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row>
    <row r="10">
      <c r="A10" s="57"/>
      <c r="B10" s="57"/>
      <c r="C10" s="58"/>
      <c r="D10" s="57"/>
      <c r="E10" s="58"/>
      <c r="F10" s="58"/>
      <c r="G10" s="58"/>
      <c r="H10" s="58"/>
      <c r="I10" s="58"/>
      <c r="J10" s="58"/>
      <c r="K10" s="58"/>
      <c r="L10" s="58"/>
      <c r="M10" s="58"/>
      <c r="N10" s="58"/>
      <c r="O10" s="58"/>
      <c r="P10" s="58"/>
      <c r="Q10" s="58"/>
      <c r="R10" s="58"/>
      <c r="S10" s="58"/>
      <c r="T10" s="58"/>
      <c r="U10" s="58"/>
      <c r="V10" s="58"/>
      <c r="W10" s="58"/>
      <c r="X10" s="58"/>
      <c r="Y10" s="58"/>
      <c r="Z10" s="58"/>
      <c r="AA10" s="58"/>
      <c r="AB10" s="56"/>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row>
    <row r="11">
      <c r="A11" s="57"/>
      <c r="B11" s="57"/>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row>
    <row r="12">
      <c r="A12" s="57"/>
      <c r="B12" s="57"/>
      <c r="C12" s="58"/>
      <c r="D12" s="57"/>
      <c r="E12" s="58"/>
      <c r="F12" s="58"/>
      <c r="G12" s="58"/>
      <c r="H12" s="58"/>
      <c r="I12" s="58"/>
      <c r="J12" s="58"/>
      <c r="K12" s="58"/>
      <c r="L12" s="58"/>
      <c r="M12" s="58"/>
      <c r="N12" s="58"/>
      <c r="O12" s="58"/>
      <c r="P12" s="58"/>
      <c r="Q12" s="58"/>
      <c r="R12" s="58"/>
      <c r="S12" s="58"/>
      <c r="T12" s="58"/>
      <c r="U12" s="58"/>
      <c r="V12" s="58"/>
      <c r="W12" s="58"/>
      <c r="X12" s="58"/>
      <c r="Y12" s="58"/>
      <c r="Z12" s="58"/>
      <c r="AA12" s="58"/>
      <c r="AB12" s="57"/>
      <c r="AD12" s="57"/>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7"/>
      <c r="BR12" s="58"/>
      <c r="BS12" s="58"/>
    </row>
    <row r="13">
      <c r="A13" s="13"/>
      <c r="B13" s="13"/>
      <c r="C13" s="13"/>
      <c r="D13" s="57" t="s">
        <v>181</v>
      </c>
      <c r="E13" s="13"/>
      <c r="F13" s="13"/>
      <c r="G13" s="13"/>
      <c r="H13" s="13"/>
      <c r="I13" s="13"/>
      <c r="J13" s="13"/>
      <c r="K13" s="13"/>
      <c r="L13" s="13"/>
      <c r="M13" s="13"/>
      <c r="N13" s="13"/>
      <c r="O13" s="13"/>
      <c r="P13" s="13"/>
      <c r="Q13" s="13"/>
      <c r="R13" s="13"/>
      <c r="S13" s="13"/>
      <c r="T13" s="13"/>
      <c r="U13" s="13"/>
      <c r="V13" s="13"/>
      <c r="W13" s="13"/>
      <c r="X13" s="13"/>
      <c r="Y13" s="13"/>
      <c r="Z13" s="13"/>
      <c r="AA13" s="65"/>
      <c r="AB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row>
    <row r="15">
      <c r="A15" s="13"/>
      <c r="C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66" t="s">
        <v>182</v>
      </c>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66" t="s">
        <v>183</v>
      </c>
      <c r="BR15" s="13"/>
      <c r="BS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66" t="s">
        <v>184</v>
      </c>
      <c r="BR16" s="13"/>
      <c r="BS16" s="13"/>
    </row>
    <row r="17">
      <c r="A17" s="13"/>
      <c r="C17" s="13"/>
      <c r="D17" s="67" t="s">
        <v>185</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row>
    <row r="20">
      <c r="A20" s="13"/>
      <c r="B20" s="13"/>
      <c r="C20" s="13"/>
      <c r="D20" s="68" t="s">
        <v>186</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c r="A21" s="13"/>
      <c r="B21" s="13"/>
      <c r="C21" s="13"/>
      <c r="D21" s="65" t="s">
        <v>187</v>
      </c>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c r="A22" s="13"/>
      <c r="B22" s="13"/>
      <c r="C22" s="13"/>
      <c r="D22" s="65" t="s">
        <v>188</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c r="A24" s="13"/>
      <c r="B24" s="13"/>
      <c r="C24" s="13"/>
      <c r="D24" s="66" t="s">
        <v>189</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c r="A28" s="13"/>
      <c r="B28" s="68" t="s">
        <v>190</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c r="A29" s="13"/>
      <c r="B29" s="65">
        <v>30867.0</v>
      </c>
      <c r="C29" s="65" t="s">
        <v>191</v>
      </c>
      <c r="D29" s="65" t="s">
        <v>192</v>
      </c>
      <c r="E29" s="65" t="s">
        <v>193</v>
      </c>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c r="A30" s="13"/>
      <c r="B30" s="65" t="s">
        <v>194</v>
      </c>
      <c r="C30" s="65">
        <v>0.032</v>
      </c>
      <c r="D30" s="65">
        <v>62.85</v>
      </c>
      <c r="E30" s="10" t="str">
        <f t="shared" ref="E30:E40" si="3">C30*D30</f>
        <v>2.0112</v>
      </c>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c r="A31" s="13"/>
      <c r="B31" s="65" t="s">
        <v>195</v>
      </c>
      <c r="C31" s="65">
        <v>0.023</v>
      </c>
      <c r="D31" s="65">
        <v>87.79</v>
      </c>
      <c r="E31" s="10" t="str">
        <f t="shared" si="3"/>
        <v>2.01917</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c r="A32" s="13"/>
      <c r="B32" s="65" t="s">
        <v>196</v>
      </c>
      <c r="C32" s="65">
        <v>0.035</v>
      </c>
      <c r="D32" s="65">
        <v>59.86</v>
      </c>
      <c r="E32" s="10" t="str">
        <f t="shared" si="3"/>
        <v>2.0951</v>
      </c>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c r="A33" s="13"/>
      <c r="B33" s="65" t="s">
        <v>197</v>
      </c>
      <c r="C33" s="65">
        <v>0.041</v>
      </c>
      <c r="D33" s="65">
        <v>62.85</v>
      </c>
      <c r="E33" s="10" t="str">
        <f t="shared" si="3"/>
        <v>2.57685</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c r="A34" s="13"/>
      <c r="B34" s="65" t="s">
        <v>198</v>
      </c>
      <c r="C34" s="65">
        <v>0.068</v>
      </c>
      <c r="D34" s="65">
        <v>215.49</v>
      </c>
      <c r="E34" s="10" t="str">
        <f t="shared" si="3"/>
        <v>14.65332</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c r="A35" s="13"/>
      <c r="B35" s="65" t="s">
        <v>199</v>
      </c>
      <c r="C35" s="65">
        <v>0.021</v>
      </c>
      <c r="D35" s="65">
        <v>109.74</v>
      </c>
      <c r="E35" s="10" t="str">
        <f t="shared" si="3"/>
        <v>2.30454</v>
      </c>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c r="A36" s="13"/>
      <c r="B36" s="65" t="s">
        <v>200</v>
      </c>
      <c r="C36" s="65">
        <v>0.183</v>
      </c>
      <c r="D36" s="65">
        <v>30.93</v>
      </c>
      <c r="E36" s="10" t="str">
        <f t="shared" si="3"/>
        <v>5.66019</v>
      </c>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c r="A37" s="13"/>
      <c r="B37" s="65" t="s">
        <v>201</v>
      </c>
      <c r="C37" s="65">
        <v>0.18</v>
      </c>
      <c r="D37" s="65">
        <v>89.79</v>
      </c>
      <c r="E37" s="10" t="str">
        <f t="shared" si="3"/>
        <v>16.1622</v>
      </c>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c r="A38" s="13"/>
      <c r="B38" s="65" t="s">
        <v>202</v>
      </c>
      <c r="C38" s="65">
        <v>0.32</v>
      </c>
      <c r="D38" s="65">
        <v>34.93</v>
      </c>
      <c r="E38" s="10" t="str">
        <f t="shared" si="3"/>
        <v>11.1776</v>
      </c>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c r="A39" s="13"/>
      <c r="B39" s="65" t="s">
        <v>203</v>
      </c>
      <c r="C39" s="65">
        <v>0.15</v>
      </c>
      <c r="D39" s="65">
        <v>34.92</v>
      </c>
      <c r="E39" s="10" t="str">
        <f t="shared" si="3"/>
        <v>5.238</v>
      </c>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c r="A40" s="13"/>
      <c r="B40" s="65" t="s">
        <v>204</v>
      </c>
      <c r="C40" s="65">
        <v>0.33</v>
      </c>
      <c r="D40" s="65">
        <v>61.85</v>
      </c>
      <c r="E40" s="10" t="str">
        <f t="shared" si="3"/>
        <v>20.4105</v>
      </c>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c r="A41" s="13"/>
      <c r="B41" s="13"/>
      <c r="C41" s="69" t="str">
        <f>sum(C30:C40)</f>
        <v>1.383</v>
      </c>
      <c r="D41" s="13"/>
      <c r="E41" s="70" t="str">
        <f>sum(E30:E40)</f>
        <v>84.30867</v>
      </c>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c r="A42" s="13"/>
      <c r="B42" s="13"/>
      <c r="C42" s="65"/>
      <c r="D42" s="65" t="s">
        <v>205</v>
      </c>
      <c r="E42" s="65">
        <v>18.0</v>
      </c>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c r="A43" s="13"/>
      <c r="B43" s="13"/>
      <c r="C43" s="13"/>
      <c r="D43" s="65" t="s">
        <v>206</v>
      </c>
      <c r="E43" s="65">
        <v>36.0</v>
      </c>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c r="A44" s="13"/>
      <c r="B44" s="13"/>
      <c r="C44" s="13"/>
      <c r="D44" s="65" t="s">
        <v>207</v>
      </c>
      <c r="E44" s="65">
        <v>508.6</v>
      </c>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c r="A45" s="13"/>
      <c r="B45" s="13"/>
      <c r="C45" s="13"/>
      <c r="D45" s="65" t="s">
        <v>208</v>
      </c>
      <c r="E45" s="65" t="str">
        <f>sum(E41:E44)</f>
        <v>646.90867</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c r="A46" s="13"/>
      <c r="B46" s="13"/>
      <c r="C46" s="13"/>
      <c r="D46" s="65" t="s">
        <v>209</v>
      </c>
      <c r="E46" s="65">
        <v>33.92</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c r="A47" s="13"/>
      <c r="B47" s="13"/>
      <c r="C47" s="13"/>
      <c r="D47" s="13"/>
      <c r="E47" s="65" t="str">
        <f>sum(E45:E46)</f>
        <v>680.82867</v>
      </c>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c r="A49" s="13"/>
      <c r="B49" s="16" t="s">
        <v>210</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c r="A50" s="13"/>
      <c r="B50" s="71" t="s">
        <v>211</v>
      </c>
      <c r="D50" s="16" t="s">
        <v>212</v>
      </c>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c r="A51" s="13"/>
      <c r="B51" s="16" t="s">
        <v>213</v>
      </c>
      <c r="C51" s="72">
        <v>2935.7</v>
      </c>
      <c r="D51" s="73" t="s">
        <v>214</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c r="A52" s="13"/>
      <c r="B52" s="16" t="s">
        <v>215</v>
      </c>
      <c r="C52" s="74">
        <v>4383.1</v>
      </c>
      <c r="D52" s="73" t="s">
        <v>214</v>
      </c>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c r="A53" s="13"/>
      <c r="B53" s="16" t="s">
        <v>216</v>
      </c>
      <c r="C53" s="74">
        <v>3418.6</v>
      </c>
      <c r="D53" s="73" t="s">
        <v>214</v>
      </c>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c r="A54" s="13"/>
      <c r="B54" s="73" t="s">
        <v>217</v>
      </c>
      <c r="C54" s="74">
        <v>2873.6</v>
      </c>
      <c r="D54" s="73" t="s">
        <v>214</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c r="A55" s="13"/>
      <c r="B55" s="73" t="s">
        <v>218</v>
      </c>
      <c r="C55" s="74">
        <v>4534.3</v>
      </c>
      <c r="D55" s="73" t="s">
        <v>214</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c r="A56" s="13"/>
      <c r="B56" s="16" t="s">
        <v>219</v>
      </c>
      <c r="C56" s="74">
        <v>3077.8</v>
      </c>
      <c r="D56" s="73" t="s">
        <v>214</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c r="A57" s="13"/>
      <c r="B57" s="73" t="s">
        <v>220</v>
      </c>
      <c r="C57" s="74">
        <v>3208.1</v>
      </c>
      <c r="D57" s="73" t="s">
        <v>214</v>
      </c>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c r="A58" s="13"/>
      <c r="B58" s="16" t="s">
        <v>221</v>
      </c>
      <c r="C58" s="74">
        <v>132.5</v>
      </c>
      <c r="D58" s="73" t="s">
        <v>214</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c r="A59" s="13"/>
      <c r="B59" s="16" t="s">
        <v>222</v>
      </c>
      <c r="C59" s="74">
        <v>269.0</v>
      </c>
      <c r="D59" s="73" t="s">
        <v>214</v>
      </c>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c r="A60" s="13"/>
      <c r="B60" s="16" t="s">
        <v>223</v>
      </c>
      <c r="C60" s="74">
        <v>1485.5</v>
      </c>
      <c r="D60" s="73" t="s">
        <v>214</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c r="A61" s="13"/>
      <c r="B61" s="16" t="s">
        <v>224</v>
      </c>
      <c r="C61" s="74">
        <v>367.3</v>
      </c>
      <c r="D61" s="73" t="s">
        <v>214</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c r="A62" s="13"/>
      <c r="B62" s="16" t="s">
        <v>225</v>
      </c>
      <c r="C62" s="74">
        <v>302.5</v>
      </c>
      <c r="D62" s="73" t="s">
        <v>214</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c r="A63" s="13"/>
      <c r="B63" s="16" t="s">
        <v>226</v>
      </c>
      <c r="C63" s="74">
        <v>264.0</v>
      </c>
      <c r="D63" s="73" t="s">
        <v>214</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c r="A64" s="13"/>
      <c r="B64" s="16" t="s">
        <v>227</v>
      </c>
      <c r="C64" s="74">
        <v>5819.7</v>
      </c>
      <c r="D64" s="73" t="s">
        <v>214</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c r="A65" s="13"/>
      <c r="B65" s="65" t="s">
        <v>228</v>
      </c>
      <c r="C65" s="74">
        <v>4300.8</v>
      </c>
      <c r="D65" s="73" t="s">
        <v>214</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c r="A66" s="13"/>
      <c r="B66" s="65" t="s">
        <v>229</v>
      </c>
      <c r="C66" s="74">
        <v>2806.8</v>
      </c>
      <c r="D66" s="73" t="s">
        <v>214</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c r="A67" s="13"/>
      <c r="B67" s="65" t="s">
        <v>230</v>
      </c>
      <c r="C67" s="74">
        <v>2083.9</v>
      </c>
      <c r="D67" s="73" t="s">
        <v>214</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c r="A68" s="13"/>
      <c r="B68" s="65"/>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c r="A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c r="A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c r="A71" s="13"/>
      <c r="B71" s="17" t="s">
        <v>231</v>
      </c>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c r="A72" s="13"/>
      <c r="B72" s="75" t="s">
        <v>232</v>
      </c>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c r="A73" s="13"/>
      <c r="B73" s="16" t="s">
        <v>233</v>
      </c>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c r="A74" s="13"/>
      <c r="D74" s="16" t="s">
        <v>212</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c r="A75" s="13"/>
      <c r="B75" s="76" t="s">
        <v>234</v>
      </c>
      <c r="C75" s="77">
        <v>474.0</v>
      </c>
      <c r="D75" s="65" t="s">
        <v>235</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c r="A76" s="13"/>
      <c r="B76" s="76" t="s">
        <v>236</v>
      </c>
      <c r="C76" s="78">
        <v>421.0</v>
      </c>
      <c r="D76" s="65" t="s">
        <v>235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c r="A77" s="13"/>
      <c r="B77" s="79"/>
      <c r="C77" s="80"/>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c r="A78" s="13"/>
      <c r="B78" s="81" t="s">
        <v>237</v>
      </c>
      <c r="C78" s="82">
        <v>13623.7</v>
      </c>
      <c r="D78" s="65" t="s">
        <v>238</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c r="A79" s="13"/>
      <c r="B79" s="81" t="s">
        <v>239</v>
      </c>
      <c r="C79" s="82">
        <v>1155.0</v>
      </c>
      <c r="D79" s="65" t="s">
        <v>238</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c r="A80" s="13"/>
      <c r="B80" s="81" t="s">
        <v>240</v>
      </c>
      <c r="C80" s="82">
        <v>1425.0</v>
      </c>
      <c r="D80" s="65" t="s">
        <v>238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c r="A81" s="13"/>
      <c r="B81" s="81" t="s">
        <v>241</v>
      </c>
      <c r="C81" s="83">
        <v>17606.0</v>
      </c>
      <c r="D81" s="65" t="s">
        <v>238</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c r="A92" s="13"/>
      <c r="B92" s="65"/>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c r="A93" s="13"/>
      <c r="B93" s="65"/>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c r="A94" s="13"/>
      <c r="B94" s="65" t="s">
        <v>242</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c r="A95" s="13"/>
      <c r="B95" s="71" t="s">
        <v>243</v>
      </c>
      <c r="C95" s="65" t="s">
        <v>244</v>
      </c>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c r="A96" s="13"/>
      <c r="B96" s="84"/>
      <c r="C96" s="73" t="s">
        <v>245</v>
      </c>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c r="A97" s="13"/>
      <c r="B97" s="13"/>
      <c r="C97" s="73" t="s">
        <v>246</v>
      </c>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c r="A98" s="13"/>
      <c r="B98" s="13"/>
      <c r="C98" s="65" t="s">
        <v>247</v>
      </c>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c r="A100" s="13"/>
      <c r="B100" s="65" t="s">
        <v>248</v>
      </c>
      <c r="C100" s="65" t="s">
        <v>249</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c r="A101" s="13"/>
      <c r="B101" s="71" t="s">
        <v>250</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c r="A102" s="13"/>
      <c r="B102" s="84"/>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c r="A105" s="13"/>
      <c r="B105" s="66" t="s">
        <v>251</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c r="A106" s="13"/>
      <c r="B106" s="65" t="s">
        <v>252</v>
      </c>
      <c r="C106" s="65" t="s">
        <v>253</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c r="A107" s="13"/>
      <c r="B107" s="13"/>
      <c r="C107" s="65" t="s">
        <v>254</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c r="A108" s="13"/>
      <c r="B108" s="13"/>
      <c r="C108" s="65" t="s">
        <v>255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c r="A109" s="13"/>
      <c r="B109" s="65" t="s">
        <v>256</v>
      </c>
      <c r="C109" s="65" t="s">
        <v>257</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c r="A110" s="13"/>
      <c r="B110" s="13"/>
      <c r="C110" s="65" t="s">
        <v>258</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c r="A111" s="13"/>
      <c r="B111" s="13"/>
      <c r="C111" s="65" t="s">
        <v>259</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c r="A112" s="13"/>
      <c r="B112" s="13"/>
      <c r="C112" s="65" t="s">
        <v>260</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c r="A113" s="13"/>
      <c r="B113" s="65" t="s">
        <v>261</v>
      </c>
      <c r="C113" s="65" t="s">
        <v>262</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c r="A114" s="13"/>
      <c r="B114" s="13"/>
      <c r="C114" s="65" t="s">
        <v>263</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c r="A115" s="13"/>
      <c r="B115" s="13"/>
      <c r="C115" s="65" t="s">
        <v>264</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c r="A116" s="13"/>
      <c r="B116" s="13"/>
      <c r="C116" s="65" t="s">
        <v>265</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c r="A117" s="13"/>
      <c r="B117" s="13"/>
      <c r="C117" s="65" t="s">
        <v>266</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c r="AS1001" s="13"/>
      <c r="AT1001" s="13"/>
      <c r="AU1001" s="13"/>
      <c r="AV1001" s="1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c r="AO1004" s="13"/>
      <c r="AP1004" s="13"/>
      <c r="AQ1004" s="13"/>
      <c r="AR1004" s="13"/>
      <c r="AS1004" s="13"/>
      <c r="AT1004" s="13"/>
      <c r="AU1004" s="13"/>
      <c r="AV1004" s="13"/>
      <c r="AW1004" s="13"/>
      <c r="AX1004" s="13"/>
      <c r="AY1004" s="13"/>
      <c r="AZ1004" s="13"/>
      <c r="BA1004" s="13"/>
      <c r="BB1004" s="13"/>
      <c r="BC1004" s="13"/>
      <c r="BD1004" s="13"/>
      <c r="BE1004" s="13"/>
      <c r="BF1004" s="13"/>
      <c r="BG1004" s="13"/>
      <c r="BH1004" s="13"/>
      <c r="BI1004" s="13"/>
      <c r="BJ1004" s="13"/>
      <c r="BK1004" s="13"/>
      <c r="BL1004" s="13"/>
      <c r="BM1004" s="13"/>
      <c r="BN1004" s="13"/>
      <c r="BO1004" s="13"/>
      <c r="BP1004" s="13"/>
      <c r="BQ1004" s="13"/>
      <c r="BR1004" s="13"/>
      <c r="BS1004" s="13"/>
    </row>
  </sheetData>
  <hyperlinks>
    <hyperlink r:id="rId2" ref="AM15"/>
    <hyperlink r:id="rId3" ref="BQ15"/>
    <hyperlink r:id="rId4" ref="BQ16"/>
    <hyperlink r:id="rId5" ref="D17"/>
    <hyperlink r:id="rId6" ref="D24"/>
    <hyperlink r:id="rId7" ref="B71"/>
    <hyperlink r:id="rId8" ref="B105"/>
  </hyperlinks>
  <drawing r:id="rId9"/>
  <legacy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33.86"/>
  </cols>
  <sheetData>
    <row r="1">
      <c r="A1" s="52" t="s">
        <v>154</v>
      </c>
      <c r="B1" s="53" t="s">
        <v>60</v>
      </c>
      <c r="C1" s="53" t="s">
        <v>61</v>
      </c>
      <c r="D1" s="53" t="s">
        <v>62</v>
      </c>
      <c r="E1" s="53" t="s">
        <v>125</v>
      </c>
      <c r="F1" s="53" t="s">
        <v>64</v>
      </c>
      <c r="G1" s="53" t="s">
        <v>65</v>
      </c>
      <c r="H1" s="85" t="s">
        <v>3</v>
      </c>
      <c r="I1" s="53" t="s">
        <v>66</v>
      </c>
      <c r="J1" s="85" t="s">
        <v>6</v>
      </c>
      <c r="K1" s="53" t="s">
        <v>68</v>
      </c>
      <c r="L1" s="85" t="s">
        <v>7</v>
      </c>
      <c r="M1" s="53" t="s">
        <v>69</v>
      </c>
      <c r="N1" s="53" t="s">
        <v>10</v>
      </c>
      <c r="O1" s="53" t="s">
        <v>70</v>
      </c>
      <c r="P1" s="85" t="s">
        <v>73</v>
      </c>
      <c r="Q1" s="85" t="s">
        <v>128</v>
      </c>
      <c r="R1" s="53" t="s">
        <v>74</v>
      </c>
      <c r="S1" s="53" t="s">
        <v>75</v>
      </c>
      <c r="T1" s="85" t="s">
        <v>16</v>
      </c>
      <c r="U1" s="53" t="s">
        <v>77</v>
      </c>
      <c r="V1" s="85" t="s">
        <v>18</v>
      </c>
      <c r="W1" s="53" t="s">
        <v>78</v>
      </c>
      <c r="X1" s="85" t="s">
        <v>19</v>
      </c>
      <c r="Y1" s="53" t="s">
        <v>79</v>
      </c>
      <c r="Z1" s="53" t="s">
        <v>80</v>
      </c>
      <c r="AA1" s="53" t="s">
        <v>131</v>
      </c>
      <c r="AB1" s="53" t="s">
        <v>82</v>
      </c>
      <c r="AC1" s="85" t="s">
        <v>22</v>
      </c>
      <c r="AD1" s="85" t="s">
        <v>23</v>
      </c>
      <c r="AE1" s="85" t="s">
        <v>24</v>
      </c>
      <c r="AF1" s="85" t="s">
        <v>26</v>
      </c>
      <c r="AG1" s="53" t="s">
        <v>84</v>
      </c>
      <c r="AH1" s="85" t="s">
        <v>28</v>
      </c>
      <c r="AI1" s="53" t="s">
        <v>87</v>
      </c>
      <c r="AJ1" s="53" t="s">
        <v>88</v>
      </c>
      <c r="AK1" s="53" t="s">
        <v>89</v>
      </c>
      <c r="AL1" s="85" t="s">
        <v>31</v>
      </c>
      <c r="AM1" s="53" t="s">
        <v>90</v>
      </c>
      <c r="AN1" s="53" t="s">
        <v>91</v>
      </c>
      <c r="AO1" s="54" t="s">
        <v>92</v>
      </c>
      <c r="AP1" s="53" t="s">
        <v>93</v>
      </c>
      <c r="AQ1" s="85" t="s">
        <v>32</v>
      </c>
      <c r="AR1" s="85" t="s">
        <v>33</v>
      </c>
      <c r="AS1" s="53" t="s">
        <v>94</v>
      </c>
      <c r="AT1" s="53" t="s">
        <v>134</v>
      </c>
      <c r="AU1" s="85" t="s">
        <v>34</v>
      </c>
      <c r="AV1" s="85" t="s">
        <v>37</v>
      </c>
      <c r="AW1" s="85" t="s">
        <v>40</v>
      </c>
      <c r="AX1" s="53" t="s">
        <v>97</v>
      </c>
      <c r="AY1" s="53" t="s">
        <v>98</v>
      </c>
      <c r="AZ1" s="53" t="s">
        <v>99</v>
      </c>
      <c r="BA1" s="85" t="s">
        <v>45</v>
      </c>
      <c r="BB1" s="53" t="s">
        <v>101</v>
      </c>
      <c r="BC1" s="53" t="s">
        <v>137</v>
      </c>
      <c r="BD1" s="86" t="s">
        <v>138</v>
      </c>
      <c r="BE1" s="53" t="s">
        <v>104</v>
      </c>
      <c r="BF1" s="85" t="s">
        <v>46</v>
      </c>
    </row>
    <row r="2">
      <c r="A2" s="55" t="s">
        <v>168</v>
      </c>
      <c r="H2" s="16">
        <v>3.34</v>
      </c>
      <c r="J2" s="16">
        <v>3.34</v>
      </c>
      <c r="L2" s="16">
        <v>3.34</v>
      </c>
      <c r="P2" s="16">
        <v>3.34</v>
      </c>
      <c r="Q2" s="16">
        <v>3.34</v>
      </c>
      <c r="T2" s="16">
        <v>3.34</v>
      </c>
      <c r="V2" s="16">
        <v>3.34</v>
      </c>
      <c r="X2" s="16">
        <v>3.34</v>
      </c>
      <c r="Z2" s="16">
        <v>0.21</v>
      </c>
      <c r="AC2" s="16">
        <v>3.34</v>
      </c>
      <c r="AD2" s="16">
        <v>3.34</v>
      </c>
      <c r="AE2" s="16">
        <v>3.34</v>
      </c>
      <c r="AF2" s="16">
        <v>3.34</v>
      </c>
      <c r="AH2" s="16">
        <v>3.34</v>
      </c>
      <c r="AL2" s="16">
        <v>3.34</v>
      </c>
      <c r="AQ2" s="16">
        <v>3.34</v>
      </c>
      <c r="AR2" s="16">
        <v>3.34</v>
      </c>
      <c r="AU2" s="16">
        <v>3.34</v>
      </c>
      <c r="AV2" s="16">
        <v>3.34</v>
      </c>
      <c r="AW2" s="16">
        <v>3.34</v>
      </c>
      <c r="BA2" s="16">
        <v>3.34</v>
      </c>
      <c r="BD2" s="16">
        <v>32.0</v>
      </c>
      <c r="BF2" s="16">
        <v>3.34</v>
      </c>
    </row>
    <row r="3">
      <c r="A3" s="57" t="s">
        <v>170</v>
      </c>
      <c r="H3" s="16">
        <v>9.0</v>
      </c>
      <c r="J3" s="16">
        <v>9.0</v>
      </c>
      <c r="L3" s="16">
        <v>9.0</v>
      </c>
      <c r="P3" s="16">
        <v>9.0</v>
      </c>
      <c r="Q3" s="16">
        <v>9.0</v>
      </c>
      <c r="T3" s="16">
        <v>9.0</v>
      </c>
      <c r="V3" s="16">
        <v>9.0</v>
      </c>
      <c r="X3" s="16">
        <v>9.0</v>
      </c>
      <c r="Z3" s="16">
        <v>2.93</v>
      </c>
      <c r="AC3" s="16">
        <v>9.0</v>
      </c>
      <c r="AD3" s="16">
        <v>9.0</v>
      </c>
      <c r="AE3" s="16">
        <v>9.0</v>
      </c>
      <c r="AF3" s="16">
        <v>9.0</v>
      </c>
      <c r="AH3" s="16">
        <v>9.0</v>
      </c>
      <c r="AL3" s="16">
        <v>9.0</v>
      </c>
      <c r="AQ3" s="16">
        <v>9.0</v>
      </c>
      <c r="AR3" s="16">
        <v>9.0</v>
      </c>
      <c r="AU3" s="16">
        <v>9.0</v>
      </c>
      <c r="AV3" s="16">
        <v>9.0</v>
      </c>
      <c r="AW3" s="16">
        <v>9.0</v>
      </c>
      <c r="BA3" s="16">
        <v>9.0</v>
      </c>
      <c r="BD3" s="16">
        <v>45.0</v>
      </c>
      <c r="BF3" s="16">
        <v>9.0</v>
      </c>
    </row>
    <row r="4">
      <c r="A4" s="57" t="s">
        <v>172</v>
      </c>
      <c r="H4" s="16">
        <v>36.0</v>
      </c>
      <c r="J4" s="16">
        <v>36.0</v>
      </c>
      <c r="L4" s="16">
        <v>36.0</v>
      </c>
      <c r="P4" s="16">
        <v>36.0</v>
      </c>
      <c r="Q4" s="16">
        <v>36.0</v>
      </c>
      <c r="T4" s="16">
        <v>36.0</v>
      </c>
      <c r="V4" s="16">
        <v>36.0</v>
      </c>
      <c r="X4" s="16">
        <v>36.0</v>
      </c>
      <c r="Z4" s="16">
        <v>24.69</v>
      </c>
      <c r="AC4" s="16">
        <v>36.0</v>
      </c>
      <c r="AD4" s="16">
        <v>36.0</v>
      </c>
      <c r="AE4" s="16">
        <v>36.0</v>
      </c>
      <c r="AF4" s="16">
        <v>36.0</v>
      </c>
      <c r="AH4" s="16">
        <v>36.0</v>
      </c>
      <c r="AL4" s="16">
        <v>36.0</v>
      </c>
      <c r="AQ4" s="16">
        <v>36.0</v>
      </c>
      <c r="AR4" s="16">
        <v>36.0</v>
      </c>
      <c r="AU4" s="16">
        <v>36.0</v>
      </c>
      <c r="AV4" s="16">
        <v>36.0</v>
      </c>
      <c r="AW4" s="16">
        <v>36.0</v>
      </c>
      <c r="BA4" s="16">
        <v>36.0</v>
      </c>
      <c r="BD4" s="16">
        <v>106.0</v>
      </c>
      <c r="BF4" s="16">
        <v>36.0</v>
      </c>
    </row>
    <row r="5">
      <c r="A5" s="57" t="s">
        <v>267</v>
      </c>
      <c r="H5" s="16">
        <v>508.6</v>
      </c>
      <c r="J5" s="16">
        <v>508.6</v>
      </c>
      <c r="L5" s="16">
        <v>508.6</v>
      </c>
      <c r="P5" s="16">
        <v>508.6</v>
      </c>
      <c r="Q5" s="16">
        <v>508.6</v>
      </c>
      <c r="T5" s="16">
        <v>508.6</v>
      </c>
      <c r="V5" s="16">
        <v>508.6</v>
      </c>
      <c r="X5" s="16">
        <v>508.6</v>
      </c>
      <c r="Z5" s="16">
        <v>130.3</v>
      </c>
      <c r="AC5" s="16">
        <v>508.6</v>
      </c>
      <c r="AD5" s="16">
        <v>508.6</v>
      </c>
      <c r="AE5" s="16">
        <v>508.6</v>
      </c>
      <c r="AF5" s="16">
        <v>508.6</v>
      </c>
      <c r="AH5" s="16">
        <v>508.6</v>
      </c>
      <c r="AL5" s="16">
        <v>508.6</v>
      </c>
      <c r="AQ5" s="16">
        <v>508.6</v>
      </c>
      <c r="AR5" s="16">
        <v>508.6</v>
      </c>
      <c r="AU5" s="16">
        <v>508.6</v>
      </c>
      <c r="AV5" s="16">
        <v>508.6</v>
      </c>
      <c r="AW5" s="16">
        <v>508.6</v>
      </c>
      <c r="BA5" s="16">
        <v>508.6</v>
      </c>
      <c r="BD5" s="16">
        <v>16263.0</v>
      </c>
      <c r="BF5" s="16">
        <v>508.6</v>
      </c>
    </row>
    <row r="6">
      <c r="A6" s="57" t="s">
        <v>180</v>
      </c>
      <c r="H6" s="16">
        <v>646.908</v>
      </c>
      <c r="J6" s="16">
        <v>646.908</v>
      </c>
      <c r="L6" s="16">
        <v>646.908</v>
      </c>
      <c r="P6" s="16">
        <v>646.908</v>
      </c>
      <c r="Q6" s="16">
        <v>646.908</v>
      </c>
      <c r="T6" s="16">
        <v>646.908</v>
      </c>
      <c r="V6" s="16">
        <v>646.908</v>
      </c>
      <c r="X6" s="16">
        <v>646.908</v>
      </c>
      <c r="Z6" s="16">
        <v>800.0</v>
      </c>
      <c r="AC6" s="16">
        <v>646.908</v>
      </c>
      <c r="AD6" s="16">
        <v>646.908</v>
      </c>
      <c r="AE6" s="16">
        <v>646.908</v>
      </c>
      <c r="AF6" s="16">
        <v>646.908</v>
      </c>
      <c r="AH6" s="16">
        <v>646.908</v>
      </c>
      <c r="AL6" s="16">
        <v>646.908</v>
      </c>
      <c r="AQ6" s="16">
        <v>646.908</v>
      </c>
      <c r="AR6" s="16">
        <v>646.908</v>
      </c>
      <c r="AU6" s="16">
        <v>646.908</v>
      </c>
      <c r="AV6" s="16">
        <v>646.908</v>
      </c>
      <c r="AW6" s="16">
        <v>646.908</v>
      </c>
      <c r="BA6" s="16">
        <v>646.908</v>
      </c>
      <c r="BD6" s="16">
        <v>22000.0</v>
      </c>
      <c r="BF6" s="16">
        <v>646.908</v>
      </c>
    </row>
    <row r="7">
      <c r="A7" s="16" t="s">
        <v>268</v>
      </c>
      <c r="H7" s="16">
        <v>33.92</v>
      </c>
      <c r="J7" s="16">
        <v>33.92</v>
      </c>
      <c r="L7" s="16">
        <v>33.92</v>
      </c>
      <c r="P7" s="16">
        <v>33.92</v>
      </c>
      <c r="Q7" s="16">
        <v>33.92</v>
      </c>
      <c r="T7" s="16">
        <v>33.92</v>
      </c>
      <c r="V7" s="16">
        <v>33.92</v>
      </c>
      <c r="X7" s="16">
        <v>33.92</v>
      </c>
      <c r="Z7" s="16">
        <v>100.0</v>
      </c>
      <c r="AC7" s="16">
        <v>33.92</v>
      </c>
      <c r="AD7" s="16">
        <v>33.92</v>
      </c>
      <c r="AE7" s="16">
        <v>33.92</v>
      </c>
      <c r="AF7" s="16">
        <v>33.92</v>
      </c>
      <c r="AH7" s="16">
        <v>33.92</v>
      </c>
      <c r="AL7" s="16">
        <v>33.92</v>
      </c>
      <c r="AQ7" s="16">
        <v>33.92</v>
      </c>
      <c r="AR7" s="16">
        <v>33.92</v>
      </c>
      <c r="AU7" s="16">
        <v>33.92</v>
      </c>
      <c r="AV7" s="16">
        <v>33.92</v>
      </c>
      <c r="AW7" s="16">
        <v>33.92</v>
      </c>
      <c r="BA7" s="16">
        <v>33.92</v>
      </c>
      <c r="BD7" s="16">
        <v>2400.0</v>
      </c>
      <c r="BF7" s="16">
        <v>33.92</v>
      </c>
    </row>
    <row r="15">
      <c r="A15" s="87"/>
    </row>
    <row r="19">
      <c r="A19" s="88"/>
      <c r="B19" s="16" t="s">
        <v>269</v>
      </c>
      <c r="AU19" s="16"/>
    </row>
    <row r="20">
      <c r="A20" s="89"/>
      <c r="B20" s="16" t="s">
        <v>1</v>
      </c>
    </row>
    <row r="26">
      <c r="A26" s="16" t="s">
        <v>270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hidden="1" min="1" max="1" width="17.29"/>
    <col customWidth="1" min="2" max="2" width="42.43"/>
    <col customWidth="1" min="3" max="36" width="17.29"/>
  </cols>
  <sheetData>
    <row r="1">
      <c r="A1" s="90" t="s">
        <v>153</v>
      </c>
      <c r="B1" s="90" t="s">
        <v>271</v>
      </c>
      <c r="C1" s="91"/>
      <c r="D1" s="91"/>
      <c r="E1" s="91"/>
      <c r="F1" s="91"/>
      <c r="G1" s="91"/>
      <c r="H1" s="91"/>
      <c r="I1" s="91"/>
      <c r="J1" s="91"/>
      <c r="K1" s="91"/>
      <c r="L1" s="91" t="s">
        <v>272</v>
      </c>
      <c r="M1" s="92" t="s">
        <v>273</v>
      </c>
      <c r="N1" s="92"/>
      <c r="O1" s="90" t="s">
        <v>274</v>
      </c>
      <c r="R1" s="92" t="s">
        <v>165</v>
      </c>
      <c r="S1" s="92"/>
      <c r="T1" s="92"/>
      <c r="U1" s="92"/>
      <c r="V1" s="92"/>
      <c r="W1" s="92"/>
      <c r="X1" s="92"/>
      <c r="Y1" s="92"/>
      <c r="Z1" s="92"/>
      <c r="AA1" s="92"/>
      <c r="AB1" s="92"/>
      <c r="AC1" s="92"/>
      <c r="AD1" s="92"/>
      <c r="AE1" s="90" t="s">
        <v>164</v>
      </c>
      <c r="AF1" s="90" t="s">
        <v>275</v>
      </c>
      <c r="AG1" s="90"/>
      <c r="AH1" s="90"/>
      <c r="AI1" s="90" t="s">
        <v>159</v>
      </c>
      <c r="AJ1" s="90"/>
    </row>
    <row r="2">
      <c r="A2" s="93"/>
      <c r="C2" s="51" t="s">
        <v>60</v>
      </c>
      <c r="D2" s="51" t="s">
        <v>276</v>
      </c>
      <c r="E2" s="51" t="s">
        <v>63</v>
      </c>
      <c r="F2" s="51" t="s">
        <v>65</v>
      </c>
      <c r="G2" s="51" t="s">
        <v>90</v>
      </c>
      <c r="H2" s="51" t="s">
        <v>68</v>
      </c>
      <c r="I2" s="51" t="s">
        <v>277</v>
      </c>
      <c r="J2" s="51" t="s">
        <v>10</v>
      </c>
      <c r="K2" s="51"/>
      <c r="L2" s="51" t="s">
        <v>278</v>
      </c>
      <c r="M2" s="94" t="s">
        <v>1</v>
      </c>
      <c r="N2" s="93" t="s">
        <v>279</v>
      </c>
      <c r="O2" s="93" t="s">
        <v>156</v>
      </c>
      <c r="P2" s="93" t="s">
        <v>157</v>
      </c>
      <c r="Q2" s="93" t="s">
        <v>158</v>
      </c>
      <c r="R2" s="93" t="s">
        <v>280</v>
      </c>
      <c r="S2" s="93" t="s">
        <v>3</v>
      </c>
      <c r="T2" s="93" t="s">
        <v>14</v>
      </c>
      <c r="U2" s="93" t="s">
        <v>16</v>
      </c>
      <c r="V2" s="93" t="s">
        <v>33</v>
      </c>
      <c r="W2" s="93" t="s">
        <v>34</v>
      </c>
      <c r="X2" s="93" t="s">
        <v>71</v>
      </c>
      <c r="Y2" s="93" t="s">
        <v>39</v>
      </c>
      <c r="Z2" s="93" t="s">
        <v>45</v>
      </c>
      <c r="AA2" s="93" t="s">
        <v>46</v>
      </c>
      <c r="AB2" s="93" t="s">
        <v>23</v>
      </c>
      <c r="AC2" s="93" t="s">
        <v>22</v>
      </c>
      <c r="AD2" s="93" t="s">
        <v>26</v>
      </c>
      <c r="AE2" s="93" t="s">
        <v>80</v>
      </c>
      <c r="AF2" s="93" t="s">
        <v>114</v>
      </c>
      <c r="AG2" s="93" t="s">
        <v>67</v>
      </c>
      <c r="AH2" s="93" t="s">
        <v>85</v>
      </c>
      <c r="AI2" s="93" t="s">
        <v>99</v>
      </c>
      <c r="AJ2" s="93" t="s">
        <v>70</v>
      </c>
    </row>
    <row r="3">
      <c r="A3" s="95" t="s">
        <v>167</v>
      </c>
      <c r="B3" s="95" t="s">
        <v>281</v>
      </c>
      <c r="C3" s="95"/>
      <c r="D3" s="95" t="s">
        <v>282</v>
      </c>
      <c r="E3" s="95"/>
      <c r="F3" s="95"/>
      <c r="G3" s="95"/>
      <c r="H3" s="95"/>
      <c r="I3" s="95"/>
      <c r="J3" s="95"/>
      <c r="K3" s="95"/>
      <c r="L3" s="95"/>
      <c r="M3" s="95">
        <v>32.0</v>
      </c>
      <c r="N3" s="95"/>
      <c r="O3" s="95"/>
      <c r="P3" s="95"/>
      <c r="Q3" s="95"/>
      <c r="R3" s="95">
        <v>3.34</v>
      </c>
      <c r="S3" s="95"/>
      <c r="T3" s="95"/>
      <c r="U3" s="95"/>
      <c r="V3" s="95"/>
      <c r="W3" s="95"/>
      <c r="X3" s="95"/>
      <c r="Y3" s="95" t="s">
        <v>283</v>
      </c>
      <c r="Z3" s="95"/>
      <c r="AA3" s="95"/>
      <c r="AB3" s="95"/>
      <c r="AC3" s="95"/>
      <c r="AD3" s="95"/>
      <c r="AE3" s="96">
        <v>0.21</v>
      </c>
      <c r="AF3" s="95"/>
      <c r="AG3" s="95"/>
      <c r="AH3" s="95"/>
      <c r="AI3" s="97">
        <v>2.0</v>
      </c>
      <c r="AJ3" s="95"/>
    </row>
    <row r="4">
      <c r="A4" s="95"/>
      <c r="B4" s="95"/>
      <c r="C4" s="95"/>
      <c r="D4" s="95" t="s">
        <v>284</v>
      </c>
      <c r="E4" s="95"/>
      <c r="F4" s="95"/>
      <c r="G4" s="95"/>
      <c r="H4" s="95"/>
      <c r="I4" s="95"/>
      <c r="J4" s="95"/>
      <c r="K4" s="95"/>
      <c r="L4" s="95"/>
      <c r="M4" s="95"/>
      <c r="N4" s="95"/>
      <c r="O4" s="95"/>
      <c r="P4" s="95"/>
      <c r="Q4" s="95"/>
      <c r="R4" s="95"/>
      <c r="S4" s="95"/>
      <c r="T4" s="95"/>
      <c r="U4" s="95"/>
      <c r="V4" s="95"/>
      <c r="W4" s="95"/>
      <c r="X4" s="95"/>
      <c r="Y4" s="95"/>
      <c r="Z4" s="95"/>
      <c r="AA4" s="95"/>
      <c r="AB4" s="95"/>
      <c r="AC4" s="95"/>
      <c r="AD4" s="95"/>
      <c r="AE4" s="96"/>
      <c r="AF4" s="95"/>
      <c r="AG4" s="95"/>
      <c r="AH4" s="95"/>
      <c r="AI4" s="95"/>
      <c r="AJ4" s="95"/>
    </row>
    <row r="5">
      <c r="A5" s="98" t="s">
        <v>169</v>
      </c>
      <c r="B5" s="98" t="s">
        <v>170</v>
      </c>
      <c r="C5" s="98"/>
      <c r="D5" s="98" t="s">
        <v>285</v>
      </c>
      <c r="E5" s="98"/>
      <c r="F5" s="98"/>
      <c r="G5" s="98"/>
      <c r="H5" s="98"/>
      <c r="I5" s="98"/>
      <c r="J5" s="98"/>
      <c r="K5" s="98"/>
      <c r="L5" s="98"/>
      <c r="M5" s="98">
        <v>45.0</v>
      </c>
      <c r="N5" s="98"/>
      <c r="O5" s="98">
        <v>6.0</v>
      </c>
      <c r="P5" s="98">
        <v>5.5</v>
      </c>
      <c r="Q5" s="98">
        <v>8.0</v>
      </c>
      <c r="R5" s="98">
        <v>9.0</v>
      </c>
      <c r="S5" s="98"/>
      <c r="T5" s="98">
        <v>25.0</v>
      </c>
      <c r="U5" s="98"/>
      <c r="V5" s="98"/>
      <c r="W5" s="98"/>
      <c r="X5" s="98"/>
      <c r="Y5" s="98"/>
      <c r="Z5" s="98"/>
      <c r="AA5" s="98"/>
      <c r="AB5" s="98"/>
      <c r="AC5" s="98"/>
      <c r="AD5" s="98"/>
      <c r="AE5" s="99">
        <v>2.93</v>
      </c>
      <c r="AF5" s="100"/>
      <c r="AG5" s="100"/>
      <c r="AH5" s="100"/>
      <c r="AI5" s="100"/>
      <c r="AJ5" s="100"/>
    </row>
    <row r="6">
      <c r="A6" s="98"/>
      <c r="B6" s="98"/>
      <c r="C6" s="98"/>
      <c r="D6" s="98" t="s">
        <v>286</v>
      </c>
      <c r="E6" s="98"/>
      <c r="F6" s="98"/>
      <c r="G6" s="98"/>
      <c r="H6" s="98"/>
      <c r="I6" s="98"/>
      <c r="J6" s="98"/>
      <c r="K6" s="98"/>
      <c r="L6" s="98"/>
      <c r="M6" s="98">
        <v>83.0</v>
      </c>
      <c r="N6" s="98"/>
      <c r="O6" s="98"/>
      <c r="P6" s="98"/>
      <c r="Q6" s="98"/>
      <c r="R6" s="98"/>
      <c r="S6" s="98"/>
      <c r="T6" s="98"/>
      <c r="U6" s="98"/>
      <c r="V6" s="98"/>
      <c r="W6" s="98"/>
      <c r="X6" s="98"/>
      <c r="Y6" s="98"/>
      <c r="Z6" s="98"/>
      <c r="AA6" s="98"/>
      <c r="AB6" s="98"/>
      <c r="AC6" s="98"/>
      <c r="AD6" s="98"/>
      <c r="AE6" s="99">
        <v>30.0</v>
      </c>
      <c r="AF6" s="100"/>
      <c r="AG6" s="100"/>
      <c r="AH6" s="100"/>
      <c r="AI6" s="100"/>
      <c r="AJ6" s="100"/>
    </row>
    <row r="7">
      <c r="A7" s="98"/>
      <c r="B7" s="98"/>
      <c r="C7" s="98"/>
      <c r="D7" s="98"/>
      <c r="E7" s="98"/>
      <c r="F7" s="98"/>
      <c r="G7" s="98"/>
      <c r="H7" s="98"/>
      <c r="I7" s="98"/>
      <c r="J7" s="98"/>
      <c r="K7" s="98"/>
      <c r="L7" s="98"/>
      <c r="M7" s="98">
        <v>66.0</v>
      </c>
      <c r="N7" s="98"/>
      <c r="O7" s="98"/>
      <c r="P7" s="98"/>
      <c r="Q7" s="98"/>
      <c r="R7" s="98"/>
      <c r="S7" s="98"/>
      <c r="T7" s="98"/>
      <c r="U7" s="98"/>
      <c r="V7" s="98"/>
      <c r="W7" s="98"/>
      <c r="X7" s="98"/>
      <c r="Y7" s="98"/>
      <c r="Z7" s="98"/>
      <c r="AA7" s="98"/>
      <c r="AB7" s="98"/>
      <c r="AC7" s="98"/>
      <c r="AD7" s="98"/>
      <c r="AE7" s="99"/>
      <c r="AF7" s="100"/>
      <c r="AG7" s="100"/>
      <c r="AH7" s="100"/>
      <c r="AI7" s="100"/>
      <c r="AJ7" s="100"/>
    </row>
    <row r="8">
      <c r="A8" s="101" t="s">
        <v>169</v>
      </c>
      <c r="B8" s="101" t="s">
        <v>172</v>
      </c>
      <c r="C8" s="101"/>
      <c r="D8" s="101" t="s">
        <v>287</v>
      </c>
      <c r="E8" s="101"/>
      <c r="F8" s="101"/>
      <c r="G8" s="101"/>
      <c r="H8" s="101"/>
      <c r="I8" s="101"/>
      <c r="J8" s="101"/>
      <c r="K8" s="101"/>
      <c r="L8" s="101"/>
      <c r="M8" s="101">
        <v>106.0</v>
      </c>
      <c r="N8" s="101"/>
      <c r="O8" s="101">
        <v>22.0</v>
      </c>
      <c r="P8" s="101">
        <v>25.0</v>
      </c>
      <c r="Q8" s="101">
        <v>37.0</v>
      </c>
      <c r="R8" s="101">
        <v>36.0</v>
      </c>
      <c r="S8" s="101"/>
      <c r="T8" s="101"/>
      <c r="U8" s="101"/>
      <c r="V8" s="101"/>
      <c r="W8" s="101"/>
      <c r="X8" s="101"/>
      <c r="Y8" s="101"/>
      <c r="Z8" s="101"/>
      <c r="AA8" s="101"/>
      <c r="AB8" s="101">
        <v>20.23</v>
      </c>
      <c r="AC8" s="101">
        <v>24.79</v>
      </c>
      <c r="AD8" s="101">
        <v>23.13</v>
      </c>
      <c r="AE8" s="102" t="s">
        <v>174</v>
      </c>
      <c r="AF8" s="103"/>
      <c r="AG8" s="103"/>
      <c r="AH8" s="103"/>
      <c r="AI8" s="102">
        <v>36.38</v>
      </c>
      <c r="AJ8" s="103"/>
    </row>
    <row r="9">
      <c r="A9" s="101"/>
      <c r="B9" s="101"/>
      <c r="C9" s="101"/>
      <c r="D9" s="101"/>
      <c r="E9" s="101"/>
      <c r="F9" s="101"/>
      <c r="G9" s="101"/>
      <c r="H9" s="101"/>
      <c r="I9" s="101"/>
      <c r="J9" s="101"/>
      <c r="K9" s="101"/>
      <c r="L9" s="101"/>
      <c r="M9" s="101">
        <v>110.0</v>
      </c>
      <c r="N9" s="101"/>
      <c r="O9" s="101"/>
      <c r="P9" s="101"/>
      <c r="Q9" s="101"/>
      <c r="R9" s="101" t="s">
        <v>288</v>
      </c>
      <c r="S9" s="101"/>
      <c r="T9" s="101"/>
      <c r="U9" s="101"/>
      <c r="V9" s="101"/>
      <c r="W9" s="101"/>
      <c r="X9" s="101"/>
      <c r="Y9" s="101"/>
      <c r="Z9" s="101"/>
      <c r="AA9" s="101"/>
      <c r="AB9" s="101"/>
      <c r="AC9" s="101">
        <v>10.5</v>
      </c>
      <c r="AD9" s="101">
        <v>14.25</v>
      </c>
      <c r="AE9" s="102" t="s">
        <v>289</v>
      </c>
      <c r="AF9" s="103"/>
      <c r="AG9" s="103"/>
      <c r="AH9" s="103"/>
      <c r="AI9" s="103"/>
      <c r="AJ9" s="103"/>
    </row>
    <row r="10">
      <c r="A10" s="104" t="s">
        <v>175</v>
      </c>
      <c r="B10" s="104" t="s">
        <v>290</v>
      </c>
      <c r="C10" s="105"/>
      <c r="D10" s="105">
        <v>13192.8</v>
      </c>
      <c r="E10" s="105">
        <v>480.0</v>
      </c>
      <c r="F10" s="105" t="s">
        <v>291</v>
      </c>
      <c r="G10" s="105">
        <v>227.0</v>
      </c>
      <c r="H10" s="105">
        <v>366.0</v>
      </c>
      <c r="I10" s="105">
        <v>11914.0</v>
      </c>
      <c r="J10" s="105">
        <v>524.4</v>
      </c>
      <c r="K10" s="105"/>
      <c r="L10" s="105" t="s">
        <v>68</v>
      </c>
      <c r="M10" s="104">
        <v>16263.0</v>
      </c>
      <c r="N10" s="106" t="s">
        <v>177</v>
      </c>
      <c r="O10" s="104"/>
      <c r="P10" s="104"/>
      <c r="Q10" s="104"/>
      <c r="R10" s="104">
        <v>403.0</v>
      </c>
      <c r="S10" s="104">
        <v>1540.0</v>
      </c>
      <c r="T10" s="104">
        <v>295.0</v>
      </c>
      <c r="U10" s="104">
        <v>472.35</v>
      </c>
      <c r="V10" s="104">
        <v>371.0</v>
      </c>
      <c r="W10" s="104">
        <v>297.0</v>
      </c>
      <c r="X10" s="104"/>
      <c r="Y10" s="104" t="s">
        <v>292</v>
      </c>
      <c r="Z10" s="104">
        <v>321.36</v>
      </c>
      <c r="AA10" s="104">
        <v>424.56</v>
      </c>
      <c r="AB10" s="104">
        <v>127.4</v>
      </c>
      <c r="AC10" s="104"/>
      <c r="AD10" s="104">
        <v>72.0</v>
      </c>
      <c r="AE10" s="99" t="s">
        <v>293</v>
      </c>
      <c r="AF10" s="99">
        <v>402.6</v>
      </c>
      <c r="AG10" s="99">
        <v>1290.3</v>
      </c>
      <c r="AH10" s="99" t="s">
        <v>294</v>
      </c>
      <c r="AI10" s="99">
        <v>3415.1</v>
      </c>
      <c r="AJ10" s="99">
        <v>2242.0</v>
      </c>
    </row>
    <row r="11">
      <c r="A11" s="104"/>
      <c r="B11" s="104"/>
      <c r="C11" s="105"/>
      <c r="D11" s="105"/>
      <c r="E11" s="105"/>
      <c r="F11" s="105"/>
      <c r="G11" s="105"/>
      <c r="H11" s="105"/>
      <c r="I11" s="105"/>
      <c r="J11" s="105"/>
      <c r="K11" s="105"/>
      <c r="L11" s="105"/>
      <c r="M11" s="104" t="s">
        <v>295</v>
      </c>
      <c r="N11" s="104">
        <v>31848.0</v>
      </c>
      <c r="O11" s="104"/>
      <c r="P11" s="104"/>
      <c r="Q11" s="104"/>
      <c r="R11" s="104"/>
      <c r="S11" s="104">
        <v>500.5</v>
      </c>
      <c r="T11" s="104">
        <v>292.0</v>
      </c>
      <c r="U11" s="104">
        <v>205.0</v>
      </c>
      <c r="V11" s="104">
        <v>420.5</v>
      </c>
      <c r="W11" s="104">
        <v>125.0</v>
      </c>
      <c r="X11" s="104"/>
      <c r="Y11" s="104" t="s">
        <v>296</v>
      </c>
      <c r="Z11" s="104">
        <v>417.0</v>
      </c>
      <c r="AA11" s="104">
        <v>153.0</v>
      </c>
      <c r="AB11" s="104"/>
      <c r="AC11" s="104"/>
      <c r="AD11" s="104">
        <v>158.0</v>
      </c>
      <c r="AE11" s="99">
        <v>257.7</v>
      </c>
      <c r="AF11" s="100"/>
      <c r="AG11" s="100"/>
      <c r="AH11" s="99"/>
      <c r="AI11" s="100"/>
      <c r="AJ11" s="100"/>
    </row>
    <row r="12">
      <c r="A12" s="104"/>
      <c r="B12" s="104"/>
      <c r="C12" s="105"/>
      <c r="D12" s="105"/>
      <c r="E12" s="105"/>
      <c r="F12" s="105"/>
      <c r="G12" s="105"/>
      <c r="H12" s="105"/>
      <c r="I12" s="105"/>
      <c r="J12" s="105"/>
      <c r="K12" s="105"/>
      <c r="L12" s="105"/>
      <c r="M12" s="104" t="s">
        <v>297</v>
      </c>
      <c r="N12" s="104"/>
      <c r="O12" s="104"/>
      <c r="P12" s="104"/>
      <c r="Q12" s="104"/>
      <c r="R12" s="104"/>
      <c r="S12" s="104"/>
      <c r="T12" s="104"/>
      <c r="U12" s="104" t="s">
        <v>298</v>
      </c>
      <c r="V12" s="104">
        <v>362.1</v>
      </c>
      <c r="W12" s="104"/>
      <c r="X12" s="104"/>
      <c r="Y12" s="104"/>
      <c r="Z12" s="104"/>
      <c r="AA12" s="104" t="s">
        <v>299</v>
      </c>
      <c r="AB12" s="104"/>
      <c r="AC12" s="104"/>
      <c r="AD12" s="104"/>
      <c r="AE12" s="107">
        <v>996.0</v>
      </c>
      <c r="AF12" s="100"/>
      <c r="AG12" s="100"/>
      <c r="AH12" s="100"/>
      <c r="AI12" s="100"/>
      <c r="AJ12" s="100"/>
    </row>
    <row r="13">
      <c r="A13" s="104"/>
      <c r="B13" s="104"/>
      <c r="C13" s="105"/>
      <c r="D13" s="105"/>
      <c r="E13" s="105"/>
      <c r="F13" s="105"/>
      <c r="G13" s="105"/>
      <c r="H13" s="105"/>
      <c r="I13" s="105"/>
      <c r="J13" s="105"/>
      <c r="K13" s="105"/>
      <c r="L13" s="105"/>
      <c r="M13" s="106">
        <v>9216.0</v>
      </c>
      <c r="N13" s="104"/>
      <c r="O13" s="104"/>
      <c r="P13" s="104"/>
      <c r="Q13" s="104"/>
      <c r="R13" s="104"/>
      <c r="S13" s="104"/>
      <c r="T13" s="104"/>
      <c r="U13" s="104">
        <v>111.0</v>
      </c>
      <c r="V13" s="104"/>
      <c r="W13" s="104"/>
      <c r="X13" s="104"/>
      <c r="Y13" s="104"/>
      <c r="Z13" s="104"/>
      <c r="AA13" s="104"/>
      <c r="AB13" s="104"/>
      <c r="AC13" s="104"/>
      <c r="AD13" s="104"/>
      <c r="AE13" s="99">
        <v>312.0</v>
      </c>
      <c r="AF13" s="100"/>
      <c r="AG13" s="100"/>
      <c r="AH13" s="100"/>
      <c r="AI13" s="100"/>
      <c r="AJ13" s="100"/>
    </row>
    <row r="14">
      <c r="A14" s="104"/>
      <c r="B14" s="104"/>
      <c r="C14" s="105"/>
      <c r="D14" s="105"/>
      <c r="E14" s="105"/>
      <c r="F14" s="105"/>
      <c r="G14" s="105"/>
      <c r="H14" s="105"/>
      <c r="I14" s="105"/>
      <c r="J14" s="105"/>
      <c r="K14" s="105"/>
      <c r="L14" s="105"/>
      <c r="M14" s="104">
        <v>13680.0</v>
      </c>
      <c r="N14" s="104"/>
      <c r="O14" s="104"/>
      <c r="P14" s="104"/>
      <c r="Q14" s="104"/>
      <c r="R14" s="104"/>
      <c r="S14" s="104"/>
      <c r="T14" s="104"/>
      <c r="U14" s="104"/>
      <c r="V14" s="104"/>
      <c r="W14" s="104"/>
      <c r="X14" s="104"/>
      <c r="Y14" s="104"/>
      <c r="Z14" s="104"/>
      <c r="AA14" s="104"/>
      <c r="AB14" s="104"/>
      <c r="AC14" s="104"/>
      <c r="AD14" s="104"/>
      <c r="AE14" s="99">
        <v>227.0</v>
      </c>
      <c r="AF14" s="100"/>
      <c r="AG14" s="100"/>
      <c r="AH14" s="100"/>
      <c r="AI14" s="100"/>
      <c r="AJ14" s="100"/>
    </row>
    <row r="15">
      <c r="A15" s="101" t="s">
        <v>175</v>
      </c>
      <c r="B15" s="101" t="s">
        <v>178</v>
      </c>
      <c r="C15" s="101"/>
      <c r="D15" s="101"/>
      <c r="E15" s="101"/>
      <c r="F15" s="101"/>
      <c r="G15" s="101"/>
      <c r="H15" s="101"/>
      <c r="I15" s="101"/>
      <c r="J15" s="101"/>
      <c r="K15" s="101"/>
      <c r="L15" s="101"/>
      <c r="M15" s="101">
        <v>180.0</v>
      </c>
      <c r="N15" s="101"/>
      <c r="O15" s="101">
        <v>12.0</v>
      </c>
      <c r="P15" s="101">
        <v>11.0</v>
      </c>
      <c r="Q15" s="101">
        <v>16.0</v>
      </c>
      <c r="R15" s="101">
        <v>36.0</v>
      </c>
      <c r="S15" s="101"/>
      <c r="T15" s="101"/>
      <c r="U15" s="101"/>
      <c r="V15" s="101"/>
      <c r="W15" s="101"/>
      <c r="X15" s="101"/>
      <c r="Y15" s="101"/>
      <c r="Z15" s="101"/>
      <c r="AA15" s="101"/>
      <c r="AB15" s="101"/>
      <c r="AC15" s="101"/>
      <c r="AD15" s="101"/>
      <c r="AE15" s="103"/>
      <c r="AF15" s="103"/>
      <c r="AG15" s="103"/>
      <c r="AH15" s="103"/>
      <c r="AI15" s="103"/>
      <c r="AJ15" s="103"/>
    </row>
    <row r="16">
      <c r="A16" s="98" t="s">
        <v>175</v>
      </c>
      <c r="B16" s="98" t="s">
        <v>179</v>
      </c>
      <c r="C16" s="98"/>
      <c r="D16" s="98"/>
      <c r="E16" s="98"/>
      <c r="F16" s="98"/>
      <c r="G16" s="98"/>
      <c r="H16" s="98"/>
      <c r="I16" s="98"/>
      <c r="J16" s="98"/>
      <c r="K16" s="98"/>
      <c r="L16" s="98"/>
      <c r="M16" s="98">
        <v>424.0</v>
      </c>
      <c r="N16" s="98"/>
      <c r="O16" s="98">
        <v>22.0</v>
      </c>
      <c r="P16" s="98">
        <v>25.0</v>
      </c>
      <c r="Q16" s="98">
        <v>37.0</v>
      </c>
      <c r="R16" s="98">
        <v>144.0</v>
      </c>
      <c r="S16" s="98"/>
      <c r="T16" s="98"/>
      <c r="U16" s="98"/>
      <c r="V16" s="98"/>
      <c r="W16" s="98"/>
      <c r="X16" s="98"/>
      <c r="Y16" s="98"/>
      <c r="Z16" s="98"/>
      <c r="AA16" s="98"/>
      <c r="AB16" s="98"/>
      <c r="AC16" s="98"/>
      <c r="AD16" s="98"/>
      <c r="AE16" s="100"/>
      <c r="AF16" s="100"/>
      <c r="AG16" s="100"/>
      <c r="AH16" s="100"/>
      <c r="AI16" s="100"/>
      <c r="AJ16" s="100"/>
    </row>
    <row r="17">
      <c r="A17" s="101" t="s">
        <v>261</v>
      </c>
      <c r="B17" s="101" t="s">
        <v>261</v>
      </c>
      <c r="C17" s="108"/>
      <c r="D17" s="101">
        <v>13308.0</v>
      </c>
      <c r="E17" s="101"/>
      <c r="F17" s="101">
        <v>11265.0</v>
      </c>
      <c r="G17" s="101"/>
      <c r="H17" s="101" t="s">
        <v>300</v>
      </c>
      <c r="I17" s="101"/>
      <c r="J17" s="108"/>
      <c r="K17" s="108"/>
      <c r="L17" s="108"/>
      <c r="M17" s="101" t="s">
        <v>301</v>
      </c>
      <c r="N17" s="108"/>
      <c r="O17" s="108"/>
      <c r="P17" s="108"/>
      <c r="Q17" s="108"/>
      <c r="R17" s="102">
        <v>490.0</v>
      </c>
      <c r="S17" s="101"/>
      <c r="T17" s="109">
        <v>48.1</v>
      </c>
      <c r="U17" s="101"/>
      <c r="V17" s="101"/>
      <c r="W17" s="101"/>
      <c r="X17" s="101"/>
      <c r="Y17" s="109">
        <v>3106.8</v>
      </c>
      <c r="Z17" s="101"/>
      <c r="AA17" s="101"/>
      <c r="AB17" s="101"/>
      <c r="AC17" s="101"/>
      <c r="AD17" s="101"/>
      <c r="AE17" s="108"/>
      <c r="AF17" s="108"/>
      <c r="AG17" s="108"/>
      <c r="AH17" s="108"/>
      <c r="AI17" s="101">
        <v>1657.0</v>
      </c>
      <c r="AJ17" s="109" t="s">
        <v>302</v>
      </c>
    </row>
    <row r="18">
      <c r="A18" s="108"/>
      <c r="B18" s="108"/>
      <c r="C18" s="108"/>
      <c r="D18" s="108"/>
      <c r="E18" s="108"/>
      <c r="F18" s="108"/>
      <c r="G18" s="108"/>
      <c r="H18" s="108"/>
      <c r="I18" s="108"/>
      <c r="J18" s="108"/>
      <c r="K18" s="108"/>
      <c r="L18" s="108"/>
      <c r="M18" s="108"/>
      <c r="N18" s="108"/>
      <c r="O18" s="108"/>
      <c r="P18" s="108"/>
      <c r="Q18" s="108"/>
      <c r="R18" s="103"/>
      <c r="S18" s="101"/>
      <c r="T18" s="101"/>
      <c r="U18" s="101"/>
      <c r="V18" s="101"/>
      <c r="W18" s="101"/>
      <c r="X18" s="101"/>
      <c r="Y18" s="109">
        <v>215.0</v>
      </c>
      <c r="Z18" s="101"/>
      <c r="AA18" s="101"/>
      <c r="AB18" s="101"/>
      <c r="AC18" s="101"/>
      <c r="AD18" s="101"/>
      <c r="AE18" s="108"/>
      <c r="AF18" s="108"/>
      <c r="AG18" s="108"/>
      <c r="AH18" s="108"/>
      <c r="AI18" s="108"/>
      <c r="AJ18" s="109">
        <v>321.0</v>
      </c>
    </row>
    <row r="19">
      <c r="A19" s="110"/>
      <c r="B19" s="110"/>
      <c r="C19" s="110"/>
      <c r="D19" s="110"/>
      <c r="E19" s="110"/>
      <c r="F19" s="110"/>
      <c r="G19" s="110"/>
      <c r="H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row>
    <row r="20">
      <c r="A20" s="110"/>
      <c r="B20" s="110"/>
      <c r="C20" s="111" t="s">
        <v>303</v>
      </c>
      <c r="D20" s="98"/>
      <c r="E20" s="98"/>
      <c r="F20" s="112" t="s">
        <v>304</v>
      </c>
      <c r="G20" s="111" t="s">
        <v>305</v>
      </c>
      <c r="H20" s="98"/>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row>
    <row r="21">
      <c r="A21" s="110"/>
      <c r="B21" s="98" t="s">
        <v>306</v>
      </c>
      <c r="C21" s="98" t="s">
        <v>307</v>
      </c>
      <c r="D21" s="98"/>
      <c r="E21" s="98"/>
      <c r="F21" s="16" t="s">
        <v>308</v>
      </c>
      <c r="G21" s="98" t="s">
        <v>309</v>
      </c>
      <c r="H21" s="98"/>
      <c r="M21" s="113" t="s">
        <v>183</v>
      </c>
      <c r="N21" s="98" t="s">
        <v>309</v>
      </c>
      <c r="O21" s="110"/>
      <c r="P21" s="110"/>
      <c r="Q21" s="110"/>
      <c r="R21" s="110"/>
      <c r="S21" s="110"/>
      <c r="T21" s="110"/>
      <c r="U21" s="110"/>
      <c r="V21" s="110"/>
      <c r="W21" s="110"/>
      <c r="X21" s="110"/>
      <c r="Y21" s="110"/>
      <c r="Z21" s="110"/>
      <c r="AA21" s="110"/>
      <c r="AB21" s="110"/>
      <c r="AC21" s="110"/>
      <c r="AD21" s="110"/>
      <c r="AE21" s="110"/>
      <c r="AF21" s="110"/>
      <c r="AG21" s="110"/>
      <c r="AH21" s="110"/>
      <c r="AI21" s="110"/>
      <c r="AJ21" s="110"/>
    </row>
    <row r="22">
      <c r="A22" s="110"/>
      <c r="B22" s="98" t="s">
        <v>310</v>
      </c>
      <c r="C22" s="98" t="s">
        <v>307</v>
      </c>
      <c r="D22" s="98"/>
      <c r="E22" s="98"/>
      <c r="F22" s="98" t="s">
        <v>311</v>
      </c>
      <c r="G22" s="98">
        <v>523.0</v>
      </c>
      <c r="H22" s="98"/>
      <c r="I22" s="112" t="s">
        <v>312</v>
      </c>
      <c r="J22" s="98" t="s">
        <v>313</v>
      </c>
      <c r="K22" s="98" t="s">
        <v>314</v>
      </c>
      <c r="M22" s="113" t="s">
        <v>184</v>
      </c>
      <c r="N22" s="98" t="s">
        <v>315</v>
      </c>
      <c r="O22" s="110"/>
      <c r="P22" s="110"/>
      <c r="Q22" s="110"/>
      <c r="R22" s="110"/>
      <c r="S22" s="110"/>
      <c r="T22" s="110"/>
      <c r="U22" s="110"/>
      <c r="V22" s="110"/>
      <c r="W22" s="110"/>
      <c r="X22" s="110"/>
      <c r="Y22" s="110"/>
      <c r="Z22" s="110"/>
      <c r="AA22" s="110"/>
      <c r="AB22" s="110"/>
      <c r="AC22" s="110"/>
      <c r="AD22" s="110"/>
      <c r="AE22" s="110"/>
      <c r="AF22" s="110"/>
      <c r="AG22" s="110"/>
      <c r="AH22" s="110"/>
      <c r="AI22" s="110"/>
      <c r="AJ22" s="110"/>
    </row>
    <row r="23">
      <c r="A23" s="110"/>
      <c r="B23" s="98" t="s">
        <v>316</v>
      </c>
      <c r="C23" s="98" t="s">
        <v>317</v>
      </c>
      <c r="D23" s="98"/>
      <c r="E23" s="98"/>
      <c r="F23" s="98" t="s">
        <v>318</v>
      </c>
      <c r="G23" s="98">
        <v>582.0</v>
      </c>
      <c r="H23" s="98"/>
      <c r="I23" s="114" t="s">
        <v>319</v>
      </c>
      <c r="J23" s="98">
        <v>5349.0</v>
      </c>
      <c r="K23" s="16" t="s">
        <v>320</v>
      </c>
      <c r="M23" s="110"/>
      <c r="N23" s="98" t="s">
        <v>321</v>
      </c>
      <c r="O23" s="110"/>
      <c r="P23" s="110"/>
      <c r="Q23" s="110"/>
      <c r="R23" s="110"/>
      <c r="S23" s="110"/>
      <c r="T23" s="110"/>
      <c r="U23" s="110"/>
      <c r="V23" s="110"/>
      <c r="W23" s="110"/>
      <c r="X23" s="110"/>
      <c r="Y23" s="110"/>
      <c r="Z23" s="110"/>
      <c r="AA23" s="110"/>
      <c r="AB23" s="110"/>
      <c r="AC23" s="110"/>
      <c r="AD23" s="110"/>
      <c r="AE23" s="111" t="s">
        <v>182</v>
      </c>
      <c r="AF23" s="110"/>
      <c r="AG23" s="110"/>
      <c r="AH23" s="110"/>
      <c r="AI23" s="110"/>
      <c r="AJ23" s="110"/>
    </row>
    <row r="24">
      <c r="A24" s="110"/>
      <c r="B24" s="98" t="s">
        <v>316</v>
      </c>
      <c r="C24" s="98" t="s">
        <v>317</v>
      </c>
      <c r="D24" s="98"/>
      <c r="E24" s="98"/>
      <c r="F24" s="98" t="s">
        <v>322</v>
      </c>
      <c r="G24" s="98">
        <v>1563.0</v>
      </c>
      <c r="H24" s="98"/>
      <c r="I24" s="98" t="s">
        <v>323</v>
      </c>
      <c r="J24" s="98">
        <v>5336.0</v>
      </c>
      <c r="K24" s="16" t="s">
        <v>324</v>
      </c>
      <c r="M24" s="110"/>
      <c r="N24" s="98" t="s">
        <v>325</v>
      </c>
      <c r="O24" s="110"/>
      <c r="P24" s="110"/>
      <c r="Q24" s="110"/>
      <c r="R24" s="110"/>
      <c r="S24" s="110"/>
      <c r="T24" s="110"/>
      <c r="U24" s="110"/>
      <c r="V24" s="110"/>
      <c r="W24" s="110"/>
      <c r="X24" s="110"/>
      <c r="Y24" s="110"/>
      <c r="Z24" s="110"/>
      <c r="AA24" s="110"/>
      <c r="AB24" s="110"/>
      <c r="AC24" s="110"/>
      <c r="AD24" s="110"/>
      <c r="AE24" s="110"/>
      <c r="AF24" s="110"/>
      <c r="AG24" s="110"/>
      <c r="AH24" s="110"/>
      <c r="AI24" s="110"/>
      <c r="AJ24" s="110"/>
    </row>
    <row r="25">
      <c r="A25" s="110"/>
      <c r="B25" s="98" t="s">
        <v>326</v>
      </c>
      <c r="C25" s="98" t="s">
        <v>327</v>
      </c>
      <c r="D25" s="98"/>
      <c r="E25" s="98"/>
      <c r="F25" s="98" t="s">
        <v>328</v>
      </c>
      <c r="G25" s="98">
        <v>3005.0</v>
      </c>
      <c r="H25" s="98"/>
      <c r="I25" s="98" t="s">
        <v>329</v>
      </c>
      <c r="J25" s="98">
        <v>5084.0</v>
      </c>
      <c r="K25" s="16" t="s">
        <v>330</v>
      </c>
      <c r="M25" s="110"/>
      <c r="N25" s="98" t="s">
        <v>331</v>
      </c>
      <c r="O25" s="110"/>
      <c r="P25" s="110"/>
      <c r="Q25" s="110"/>
      <c r="R25" s="110"/>
      <c r="S25" s="110"/>
      <c r="T25" s="110"/>
      <c r="U25" s="110"/>
      <c r="V25" s="110"/>
      <c r="W25" s="110"/>
      <c r="X25" s="110"/>
      <c r="Y25" s="110"/>
      <c r="Z25" s="110"/>
      <c r="AA25" s="110"/>
      <c r="AB25" s="110"/>
      <c r="AC25" s="110"/>
      <c r="AD25" s="110"/>
      <c r="AE25" s="110"/>
      <c r="AF25" s="110"/>
      <c r="AG25" s="110"/>
      <c r="AH25" s="110"/>
      <c r="AI25" s="110"/>
      <c r="AJ25" s="110"/>
    </row>
    <row r="26">
      <c r="A26" s="110"/>
      <c r="B26" s="110"/>
      <c r="C26" s="110"/>
      <c r="D26" s="110"/>
      <c r="E26" s="110"/>
      <c r="F26" s="98" t="s">
        <v>332</v>
      </c>
      <c r="G26" s="98">
        <v>5663.0</v>
      </c>
      <c r="H26" s="98"/>
      <c r="I26" s="98" t="s">
        <v>333</v>
      </c>
      <c r="J26" s="98">
        <v>7685.0</v>
      </c>
      <c r="K26" s="16" t="s">
        <v>334</v>
      </c>
      <c r="M26" s="110"/>
      <c r="N26" s="98" t="s">
        <v>335</v>
      </c>
      <c r="O26" s="110"/>
      <c r="P26" s="110"/>
      <c r="Q26" s="110"/>
      <c r="R26" s="110"/>
      <c r="S26" s="110"/>
      <c r="T26" s="110"/>
      <c r="U26" s="110"/>
      <c r="V26" s="110"/>
      <c r="W26" s="110"/>
      <c r="X26" s="110"/>
      <c r="Y26" s="110"/>
      <c r="Z26" s="110"/>
      <c r="AA26" s="110"/>
      <c r="AB26" s="110"/>
      <c r="AC26" s="110"/>
      <c r="AD26" s="110"/>
      <c r="AE26" s="110"/>
      <c r="AF26" s="110"/>
      <c r="AG26" s="110"/>
      <c r="AH26" s="110"/>
      <c r="AI26" s="110"/>
      <c r="AJ26" s="110"/>
    </row>
    <row r="27">
      <c r="A27" s="110"/>
      <c r="B27" s="110"/>
      <c r="C27" s="110"/>
      <c r="D27" s="110"/>
      <c r="E27" s="110"/>
      <c r="F27" s="98" t="s">
        <v>336</v>
      </c>
      <c r="G27" s="98">
        <v>8937.0</v>
      </c>
      <c r="H27" s="98"/>
      <c r="I27" s="98" t="s">
        <v>337</v>
      </c>
      <c r="J27" s="98">
        <v>4748.0</v>
      </c>
      <c r="K27" s="16" t="s">
        <v>338</v>
      </c>
      <c r="M27" s="110"/>
      <c r="N27" s="98" t="s">
        <v>339</v>
      </c>
      <c r="O27" s="110"/>
      <c r="P27" s="110"/>
      <c r="Q27" s="110"/>
      <c r="R27" s="110"/>
      <c r="S27" s="110"/>
      <c r="T27" s="110"/>
      <c r="U27" s="110"/>
      <c r="V27" s="110"/>
      <c r="W27" s="110"/>
      <c r="X27" s="110"/>
      <c r="Y27" s="110"/>
      <c r="Z27" s="110"/>
      <c r="AA27" s="110"/>
      <c r="AB27" s="110"/>
      <c r="AC27" s="110"/>
      <c r="AD27" s="110"/>
      <c r="AE27" s="110"/>
      <c r="AF27" s="110"/>
      <c r="AG27" s="110"/>
      <c r="AH27" s="110"/>
      <c r="AI27" s="110"/>
      <c r="AJ27" s="110"/>
    </row>
    <row r="28">
      <c r="A28" s="110"/>
      <c r="B28" s="110"/>
      <c r="C28" s="110"/>
      <c r="D28" s="110"/>
      <c r="E28" s="110"/>
      <c r="F28" s="110"/>
      <c r="G28" s="110"/>
      <c r="H28" s="110"/>
      <c r="I28" s="98" t="s">
        <v>340</v>
      </c>
      <c r="J28" s="98">
        <v>6428.0</v>
      </c>
      <c r="K28" s="16" t="s">
        <v>341</v>
      </c>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row>
    <row r="29">
      <c r="A29" s="110"/>
      <c r="B29" s="110"/>
      <c r="C29" s="110"/>
      <c r="D29" s="110"/>
      <c r="E29" s="110"/>
      <c r="F29" s="110"/>
      <c r="G29" s="110"/>
      <c r="H29" s="110"/>
      <c r="I29" s="98" t="s">
        <v>342</v>
      </c>
      <c r="J29" s="98">
        <v>4777.0</v>
      </c>
      <c r="K29" s="16" t="s">
        <v>343</v>
      </c>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row>
    <row r="30">
      <c r="A30" s="110"/>
      <c r="B30" s="110"/>
      <c r="C30" s="110"/>
      <c r="D30" s="110"/>
      <c r="E30" s="110"/>
      <c r="F30" s="110"/>
      <c r="G30" s="110"/>
      <c r="H30" s="110"/>
      <c r="I30" s="98" t="s">
        <v>344</v>
      </c>
      <c r="J30" s="98">
        <v>4218.0</v>
      </c>
      <c r="K30" s="16" t="s">
        <v>345</v>
      </c>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row>
    <row r="31">
      <c r="A31" s="110"/>
      <c r="B31" s="112" t="s">
        <v>346</v>
      </c>
      <c r="C31" s="98" t="s">
        <v>347</v>
      </c>
      <c r="D31" s="98"/>
      <c r="E31" s="98"/>
      <c r="F31" s="98"/>
      <c r="G31" s="98"/>
      <c r="H31" s="98"/>
      <c r="I31" s="98" t="s">
        <v>348</v>
      </c>
      <c r="J31" s="98">
        <v>4787.0</v>
      </c>
      <c r="K31" s="16" t="s">
        <v>349</v>
      </c>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row>
    <row r="32">
      <c r="A32" s="110"/>
      <c r="B32" s="112" t="s">
        <v>350</v>
      </c>
      <c r="C32" s="98" t="s">
        <v>351</v>
      </c>
      <c r="D32" s="98" t="s">
        <v>352</v>
      </c>
      <c r="E32" s="98" t="s">
        <v>353</v>
      </c>
      <c r="F32" s="98" t="s">
        <v>354</v>
      </c>
      <c r="G32" s="98" t="s">
        <v>355</v>
      </c>
      <c r="H32" s="98" t="s">
        <v>356</v>
      </c>
      <c r="I32" s="16" t="s">
        <v>198</v>
      </c>
      <c r="J32" s="16">
        <v>4228.0</v>
      </c>
      <c r="K32" s="16" t="s">
        <v>357</v>
      </c>
      <c r="Q32" s="110"/>
      <c r="R32" s="110"/>
      <c r="S32" s="110"/>
      <c r="T32" s="110"/>
      <c r="U32" s="110"/>
      <c r="V32" s="110"/>
      <c r="W32" s="110"/>
      <c r="X32" s="110"/>
      <c r="Y32" s="110"/>
      <c r="Z32" s="110"/>
      <c r="AA32" s="110"/>
      <c r="AB32" s="110"/>
      <c r="AC32" s="110"/>
      <c r="AD32" s="110"/>
      <c r="AE32" s="110"/>
      <c r="AF32" s="110"/>
      <c r="AG32" s="110"/>
      <c r="AH32" s="110"/>
      <c r="AI32" s="110"/>
      <c r="AJ32" s="110"/>
    </row>
    <row r="33">
      <c r="A33" s="110"/>
      <c r="B33" s="115" t="s">
        <v>358</v>
      </c>
      <c r="C33" s="100"/>
      <c r="D33" s="110"/>
      <c r="E33" s="110"/>
      <c r="F33" s="110"/>
      <c r="G33" s="110"/>
      <c r="H33" s="110"/>
      <c r="I33" s="16" t="s">
        <v>359</v>
      </c>
      <c r="J33" s="16">
        <v>4491.0</v>
      </c>
      <c r="K33" s="16" t="s">
        <v>360</v>
      </c>
      <c r="Q33" s="110"/>
      <c r="R33" s="110"/>
      <c r="S33" s="110"/>
      <c r="T33" s="110"/>
      <c r="U33" s="110"/>
      <c r="V33" s="110"/>
      <c r="W33" s="110"/>
      <c r="X33" s="110"/>
      <c r="Y33" s="110"/>
      <c r="Z33" s="110"/>
      <c r="AA33" s="110"/>
      <c r="AB33" s="110"/>
      <c r="AC33" s="110"/>
      <c r="AD33" s="110"/>
      <c r="AE33" s="110"/>
      <c r="AF33" s="110"/>
      <c r="AG33" s="110"/>
      <c r="AH33" s="110"/>
      <c r="AI33" s="110"/>
      <c r="AJ33" s="110"/>
    </row>
    <row r="34">
      <c r="A34" s="110"/>
      <c r="B34" s="98" t="s">
        <v>361</v>
      </c>
      <c r="C34" s="98">
        <v>3.7</v>
      </c>
      <c r="D34" s="98">
        <v>3.1</v>
      </c>
      <c r="E34" s="98">
        <v>0.96</v>
      </c>
      <c r="F34" s="98">
        <v>0.373</v>
      </c>
      <c r="G34" s="98">
        <v>0.085</v>
      </c>
      <c r="H34" s="98">
        <v>0.041</v>
      </c>
      <c r="I34" s="98"/>
      <c r="J34" s="98"/>
      <c r="K34" s="98" t="s">
        <v>362</v>
      </c>
      <c r="Q34" s="110"/>
      <c r="R34" s="110"/>
      <c r="S34" s="110"/>
      <c r="T34" s="110"/>
      <c r="U34" s="110"/>
      <c r="V34" s="110"/>
      <c r="W34" s="110"/>
      <c r="X34" s="110"/>
      <c r="Y34" s="110"/>
      <c r="Z34" s="110"/>
      <c r="AA34" s="110"/>
      <c r="AB34" s="110"/>
      <c r="AC34" s="110"/>
      <c r="AD34" s="110"/>
      <c r="AE34" s="110"/>
      <c r="AF34" s="110"/>
      <c r="AG34" s="110"/>
      <c r="AH34" s="110"/>
      <c r="AI34" s="110"/>
      <c r="AJ34" s="110"/>
    </row>
    <row r="35">
      <c r="A35" s="110"/>
      <c r="B35" s="98" t="s">
        <v>363</v>
      </c>
      <c r="C35" s="98">
        <v>1.22</v>
      </c>
      <c r="D35" s="98">
        <v>0.375</v>
      </c>
      <c r="E35" s="98">
        <v>0.101</v>
      </c>
      <c r="F35" s="98">
        <v>0.022</v>
      </c>
      <c r="G35" s="98">
        <v>0.006</v>
      </c>
      <c r="H35" s="98">
        <v>0.006</v>
      </c>
      <c r="I35" s="98"/>
      <c r="J35" s="98"/>
      <c r="K35" s="98"/>
      <c r="Q35" s="110"/>
      <c r="R35" s="110"/>
      <c r="S35" s="110"/>
      <c r="T35" s="110"/>
      <c r="U35" s="110"/>
      <c r="V35" s="110"/>
      <c r="W35" s="110"/>
      <c r="X35" s="110"/>
      <c r="Y35" s="110"/>
      <c r="Z35" s="110"/>
      <c r="AA35" s="110"/>
      <c r="AB35" s="110"/>
      <c r="AC35" s="110"/>
      <c r="AD35" s="110"/>
      <c r="AE35" s="110"/>
      <c r="AF35" s="110"/>
      <c r="AG35" s="110"/>
      <c r="AH35" s="110"/>
      <c r="AI35" s="110"/>
      <c r="AJ35" s="110"/>
    </row>
    <row r="36">
      <c r="A36" s="110"/>
      <c r="B36" s="98" t="s">
        <v>364</v>
      </c>
      <c r="C36" s="98">
        <v>0.27</v>
      </c>
      <c r="D36" s="98">
        <v>0.14</v>
      </c>
      <c r="E36" s="98">
        <v>0.067</v>
      </c>
      <c r="F36" s="98">
        <v>0.042</v>
      </c>
      <c r="G36" s="98">
        <v>0.009</v>
      </c>
      <c r="H36" s="98">
        <v>0.003</v>
      </c>
      <c r="I36" s="98"/>
      <c r="J36" s="98"/>
      <c r="K36" s="98"/>
      <c r="Q36" s="116"/>
      <c r="R36" s="110"/>
      <c r="S36" s="110"/>
      <c r="T36" s="110"/>
      <c r="U36" s="110"/>
      <c r="V36" s="110"/>
      <c r="W36" s="110"/>
      <c r="X36" s="110"/>
      <c r="Y36" s="110"/>
      <c r="Z36" s="110"/>
      <c r="AA36" s="110"/>
      <c r="AB36" s="110"/>
      <c r="AC36" s="110"/>
      <c r="AD36" s="110"/>
      <c r="AE36" s="110"/>
      <c r="AF36" s="110"/>
      <c r="AG36" s="110"/>
      <c r="AH36" s="110"/>
      <c r="AI36" s="110"/>
      <c r="AJ36" s="110"/>
    </row>
    <row r="37">
      <c r="A37" s="110"/>
      <c r="B37" s="98" t="s">
        <v>365</v>
      </c>
      <c r="C37" s="98">
        <v>1.857</v>
      </c>
      <c r="D37" s="98">
        <v>0.523</v>
      </c>
      <c r="E37" s="98">
        <v>0.214</v>
      </c>
      <c r="F37" s="98">
        <v>0.0598</v>
      </c>
      <c r="G37" s="98">
        <v>0.013</v>
      </c>
      <c r="H37" s="98">
        <v>0.006</v>
      </c>
      <c r="I37" s="98"/>
      <c r="J37" s="98"/>
      <c r="K37" s="98"/>
      <c r="Q37" s="110"/>
      <c r="R37" s="110"/>
      <c r="S37" s="110"/>
      <c r="T37" s="110"/>
      <c r="U37" s="110"/>
      <c r="V37" s="110"/>
      <c r="W37" s="110"/>
      <c r="X37" s="110"/>
      <c r="Y37" s="110"/>
      <c r="Z37" s="110"/>
      <c r="AA37" s="110"/>
      <c r="AB37" s="110"/>
      <c r="AC37" s="110"/>
      <c r="AD37" s="110"/>
      <c r="AE37" s="110"/>
      <c r="AF37" s="110"/>
      <c r="AG37" s="110"/>
      <c r="AH37" s="110"/>
      <c r="AI37" s="110"/>
      <c r="AJ37" s="110"/>
    </row>
    <row r="38">
      <c r="A38" s="110"/>
      <c r="B38" s="98" t="s">
        <v>366</v>
      </c>
      <c r="C38" s="98">
        <v>1.123</v>
      </c>
      <c r="D38" s="98">
        <v>0.591</v>
      </c>
      <c r="E38" s="98">
        <v>0.135</v>
      </c>
      <c r="F38" s="98">
        <v>0.029</v>
      </c>
      <c r="G38" s="98">
        <v>0.028</v>
      </c>
      <c r="H38" s="98">
        <v>0.009</v>
      </c>
      <c r="I38" s="98"/>
      <c r="J38" s="98"/>
      <c r="K38" s="98"/>
      <c r="Q38" s="110"/>
      <c r="R38" s="110"/>
      <c r="S38" s="110"/>
      <c r="T38" s="110"/>
      <c r="U38" s="110"/>
      <c r="V38" s="110"/>
      <c r="W38" s="110"/>
      <c r="X38" s="110"/>
      <c r="Y38" s="110"/>
      <c r="Z38" s="110"/>
      <c r="AA38" s="110"/>
      <c r="AB38" s="110"/>
      <c r="AC38" s="110"/>
      <c r="AD38" s="110"/>
      <c r="AE38" s="110"/>
      <c r="AF38" s="110"/>
      <c r="AG38" s="110"/>
      <c r="AH38" s="110"/>
      <c r="AI38" s="110"/>
      <c r="AJ38" s="110"/>
    </row>
    <row r="39">
      <c r="A39" s="110"/>
      <c r="B39" s="98" t="s">
        <v>367</v>
      </c>
      <c r="C39" s="98">
        <v>3.94</v>
      </c>
      <c r="D39" s="98">
        <v>2.46</v>
      </c>
      <c r="E39" s="98">
        <v>0.716</v>
      </c>
      <c r="F39" s="98">
        <v>0.224</v>
      </c>
      <c r="G39" s="98">
        <v>0.087</v>
      </c>
      <c r="H39" s="98">
        <v>0.047</v>
      </c>
      <c r="I39" s="98"/>
      <c r="J39" s="98"/>
      <c r="K39" s="98"/>
      <c r="Q39" s="110"/>
      <c r="R39" s="110"/>
      <c r="S39" s="110"/>
      <c r="T39" s="110"/>
      <c r="U39" s="110"/>
      <c r="V39" s="110"/>
      <c r="W39" s="110"/>
      <c r="X39" s="110"/>
      <c r="Y39" s="110"/>
      <c r="Z39" s="110"/>
      <c r="AA39" s="110"/>
      <c r="AB39" s="110"/>
      <c r="AC39" s="110"/>
      <c r="AD39" s="110"/>
      <c r="AE39" s="110"/>
      <c r="AF39" s="110"/>
      <c r="AG39" s="110"/>
      <c r="AH39" s="110"/>
      <c r="AI39" s="110"/>
      <c r="AJ39" s="110"/>
    </row>
    <row r="40">
      <c r="A40" s="110"/>
      <c r="B40" s="98" t="s">
        <v>368</v>
      </c>
      <c r="C40" s="98">
        <v>1.853</v>
      </c>
      <c r="D40" s="98">
        <v>0.861</v>
      </c>
      <c r="E40" s="98">
        <v>0.149</v>
      </c>
      <c r="F40" s="98">
        <v>0.106</v>
      </c>
      <c r="G40" s="98">
        <v>0.009</v>
      </c>
      <c r="H40" s="98">
        <v>0.006</v>
      </c>
      <c r="I40" s="98"/>
      <c r="J40" s="98"/>
      <c r="K40" s="98"/>
      <c r="Q40" s="110"/>
      <c r="R40" s="110"/>
      <c r="S40" s="110"/>
      <c r="T40" s="110"/>
      <c r="U40" s="110"/>
      <c r="V40" s="110"/>
      <c r="W40" s="110"/>
      <c r="X40" s="110"/>
      <c r="Y40" s="110"/>
      <c r="Z40" s="110"/>
      <c r="AA40" s="110"/>
      <c r="AB40" s="110"/>
      <c r="AC40" s="110"/>
      <c r="AD40" s="110"/>
      <c r="AE40" s="110"/>
      <c r="AF40" s="110"/>
      <c r="AG40" s="110"/>
      <c r="AH40" s="110"/>
      <c r="AI40" s="110"/>
      <c r="AJ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c r="AJ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c r="AG76" s="110"/>
      <c r="AH76" s="110"/>
      <c r="AI76" s="110"/>
      <c r="AJ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10"/>
      <c r="AH77" s="110"/>
      <c r="AI77" s="110"/>
      <c r="AJ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c r="AJ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c r="AG102" s="110"/>
      <c r="AH102" s="110"/>
      <c r="AI102" s="110"/>
      <c r="AJ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c r="AJ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c r="AJ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c r="AJ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c r="AJ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c r="AJ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c r="AJ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c r="AG112" s="110"/>
      <c r="AH112" s="110"/>
      <c r="AI112" s="110"/>
      <c r="AJ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c r="AJ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c r="AJ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c r="AJ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c r="AJ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c r="AJ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10"/>
      <c r="AI122" s="110"/>
      <c r="AJ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10"/>
      <c r="AH123" s="110"/>
      <c r="AI123" s="110"/>
      <c r="AJ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c r="AG124" s="110"/>
      <c r="AH124" s="110"/>
      <c r="AI124" s="110"/>
      <c r="AJ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10"/>
      <c r="AI125" s="110"/>
      <c r="AJ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c r="AJ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c r="AJ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c r="AJ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c r="AJ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c r="AG132" s="110"/>
      <c r="AH132" s="110"/>
      <c r="AI132" s="110"/>
      <c r="AJ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10"/>
      <c r="AH133" s="110"/>
      <c r="AI133" s="110"/>
      <c r="AJ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c r="AJ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c r="AJ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c r="AG140" s="110"/>
      <c r="AH140" s="110"/>
      <c r="AI140" s="110"/>
      <c r="AJ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c r="AJ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10"/>
      <c r="AH143" s="110"/>
      <c r="AI143" s="110"/>
      <c r="AJ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c r="AJ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10"/>
      <c r="AI146" s="110"/>
      <c r="AJ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10"/>
      <c r="AH147" s="110"/>
      <c r="AI147" s="110"/>
      <c r="AJ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c r="AG148" s="110"/>
      <c r="AH148" s="110"/>
      <c r="AI148" s="110"/>
      <c r="AJ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10"/>
      <c r="AH149" s="110"/>
      <c r="AI149" s="110"/>
      <c r="AJ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c r="AJ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c r="AJ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c r="AG152" s="110"/>
      <c r="AH152" s="110"/>
      <c r="AI152" s="110"/>
      <c r="AJ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c r="AJ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c r="AG154" s="110"/>
      <c r="AH154" s="110"/>
      <c r="AI154" s="110"/>
      <c r="AJ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c r="AJ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c r="AJ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c r="AJ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10"/>
      <c r="AH161" s="110"/>
      <c r="AI161" s="110"/>
      <c r="AJ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c r="AG162" s="110"/>
      <c r="AH162" s="110"/>
      <c r="AI162" s="110"/>
      <c r="AJ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c r="AJ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c r="AJ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c r="AJ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c r="AJ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c r="AJ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c r="AJ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c r="AJ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c r="AJ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c r="AJ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c r="AJ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c r="AJ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c r="AJ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c r="AJ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c r="AJ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c r="AJ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c r="AJ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c r="AJ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c r="AJ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10"/>
      <c r="AH187" s="110"/>
      <c r="AI187" s="110"/>
      <c r="AJ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0"/>
      <c r="AI188" s="110"/>
      <c r="AJ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10"/>
      <c r="AH189" s="110"/>
      <c r="AI189" s="110"/>
      <c r="AJ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c r="AJ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10"/>
      <c r="AH191" s="110"/>
      <c r="AI191" s="110"/>
      <c r="AJ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c r="AG192" s="110"/>
      <c r="AH192" s="110"/>
      <c r="AI192" s="110"/>
      <c r="AJ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c r="AJ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c r="AJ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10"/>
      <c r="AH195" s="110"/>
      <c r="AI195" s="110"/>
      <c r="AJ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c r="AJ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0"/>
      <c r="AI199" s="110"/>
      <c r="AJ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c r="AJ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10"/>
      <c r="AH201" s="110"/>
      <c r="AI201" s="110"/>
      <c r="AJ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c r="AJ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c r="AJ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c r="AJ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10"/>
      <c r="AH207" s="110"/>
      <c r="AI207" s="110"/>
      <c r="AJ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c r="AG208" s="110"/>
      <c r="AH208" s="110"/>
      <c r="AI208" s="110"/>
      <c r="AJ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c r="AJ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c r="AG210" s="110"/>
      <c r="AH210" s="110"/>
      <c r="AI210" s="110"/>
      <c r="AJ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c r="AJ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c r="AJ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c r="AJ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c r="AJ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c r="AG232" s="110"/>
      <c r="AH232" s="110"/>
      <c r="AI232" s="110"/>
      <c r="AJ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c r="AG234" s="110"/>
      <c r="AH234" s="110"/>
      <c r="AI234" s="110"/>
      <c r="AJ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c r="AG240" s="110"/>
      <c r="AH240" s="110"/>
      <c r="AI240" s="110"/>
      <c r="AJ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c r="AG241" s="110"/>
      <c r="AH241" s="110"/>
      <c r="AI241" s="110"/>
      <c r="AJ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c r="AG245" s="110"/>
      <c r="AH245" s="110"/>
      <c r="AI245" s="110"/>
      <c r="AJ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c r="AH246" s="110"/>
      <c r="AI246" s="110"/>
      <c r="AJ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c r="AG250" s="110"/>
      <c r="AH250" s="110"/>
      <c r="AI250" s="110"/>
      <c r="AJ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c r="AG261" s="110"/>
      <c r="AH261" s="110"/>
      <c r="AI261" s="110"/>
      <c r="AJ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c r="AG262" s="110"/>
      <c r="AH262" s="110"/>
      <c r="AI262" s="110"/>
      <c r="AJ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c r="AG264" s="110"/>
      <c r="AH264" s="110"/>
      <c r="AI264" s="110"/>
      <c r="AJ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c r="AG265" s="110"/>
      <c r="AH265" s="110"/>
      <c r="AI265" s="110"/>
      <c r="AJ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c r="AG266" s="110"/>
      <c r="AH266" s="110"/>
      <c r="AI266" s="110"/>
      <c r="AJ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c r="AG267" s="110"/>
      <c r="AH267" s="110"/>
      <c r="AI267" s="110"/>
      <c r="AJ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c r="AG268" s="110"/>
      <c r="AH268" s="110"/>
      <c r="AI268" s="110"/>
      <c r="AJ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c r="AG269" s="110"/>
      <c r="AH269" s="110"/>
      <c r="AI269" s="110"/>
      <c r="AJ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c r="AG270" s="110"/>
      <c r="AH270" s="110"/>
      <c r="AI270" s="110"/>
      <c r="AJ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c r="AG271" s="110"/>
      <c r="AH271" s="110"/>
      <c r="AI271" s="110"/>
      <c r="AJ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c r="AG272" s="110"/>
      <c r="AH272" s="110"/>
      <c r="AI272" s="110"/>
      <c r="AJ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c r="AG273" s="110"/>
      <c r="AH273" s="110"/>
      <c r="AI273" s="110"/>
      <c r="AJ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c r="AG276" s="110"/>
      <c r="AH276" s="110"/>
      <c r="AI276" s="110"/>
      <c r="AJ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c r="AG277" s="110"/>
      <c r="AH277" s="110"/>
      <c r="AI277" s="110"/>
      <c r="AJ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c r="AG278" s="110"/>
      <c r="AH278" s="110"/>
      <c r="AI278" s="110"/>
      <c r="AJ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c r="AG279" s="110"/>
      <c r="AH279" s="110"/>
      <c r="AI279" s="110"/>
      <c r="AJ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c r="AG280" s="110"/>
      <c r="AH280" s="110"/>
      <c r="AI280" s="110"/>
      <c r="AJ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c r="AG281" s="110"/>
      <c r="AH281" s="110"/>
      <c r="AI281" s="110"/>
      <c r="AJ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c r="AG282" s="110"/>
      <c r="AH282" s="110"/>
      <c r="AI282" s="110"/>
      <c r="AJ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c r="AG283" s="110"/>
      <c r="AH283" s="110"/>
      <c r="AI283" s="110"/>
      <c r="AJ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c r="AG284" s="110"/>
      <c r="AH284" s="110"/>
      <c r="AI284" s="110"/>
      <c r="AJ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c r="AG286" s="110"/>
      <c r="AH286" s="110"/>
      <c r="AI286" s="110"/>
      <c r="AJ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c r="AG287" s="110"/>
      <c r="AH287" s="110"/>
      <c r="AI287" s="110"/>
      <c r="AJ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c r="AG288" s="110"/>
      <c r="AH288" s="110"/>
      <c r="AI288" s="110"/>
      <c r="AJ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c r="AG289" s="110"/>
      <c r="AH289" s="110"/>
      <c r="AI289" s="110"/>
      <c r="AJ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c r="AG290" s="110"/>
      <c r="AH290" s="110"/>
      <c r="AI290" s="110"/>
      <c r="AJ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c r="AG291" s="110"/>
      <c r="AH291" s="110"/>
      <c r="AI291" s="110"/>
      <c r="AJ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c r="AG292" s="110"/>
      <c r="AH292" s="110"/>
      <c r="AI292" s="110"/>
      <c r="AJ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c r="AG293" s="110"/>
      <c r="AH293" s="110"/>
      <c r="AI293" s="110"/>
      <c r="AJ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c r="AG294" s="110"/>
      <c r="AH294" s="110"/>
      <c r="AI294" s="110"/>
      <c r="AJ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c r="AG295" s="110"/>
      <c r="AH295" s="110"/>
      <c r="AI295" s="110"/>
      <c r="AJ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c r="AG296" s="110"/>
      <c r="AH296" s="110"/>
      <c r="AI296" s="110"/>
      <c r="AJ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c r="AG297" s="110"/>
      <c r="AH297" s="110"/>
      <c r="AI297" s="110"/>
      <c r="AJ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c r="AG298" s="110"/>
      <c r="AH298" s="110"/>
      <c r="AI298" s="110"/>
      <c r="AJ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c r="AG299" s="110"/>
      <c r="AH299" s="110"/>
      <c r="AI299" s="110"/>
      <c r="AJ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c r="AG300" s="110"/>
      <c r="AH300" s="110"/>
      <c r="AI300" s="110"/>
      <c r="AJ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c r="AG301" s="110"/>
      <c r="AH301" s="110"/>
      <c r="AI301" s="110"/>
      <c r="AJ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c r="AG302" s="110"/>
      <c r="AH302" s="110"/>
      <c r="AI302" s="110"/>
      <c r="AJ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c r="AG303" s="110"/>
      <c r="AH303" s="110"/>
      <c r="AI303" s="110"/>
      <c r="AJ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c r="AG304" s="110"/>
      <c r="AH304" s="110"/>
      <c r="AI304" s="110"/>
      <c r="AJ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c r="AG306" s="110"/>
      <c r="AH306" s="110"/>
      <c r="AI306" s="110"/>
      <c r="AJ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c r="AG307" s="110"/>
      <c r="AH307" s="110"/>
      <c r="AI307" s="110"/>
      <c r="AJ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c r="AG308" s="110"/>
      <c r="AH308" s="110"/>
      <c r="AI308" s="110"/>
      <c r="AJ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c r="AG309" s="110"/>
      <c r="AH309" s="110"/>
      <c r="AI309" s="110"/>
      <c r="AJ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c r="AG310" s="110"/>
      <c r="AH310" s="110"/>
      <c r="AI310" s="110"/>
      <c r="AJ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c r="AG311" s="110"/>
      <c r="AH311" s="110"/>
      <c r="AI311" s="110"/>
      <c r="AJ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c r="AG312" s="110"/>
      <c r="AH312" s="110"/>
      <c r="AI312" s="110"/>
      <c r="AJ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c r="AG313" s="110"/>
      <c r="AH313" s="110"/>
      <c r="AI313" s="110"/>
      <c r="AJ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c r="AG314" s="110"/>
      <c r="AH314" s="110"/>
      <c r="AI314" s="110"/>
      <c r="AJ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c r="AG315" s="110"/>
      <c r="AH315" s="110"/>
      <c r="AI315" s="110"/>
      <c r="AJ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c r="AG316" s="110"/>
      <c r="AH316" s="110"/>
      <c r="AI316" s="110"/>
      <c r="AJ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c r="AE317" s="110"/>
      <c r="AF317" s="110"/>
      <c r="AG317" s="110"/>
      <c r="AH317" s="110"/>
      <c r="AI317" s="110"/>
      <c r="AJ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c r="AI318" s="110"/>
      <c r="AJ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c r="AE319" s="110"/>
      <c r="AF319" s="110"/>
      <c r="AG319" s="110"/>
      <c r="AH319" s="110"/>
      <c r="AI319" s="110"/>
      <c r="AJ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c r="AE320" s="110"/>
      <c r="AF320" s="110"/>
      <c r="AG320" s="110"/>
      <c r="AH320" s="110"/>
      <c r="AI320" s="110"/>
      <c r="AJ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c r="AE321" s="110"/>
      <c r="AF321" s="110"/>
      <c r="AG321" s="110"/>
      <c r="AH321" s="110"/>
      <c r="AI321" s="110"/>
      <c r="AJ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c r="AG322" s="110"/>
      <c r="AH322" s="110"/>
      <c r="AI322" s="110"/>
      <c r="AJ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c r="AF323" s="110"/>
      <c r="AG323" s="110"/>
      <c r="AH323" s="110"/>
      <c r="AI323" s="110"/>
      <c r="AJ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c r="AE324" s="110"/>
      <c r="AF324" s="110"/>
      <c r="AG324" s="110"/>
      <c r="AH324" s="110"/>
      <c r="AI324" s="110"/>
      <c r="AJ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c r="AE325" s="110"/>
      <c r="AF325" s="110"/>
      <c r="AG325" s="110"/>
      <c r="AH325" s="110"/>
      <c r="AI325" s="110"/>
      <c r="AJ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c r="AE326" s="110"/>
      <c r="AF326" s="110"/>
      <c r="AG326" s="110"/>
      <c r="AH326" s="110"/>
      <c r="AI326" s="110"/>
      <c r="AJ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c r="AE327" s="110"/>
      <c r="AF327" s="110"/>
      <c r="AG327" s="110"/>
      <c r="AH327" s="110"/>
      <c r="AI327" s="110"/>
      <c r="AJ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c r="AE328" s="110"/>
      <c r="AF328" s="110"/>
      <c r="AG328" s="110"/>
      <c r="AH328" s="110"/>
      <c r="AI328" s="110"/>
      <c r="AJ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c r="AE329" s="110"/>
      <c r="AF329" s="110"/>
      <c r="AG329" s="110"/>
      <c r="AH329" s="110"/>
      <c r="AI329" s="110"/>
      <c r="AJ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c r="AE330" s="110"/>
      <c r="AF330" s="110"/>
      <c r="AG330" s="110"/>
      <c r="AH330" s="110"/>
      <c r="AI330" s="110"/>
      <c r="AJ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c r="AE331" s="110"/>
      <c r="AF331" s="110"/>
      <c r="AG331" s="110"/>
      <c r="AH331" s="110"/>
      <c r="AI331" s="110"/>
      <c r="AJ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c r="AE332" s="110"/>
      <c r="AF332" s="110"/>
      <c r="AG332" s="110"/>
      <c r="AH332" s="110"/>
      <c r="AI332" s="110"/>
      <c r="AJ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c r="AE333" s="110"/>
      <c r="AF333" s="110"/>
      <c r="AG333" s="110"/>
      <c r="AH333" s="110"/>
      <c r="AI333" s="110"/>
      <c r="AJ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c r="AE334" s="110"/>
      <c r="AF334" s="110"/>
      <c r="AG334" s="110"/>
      <c r="AH334" s="110"/>
      <c r="AI334" s="110"/>
      <c r="AJ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c r="AE335" s="110"/>
      <c r="AF335" s="110"/>
      <c r="AG335" s="110"/>
      <c r="AH335" s="110"/>
      <c r="AI335" s="110"/>
      <c r="AJ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c r="AE336" s="110"/>
      <c r="AF336" s="110"/>
      <c r="AG336" s="110"/>
      <c r="AH336" s="110"/>
      <c r="AI336" s="110"/>
      <c r="AJ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c r="AE337" s="110"/>
      <c r="AF337" s="110"/>
      <c r="AG337" s="110"/>
      <c r="AH337" s="110"/>
      <c r="AI337" s="110"/>
      <c r="AJ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c r="AE338" s="110"/>
      <c r="AF338" s="110"/>
      <c r="AG338" s="110"/>
      <c r="AH338" s="110"/>
      <c r="AI338" s="110"/>
      <c r="AJ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c r="AG339" s="110"/>
      <c r="AH339" s="110"/>
      <c r="AI339" s="110"/>
      <c r="AJ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c r="AJ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c r="AE341" s="110"/>
      <c r="AF341" s="110"/>
      <c r="AG341" s="110"/>
      <c r="AH341" s="110"/>
      <c r="AI341" s="110"/>
      <c r="AJ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c r="AE342" s="110"/>
      <c r="AF342" s="110"/>
      <c r="AG342" s="110"/>
      <c r="AH342" s="110"/>
      <c r="AI342" s="110"/>
      <c r="AJ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c r="AE343" s="110"/>
      <c r="AF343" s="110"/>
      <c r="AG343" s="110"/>
      <c r="AH343" s="110"/>
      <c r="AI343" s="110"/>
      <c r="AJ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c r="AE344" s="110"/>
      <c r="AF344" s="110"/>
      <c r="AG344" s="110"/>
      <c r="AH344" s="110"/>
      <c r="AI344" s="110"/>
      <c r="AJ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c r="AE345" s="110"/>
      <c r="AF345" s="110"/>
      <c r="AG345" s="110"/>
      <c r="AH345" s="110"/>
      <c r="AI345" s="110"/>
      <c r="AJ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c r="AE346" s="110"/>
      <c r="AF346" s="110"/>
      <c r="AG346" s="110"/>
      <c r="AH346" s="110"/>
      <c r="AI346" s="110"/>
      <c r="AJ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c r="AE347" s="110"/>
      <c r="AF347" s="110"/>
      <c r="AG347" s="110"/>
      <c r="AH347" s="110"/>
      <c r="AI347" s="110"/>
      <c r="AJ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c r="AG348" s="110"/>
      <c r="AH348" s="110"/>
      <c r="AI348" s="110"/>
      <c r="AJ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c r="AE349" s="110"/>
      <c r="AF349" s="110"/>
      <c r="AG349" s="110"/>
      <c r="AH349" s="110"/>
      <c r="AI349" s="110"/>
      <c r="AJ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c r="AE350" s="110"/>
      <c r="AF350" s="110"/>
      <c r="AG350" s="110"/>
      <c r="AH350" s="110"/>
      <c r="AI350" s="110"/>
      <c r="AJ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c r="AE351" s="110"/>
      <c r="AF351" s="110"/>
      <c r="AG351" s="110"/>
      <c r="AH351" s="110"/>
      <c r="AI351" s="110"/>
      <c r="AJ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c r="AE352" s="110"/>
      <c r="AF352" s="110"/>
      <c r="AG352" s="110"/>
      <c r="AH352" s="110"/>
      <c r="AI352" s="110"/>
      <c r="AJ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c r="AE353" s="110"/>
      <c r="AF353" s="110"/>
      <c r="AG353" s="110"/>
      <c r="AH353" s="110"/>
      <c r="AI353" s="110"/>
      <c r="AJ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c r="AE354" s="110"/>
      <c r="AF354" s="110"/>
      <c r="AG354" s="110"/>
      <c r="AH354" s="110"/>
      <c r="AI354" s="110"/>
      <c r="AJ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c r="AE355" s="110"/>
      <c r="AF355" s="110"/>
      <c r="AG355" s="110"/>
      <c r="AH355" s="110"/>
      <c r="AI355" s="110"/>
      <c r="AJ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c r="AE356" s="110"/>
      <c r="AF356" s="110"/>
      <c r="AG356" s="110"/>
      <c r="AH356" s="110"/>
      <c r="AI356" s="110"/>
      <c r="AJ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c r="AE357" s="110"/>
      <c r="AF357" s="110"/>
      <c r="AG357" s="110"/>
      <c r="AH357" s="110"/>
      <c r="AI357" s="110"/>
      <c r="AJ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c r="AE358" s="110"/>
      <c r="AF358" s="110"/>
      <c r="AG358" s="110"/>
      <c r="AH358" s="110"/>
      <c r="AI358" s="110"/>
      <c r="AJ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c r="AE359" s="110"/>
      <c r="AF359" s="110"/>
      <c r="AG359" s="110"/>
      <c r="AH359" s="110"/>
      <c r="AI359" s="110"/>
      <c r="AJ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c r="AE360" s="110"/>
      <c r="AF360" s="110"/>
      <c r="AG360" s="110"/>
      <c r="AH360" s="110"/>
      <c r="AI360" s="110"/>
      <c r="AJ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c r="AE361" s="110"/>
      <c r="AF361" s="110"/>
      <c r="AG361" s="110"/>
      <c r="AH361" s="110"/>
      <c r="AI361" s="110"/>
      <c r="AJ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c r="AE362" s="110"/>
      <c r="AF362" s="110"/>
      <c r="AG362" s="110"/>
      <c r="AH362" s="110"/>
      <c r="AI362" s="110"/>
      <c r="AJ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c r="AE363" s="110"/>
      <c r="AF363" s="110"/>
      <c r="AG363" s="110"/>
      <c r="AH363" s="110"/>
      <c r="AI363" s="110"/>
      <c r="AJ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c r="AE364" s="110"/>
      <c r="AF364" s="110"/>
      <c r="AG364" s="110"/>
      <c r="AH364" s="110"/>
      <c r="AI364" s="110"/>
      <c r="AJ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c r="AE365" s="110"/>
      <c r="AF365" s="110"/>
      <c r="AG365" s="110"/>
      <c r="AH365" s="110"/>
      <c r="AI365" s="110"/>
      <c r="AJ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c r="AE366" s="110"/>
      <c r="AF366" s="110"/>
      <c r="AG366" s="110"/>
      <c r="AH366" s="110"/>
      <c r="AI366" s="110"/>
      <c r="AJ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c r="AE367" s="110"/>
      <c r="AF367" s="110"/>
      <c r="AG367" s="110"/>
      <c r="AH367" s="110"/>
      <c r="AI367" s="110"/>
      <c r="AJ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c r="AE368" s="110"/>
      <c r="AF368" s="110"/>
      <c r="AG368" s="110"/>
      <c r="AH368" s="110"/>
      <c r="AI368" s="110"/>
      <c r="AJ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c r="AG369" s="110"/>
      <c r="AH369" s="110"/>
      <c r="AI369" s="110"/>
      <c r="AJ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c r="AG370" s="110"/>
      <c r="AH370" s="110"/>
      <c r="AI370" s="110"/>
      <c r="AJ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c r="AE371" s="110"/>
      <c r="AF371" s="110"/>
      <c r="AG371" s="110"/>
      <c r="AH371" s="110"/>
      <c r="AI371" s="110"/>
      <c r="AJ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c r="AG372" s="110"/>
      <c r="AH372" s="110"/>
      <c r="AI372" s="110"/>
      <c r="AJ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c r="AG373" s="110"/>
      <c r="AH373" s="110"/>
      <c r="AI373" s="110"/>
      <c r="AJ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c r="AE374" s="110"/>
      <c r="AF374" s="110"/>
      <c r="AG374" s="110"/>
      <c r="AH374" s="110"/>
      <c r="AI374" s="110"/>
      <c r="AJ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c r="AE375" s="110"/>
      <c r="AF375" s="110"/>
      <c r="AG375" s="110"/>
      <c r="AH375" s="110"/>
      <c r="AI375" s="110"/>
      <c r="AJ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c r="AE376" s="110"/>
      <c r="AF376" s="110"/>
      <c r="AG376" s="110"/>
      <c r="AH376" s="110"/>
      <c r="AI376" s="110"/>
      <c r="AJ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c r="AE377" s="110"/>
      <c r="AF377" s="110"/>
      <c r="AG377" s="110"/>
      <c r="AH377" s="110"/>
      <c r="AI377" s="110"/>
      <c r="AJ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c r="AE378" s="110"/>
      <c r="AF378" s="110"/>
      <c r="AG378" s="110"/>
      <c r="AH378" s="110"/>
      <c r="AI378" s="110"/>
      <c r="AJ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c r="AE379" s="110"/>
      <c r="AF379" s="110"/>
      <c r="AG379" s="110"/>
      <c r="AH379" s="110"/>
      <c r="AI379" s="110"/>
      <c r="AJ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c r="AE380" s="110"/>
      <c r="AF380" s="110"/>
      <c r="AG380" s="110"/>
      <c r="AH380" s="110"/>
      <c r="AI380" s="110"/>
      <c r="AJ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c r="AE381" s="110"/>
      <c r="AF381" s="110"/>
      <c r="AG381" s="110"/>
      <c r="AH381" s="110"/>
      <c r="AI381" s="110"/>
      <c r="AJ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c r="AE382" s="110"/>
      <c r="AF382" s="110"/>
      <c r="AG382" s="110"/>
      <c r="AH382" s="110"/>
      <c r="AI382" s="110"/>
      <c r="AJ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c r="AE383" s="110"/>
      <c r="AF383" s="110"/>
      <c r="AG383" s="110"/>
      <c r="AH383" s="110"/>
      <c r="AI383" s="110"/>
      <c r="AJ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c r="AE384" s="110"/>
      <c r="AF384" s="110"/>
      <c r="AG384" s="110"/>
      <c r="AH384" s="110"/>
      <c r="AI384" s="110"/>
      <c r="AJ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c r="AE385" s="110"/>
      <c r="AF385" s="110"/>
      <c r="AG385" s="110"/>
      <c r="AH385" s="110"/>
      <c r="AI385" s="110"/>
      <c r="AJ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c r="AE386" s="110"/>
      <c r="AF386" s="110"/>
      <c r="AG386" s="110"/>
      <c r="AH386" s="110"/>
      <c r="AI386" s="110"/>
      <c r="AJ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c r="AE387" s="110"/>
      <c r="AF387" s="110"/>
      <c r="AG387" s="110"/>
      <c r="AH387" s="110"/>
      <c r="AI387" s="110"/>
      <c r="AJ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c r="AE388" s="110"/>
      <c r="AF388" s="110"/>
      <c r="AG388" s="110"/>
      <c r="AH388" s="110"/>
      <c r="AI388" s="110"/>
      <c r="AJ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c r="AE389" s="110"/>
      <c r="AF389" s="110"/>
      <c r="AG389" s="110"/>
      <c r="AH389" s="110"/>
      <c r="AI389" s="110"/>
      <c r="AJ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c r="AE390" s="110"/>
      <c r="AF390" s="110"/>
      <c r="AG390" s="110"/>
      <c r="AH390" s="110"/>
      <c r="AI390" s="110"/>
      <c r="AJ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c r="AG391" s="110"/>
      <c r="AH391" s="110"/>
      <c r="AI391" s="110"/>
      <c r="AJ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c r="AE392" s="110"/>
      <c r="AF392" s="110"/>
      <c r="AG392" s="110"/>
      <c r="AH392" s="110"/>
      <c r="AI392" s="110"/>
      <c r="AJ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c r="AE393" s="110"/>
      <c r="AF393" s="110"/>
      <c r="AG393" s="110"/>
      <c r="AH393" s="110"/>
      <c r="AI393" s="110"/>
      <c r="AJ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c r="AE394" s="110"/>
      <c r="AF394" s="110"/>
      <c r="AG394" s="110"/>
      <c r="AH394" s="110"/>
      <c r="AI394" s="110"/>
      <c r="AJ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c r="AE395" s="110"/>
      <c r="AF395" s="110"/>
      <c r="AG395" s="110"/>
      <c r="AH395" s="110"/>
      <c r="AI395" s="110"/>
      <c r="AJ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c r="AE396" s="110"/>
      <c r="AF396" s="110"/>
      <c r="AG396" s="110"/>
      <c r="AH396" s="110"/>
      <c r="AI396" s="110"/>
      <c r="AJ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c r="AE397" s="110"/>
      <c r="AF397" s="110"/>
      <c r="AG397" s="110"/>
      <c r="AH397" s="110"/>
      <c r="AI397" s="110"/>
      <c r="AJ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c r="AE398" s="110"/>
      <c r="AF398" s="110"/>
      <c r="AG398" s="110"/>
      <c r="AH398" s="110"/>
      <c r="AI398" s="110"/>
      <c r="AJ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c r="AE399" s="110"/>
      <c r="AF399" s="110"/>
      <c r="AG399" s="110"/>
      <c r="AH399" s="110"/>
      <c r="AI399" s="110"/>
      <c r="AJ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c r="AE400" s="110"/>
      <c r="AF400" s="110"/>
      <c r="AG400" s="110"/>
      <c r="AH400" s="110"/>
      <c r="AI400" s="110"/>
      <c r="AJ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c r="AE401" s="110"/>
      <c r="AF401" s="110"/>
      <c r="AG401" s="110"/>
      <c r="AH401" s="110"/>
      <c r="AI401" s="110"/>
      <c r="AJ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c r="AE402" s="110"/>
      <c r="AF402" s="110"/>
      <c r="AG402" s="110"/>
      <c r="AH402" s="110"/>
      <c r="AI402" s="110"/>
      <c r="AJ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c r="AE403" s="110"/>
      <c r="AF403" s="110"/>
      <c r="AG403" s="110"/>
      <c r="AH403" s="110"/>
      <c r="AI403" s="110"/>
      <c r="AJ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c r="AE404" s="110"/>
      <c r="AF404" s="110"/>
      <c r="AG404" s="110"/>
      <c r="AH404" s="110"/>
      <c r="AI404" s="110"/>
      <c r="AJ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c r="AE405" s="110"/>
      <c r="AF405" s="110"/>
      <c r="AG405" s="110"/>
      <c r="AH405" s="110"/>
      <c r="AI405" s="110"/>
      <c r="AJ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c r="AE406" s="110"/>
      <c r="AF406" s="110"/>
      <c r="AG406" s="110"/>
      <c r="AH406" s="110"/>
      <c r="AI406" s="110"/>
      <c r="AJ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c r="AE407" s="110"/>
      <c r="AF407" s="110"/>
      <c r="AG407" s="110"/>
      <c r="AH407" s="110"/>
      <c r="AI407" s="110"/>
      <c r="AJ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c r="AE408" s="110"/>
      <c r="AF408" s="110"/>
      <c r="AG408" s="110"/>
      <c r="AH408" s="110"/>
      <c r="AI408" s="110"/>
      <c r="AJ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c r="AE409" s="110"/>
      <c r="AF409" s="110"/>
      <c r="AG409" s="110"/>
      <c r="AH409" s="110"/>
      <c r="AI409" s="110"/>
      <c r="AJ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c r="AE410" s="110"/>
      <c r="AF410" s="110"/>
      <c r="AG410" s="110"/>
      <c r="AH410" s="110"/>
      <c r="AI410" s="110"/>
      <c r="AJ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c r="AE411" s="110"/>
      <c r="AF411" s="110"/>
      <c r="AG411" s="110"/>
      <c r="AH411" s="110"/>
      <c r="AI411" s="110"/>
      <c r="AJ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c r="AE412" s="110"/>
      <c r="AF412" s="110"/>
      <c r="AG412" s="110"/>
      <c r="AH412" s="110"/>
      <c r="AI412" s="110"/>
      <c r="AJ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c r="AE413" s="110"/>
      <c r="AF413" s="110"/>
      <c r="AG413" s="110"/>
      <c r="AH413" s="110"/>
      <c r="AI413" s="110"/>
      <c r="AJ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c r="AE414" s="110"/>
      <c r="AF414" s="110"/>
      <c r="AG414" s="110"/>
      <c r="AH414" s="110"/>
      <c r="AI414" s="110"/>
      <c r="AJ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c r="AE415" s="110"/>
      <c r="AF415" s="110"/>
      <c r="AG415" s="110"/>
      <c r="AH415" s="110"/>
      <c r="AI415" s="110"/>
      <c r="AJ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c r="AE416" s="110"/>
      <c r="AF416" s="110"/>
      <c r="AG416" s="110"/>
      <c r="AH416" s="110"/>
      <c r="AI416" s="110"/>
      <c r="AJ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c r="AE417" s="110"/>
      <c r="AF417" s="110"/>
      <c r="AG417" s="110"/>
      <c r="AH417" s="110"/>
      <c r="AI417" s="110"/>
      <c r="AJ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c r="AE418" s="110"/>
      <c r="AF418" s="110"/>
      <c r="AG418" s="110"/>
      <c r="AH418" s="110"/>
      <c r="AI418" s="110"/>
      <c r="AJ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c r="AE419" s="110"/>
      <c r="AF419" s="110"/>
      <c r="AG419" s="110"/>
      <c r="AH419" s="110"/>
      <c r="AI419" s="110"/>
      <c r="AJ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c r="AE420" s="110"/>
      <c r="AF420" s="110"/>
      <c r="AG420" s="110"/>
      <c r="AH420" s="110"/>
      <c r="AI420" s="110"/>
      <c r="AJ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c r="AE421" s="110"/>
      <c r="AF421" s="110"/>
      <c r="AG421" s="110"/>
      <c r="AH421" s="110"/>
      <c r="AI421" s="110"/>
      <c r="AJ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c r="AE422" s="110"/>
      <c r="AF422" s="110"/>
      <c r="AG422" s="110"/>
      <c r="AH422" s="110"/>
      <c r="AI422" s="110"/>
      <c r="AJ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c r="AE423" s="110"/>
      <c r="AF423" s="110"/>
      <c r="AG423" s="110"/>
      <c r="AH423" s="110"/>
      <c r="AI423" s="110"/>
      <c r="AJ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c r="AE424" s="110"/>
      <c r="AF424" s="110"/>
      <c r="AG424" s="110"/>
      <c r="AH424" s="110"/>
      <c r="AI424" s="110"/>
      <c r="AJ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c r="AE425" s="110"/>
      <c r="AF425" s="110"/>
      <c r="AG425" s="110"/>
      <c r="AH425" s="110"/>
      <c r="AI425" s="110"/>
      <c r="AJ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c r="AE426" s="110"/>
      <c r="AF426" s="110"/>
      <c r="AG426" s="110"/>
      <c r="AH426" s="110"/>
      <c r="AI426" s="110"/>
      <c r="AJ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c r="AE427" s="110"/>
      <c r="AF427" s="110"/>
      <c r="AG427" s="110"/>
      <c r="AH427" s="110"/>
      <c r="AI427" s="110"/>
      <c r="AJ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c r="AE428" s="110"/>
      <c r="AF428" s="110"/>
      <c r="AG428" s="110"/>
      <c r="AH428" s="110"/>
      <c r="AI428" s="110"/>
      <c r="AJ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c r="AE429" s="110"/>
      <c r="AF429" s="110"/>
      <c r="AG429" s="110"/>
      <c r="AH429" s="110"/>
      <c r="AI429" s="110"/>
      <c r="AJ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c r="AE430" s="110"/>
      <c r="AF430" s="110"/>
      <c r="AG430" s="110"/>
      <c r="AH430" s="110"/>
      <c r="AI430" s="110"/>
      <c r="AJ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c r="AE431" s="110"/>
      <c r="AF431" s="110"/>
      <c r="AG431" s="110"/>
      <c r="AH431" s="110"/>
      <c r="AI431" s="110"/>
      <c r="AJ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c r="AE432" s="110"/>
      <c r="AF432" s="110"/>
      <c r="AG432" s="110"/>
      <c r="AH432" s="110"/>
      <c r="AI432" s="110"/>
      <c r="AJ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c r="AE433" s="110"/>
      <c r="AF433" s="110"/>
      <c r="AG433" s="110"/>
      <c r="AH433" s="110"/>
      <c r="AI433" s="110"/>
      <c r="AJ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c r="AE434" s="110"/>
      <c r="AF434" s="110"/>
      <c r="AG434" s="110"/>
      <c r="AH434" s="110"/>
      <c r="AI434" s="110"/>
      <c r="AJ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c r="AE435" s="110"/>
      <c r="AF435" s="110"/>
      <c r="AG435" s="110"/>
      <c r="AH435" s="110"/>
      <c r="AI435" s="110"/>
      <c r="AJ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c r="AE436" s="110"/>
      <c r="AF436" s="110"/>
      <c r="AG436" s="110"/>
      <c r="AH436" s="110"/>
      <c r="AI436" s="110"/>
      <c r="AJ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c r="AE437" s="110"/>
      <c r="AF437" s="110"/>
      <c r="AG437" s="110"/>
      <c r="AH437" s="110"/>
      <c r="AI437" s="110"/>
      <c r="AJ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c r="AE438" s="110"/>
      <c r="AF438" s="110"/>
      <c r="AG438" s="110"/>
      <c r="AH438" s="110"/>
      <c r="AI438" s="110"/>
      <c r="AJ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c r="AE439" s="110"/>
      <c r="AF439" s="110"/>
      <c r="AG439" s="110"/>
      <c r="AH439" s="110"/>
      <c r="AI439" s="110"/>
      <c r="AJ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c r="AE440" s="110"/>
      <c r="AF440" s="110"/>
      <c r="AG440" s="110"/>
      <c r="AH440" s="110"/>
      <c r="AI440" s="110"/>
      <c r="AJ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c r="AE441" s="110"/>
      <c r="AF441" s="110"/>
      <c r="AG441" s="110"/>
      <c r="AH441" s="110"/>
      <c r="AI441" s="110"/>
      <c r="AJ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c r="AE442" s="110"/>
      <c r="AF442" s="110"/>
      <c r="AG442" s="110"/>
      <c r="AH442" s="110"/>
      <c r="AI442" s="110"/>
      <c r="AJ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c r="AE443" s="110"/>
      <c r="AF443" s="110"/>
      <c r="AG443" s="110"/>
      <c r="AH443" s="110"/>
      <c r="AI443" s="110"/>
      <c r="AJ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c r="AE444" s="110"/>
      <c r="AF444" s="110"/>
      <c r="AG444" s="110"/>
      <c r="AH444" s="110"/>
      <c r="AI444" s="110"/>
      <c r="AJ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c r="AE445" s="110"/>
      <c r="AF445" s="110"/>
      <c r="AG445" s="110"/>
      <c r="AH445" s="110"/>
      <c r="AI445" s="110"/>
      <c r="AJ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c r="AE446" s="110"/>
      <c r="AF446" s="110"/>
      <c r="AG446" s="110"/>
      <c r="AH446" s="110"/>
      <c r="AI446" s="110"/>
      <c r="AJ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c r="AE447" s="110"/>
      <c r="AF447" s="110"/>
      <c r="AG447" s="110"/>
      <c r="AH447" s="110"/>
      <c r="AI447" s="110"/>
      <c r="AJ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c r="AE448" s="110"/>
      <c r="AF448" s="110"/>
      <c r="AG448" s="110"/>
      <c r="AH448" s="110"/>
      <c r="AI448" s="110"/>
      <c r="AJ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c r="AE449" s="110"/>
      <c r="AF449" s="110"/>
      <c r="AG449" s="110"/>
      <c r="AH449" s="110"/>
      <c r="AI449" s="110"/>
      <c r="AJ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c r="AE450" s="110"/>
      <c r="AF450" s="110"/>
      <c r="AG450" s="110"/>
      <c r="AH450" s="110"/>
      <c r="AI450" s="110"/>
      <c r="AJ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c r="AG451" s="110"/>
      <c r="AH451" s="110"/>
      <c r="AI451" s="110"/>
      <c r="AJ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c r="AJ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c r="AE453" s="110"/>
      <c r="AF453" s="110"/>
      <c r="AG453" s="110"/>
      <c r="AH453" s="110"/>
      <c r="AI453" s="110"/>
      <c r="AJ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c r="AE454" s="110"/>
      <c r="AF454" s="110"/>
      <c r="AG454" s="110"/>
      <c r="AH454" s="110"/>
      <c r="AI454" s="110"/>
      <c r="AJ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c r="AE455" s="110"/>
      <c r="AF455" s="110"/>
      <c r="AG455" s="110"/>
      <c r="AH455" s="110"/>
      <c r="AI455" s="110"/>
      <c r="AJ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c r="AE456" s="110"/>
      <c r="AF456" s="110"/>
      <c r="AG456" s="110"/>
      <c r="AH456" s="110"/>
      <c r="AI456" s="110"/>
      <c r="AJ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c r="AE457" s="110"/>
      <c r="AF457" s="110"/>
      <c r="AG457" s="110"/>
      <c r="AH457" s="110"/>
      <c r="AI457" s="110"/>
      <c r="AJ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c r="AE458" s="110"/>
      <c r="AF458" s="110"/>
      <c r="AG458" s="110"/>
      <c r="AH458" s="110"/>
      <c r="AI458" s="110"/>
      <c r="AJ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c r="AE459" s="110"/>
      <c r="AF459" s="110"/>
      <c r="AG459" s="110"/>
      <c r="AH459" s="110"/>
      <c r="AI459" s="110"/>
      <c r="AJ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c r="AE460" s="110"/>
      <c r="AF460" s="110"/>
      <c r="AG460" s="110"/>
      <c r="AH460" s="110"/>
      <c r="AI460" s="110"/>
      <c r="AJ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c r="AE461" s="110"/>
      <c r="AF461" s="110"/>
      <c r="AG461" s="110"/>
      <c r="AH461" s="110"/>
      <c r="AI461" s="110"/>
      <c r="AJ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c r="AE462" s="110"/>
      <c r="AF462" s="110"/>
      <c r="AG462" s="110"/>
      <c r="AH462" s="110"/>
      <c r="AI462" s="110"/>
      <c r="AJ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c r="AE463" s="110"/>
      <c r="AF463" s="110"/>
      <c r="AG463" s="110"/>
      <c r="AH463" s="110"/>
      <c r="AI463" s="110"/>
      <c r="AJ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c r="AE464" s="110"/>
      <c r="AF464" s="110"/>
      <c r="AG464" s="110"/>
      <c r="AH464" s="110"/>
      <c r="AI464" s="110"/>
      <c r="AJ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c r="AE465" s="110"/>
      <c r="AF465" s="110"/>
      <c r="AG465" s="110"/>
      <c r="AH465" s="110"/>
      <c r="AI465" s="110"/>
      <c r="AJ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c r="AE466" s="110"/>
      <c r="AF466" s="110"/>
      <c r="AG466" s="110"/>
      <c r="AH466" s="110"/>
      <c r="AI466" s="110"/>
      <c r="AJ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c r="AE467" s="110"/>
      <c r="AF467" s="110"/>
      <c r="AG467" s="110"/>
      <c r="AH467" s="110"/>
      <c r="AI467" s="110"/>
      <c r="AJ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c r="AE468" s="110"/>
      <c r="AF468" s="110"/>
      <c r="AG468" s="110"/>
      <c r="AH468" s="110"/>
      <c r="AI468" s="110"/>
      <c r="AJ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c r="AE469" s="110"/>
      <c r="AF469" s="110"/>
      <c r="AG469" s="110"/>
      <c r="AH469" s="110"/>
      <c r="AI469" s="110"/>
      <c r="AJ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c r="AE470" s="110"/>
      <c r="AF470" s="110"/>
      <c r="AG470" s="110"/>
      <c r="AH470" s="110"/>
      <c r="AI470" s="110"/>
      <c r="AJ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c r="AE471" s="110"/>
      <c r="AF471" s="110"/>
      <c r="AG471" s="110"/>
      <c r="AH471" s="110"/>
      <c r="AI471" s="110"/>
      <c r="AJ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c r="AE472" s="110"/>
      <c r="AF472" s="110"/>
      <c r="AG472" s="110"/>
      <c r="AH472" s="110"/>
      <c r="AI472" s="110"/>
      <c r="AJ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c r="AE473" s="110"/>
      <c r="AF473" s="110"/>
      <c r="AG473" s="110"/>
      <c r="AH473" s="110"/>
      <c r="AI473" s="110"/>
      <c r="AJ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c r="AE474" s="110"/>
      <c r="AF474" s="110"/>
      <c r="AG474" s="110"/>
      <c r="AH474" s="110"/>
      <c r="AI474" s="110"/>
      <c r="AJ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c r="AE475" s="110"/>
      <c r="AF475" s="110"/>
      <c r="AG475" s="110"/>
      <c r="AH475" s="110"/>
      <c r="AI475" s="110"/>
      <c r="AJ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c r="AE476" s="110"/>
      <c r="AF476" s="110"/>
      <c r="AG476" s="110"/>
      <c r="AH476" s="110"/>
      <c r="AI476" s="110"/>
      <c r="AJ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c r="AE477" s="110"/>
      <c r="AF477" s="110"/>
      <c r="AG477" s="110"/>
      <c r="AH477" s="110"/>
      <c r="AI477" s="110"/>
      <c r="AJ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c r="AE478" s="110"/>
      <c r="AF478" s="110"/>
      <c r="AG478" s="110"/>
      <c r="AH478" s="110"/>
      <c r="AI478" s="110"/>
      <c r="AJ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c r="AE479" s="110"/>
      <c r="AF479" s="110"/>
      <c r="AG479" s="110"/>
      <c r="AH479" s="110"/>
      <c r="AI479" s="110"/>
      <c r="AJ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c r="AE480" s="110"/>
      <c r="AF480" s="110"/>
      <c r="AG480" s="110"/>
      <c r="AH480" s="110"/>
      <c r="AI480" s="110"/>
      <c r="AJ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c r="AE481" s="110"/>
      <c r="AF481" s="110"/>
      <c r="AG481" s="110"/>
      <c r="AH481" s="110"/>
      <c r="AI481" s="110"/>
      <c r="AJ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c r="AE482" s="110"/>
      <c r="AF482" s="110"/>
      <c r="AG482" s="110"/>
      <c r="AH482" s="110"/>
      <c r="AI482" s="110"/>
      <c r="AJ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c r="AE483" s="110"/>
      <c r="AF483" s="110"/>
      <c r="AG483" s="110"/>
      <c r="AH483" s="110"/>
      <c r="AI483" s="110"/>
      <c r="AJ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c r="AE484" s="110"/>
      <c r="AF484" s="110"/>
      <c r="AG484" s="110"/>
      <c r="AH484" s="110"/>
      <c r="AI484" s="110"/>
      <c r="AJ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c r="AE485" s="110"/>
      <c r="AF485" s="110"/>
      <c r="AG485" s="110"/>
      <c r="AH485" s="110"/>
      <c r="AI485" s="110"/>
      <c r="AJ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c r="AE486" s="110"/>
      <c r="AF486" s="110"/>
      <c r="AG486" s="110"/>
      <c r="AH486" s="110"/>
      <c r="AI486" s="110"/>
      <c r="AJ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c r="AE487" s="110"/>
      <c r="AF487" s="110"/>
      <c r="AG487" s="110"/>
      <c r="AH487" s="110"/>
      <c r="AI487" s="110"/>
      <c r="AJ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c r="AE488" s="110"/>
      <c r="AF488" s="110"/>
      <c r="AG488" s="110"/>
      <c r="AH488" s="110"/>
      <c r="AI488" s="110"/>
      <c r="AJ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c r="AE489" s="110"/>
      <c r="AF489" s="110"/>
      <c r="AG489" s="110"/>
      <c r="AH489" s="110"/>
      <c r="AI489" s="110"/>
      <c r="AJ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c r="AE490" s="110"/>
      <c r="AF490" s="110"/>
      <c r="AG490" s="110"/>
      <c r="AH490" s="110"/>
      <c r="AI490" s="110"/>
      <c r="AJ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c r="AE491" s="110"/>
      <c r="AF491" s="110"/>
      <c r="AG491" s="110"/>
      <c r="AH491" s="110"/>
      <c r="AI491" s="110"/>
      <c r="AJ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c r="AE492" s="110"/>
      <c r="AF492" s="110"/>
      <c r="AG492" s="110"/>
      <c r="AH492" s="110"/>
      <c r="AI492" s="110"/>
      <c r="AJ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c r="AE493" s="110"/>
      <c r="AF493" s="110"/>
      <c r="AG493" s="110"/>
      <c r="AH493" s="110"/>
      <c r="AI493" s="110"/>
      <c r="AJ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c r="AE494" s="110"/>
      <c r="AF494" s="110"/>
      <c r="AG494" s="110"/>
      <c r="AH494" s="110"/>
      <c r="AI494" s="110"/>
      <c r="AJ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c r="AE495" s="110"/>
      <c r="AF495" s="110"/>
      <c r="AG495" s="110"/>
      <c r="AH495" s="110"/>
      <c r="AI495" s="110"/>
      <c r="AJ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c r="AE496" s="110"/>
      <c r="AF496" s="110"/>
      <c r="AG496" s="110"/>
      <c r="AH496" s="110"/>
      <c r="AI496" s="110"/>
      <c r="AJ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c r="AE497" s="110"/>
      <c r="AF497" s="110"/>
      <c r="AG497" s="110"/>
      <c r="AH497" s="110"/>
      <c r="AI497" s="110"/>
      <c r="AJ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c r="AE498" s="110"/>
      <c r="AF498" s="110"/>
      <c r="AG498" s="110"/>
      <c r="AH498" s="110"/>
      <c r="AI498" s="110"/>
      <c r="AJ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c r="AE499" s="110"/>
      <c r="AF499" s="110"/>
      <c r="AG499" s="110"/>
      <c r="AH499" s="110"/>
      <c r="AI499" s="110"/>
      <c r="AJ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c r="AE500" s="110"/>
      <c r="AF500" s="110"/>
      <c r="AG500" s="110"/>
      <c r="AH500" s="110"/>
      <c r="AI500" s="110"/>
      <c r="AJ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c r="AE501" s="110"/>
      <c r="AF501" s="110"/>
      <c r="AG501" s="110"/>
      <c r="AH501" s="110"/>
      <c r="AI501" s="110"/>
      <c r="AJ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c r="AE502" s="110"/>
      <c r="AF502" s="110"/>
      <c r="AG502" s="110"/>
      <c r="AH502" s="110"/>
      <c r="AI502" s="110"/>
      <c r="AJ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c r="AE503" s="110"/>
      <c r="AF503" s="110"/>
      <c r="AG503" s="110"/>
      <c r="AH503" s="110"/>
      <c r="AI503" s="110"/>
      <c r="AJ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c r="AE504" s="110"/>
      <c r="AF504" s="110"/>
      <c r="AG504" s="110"/>
      <c r="AH504" s="110"/>
      <c r="AI504" s="110"/>
      <c r="AJ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c r="AE505" s="110"/>
      <c r="AF505" s="110"/>
      <c r="AG505" s="110"/>
      <c r="AH505" s="110"/>
      <c r="AI505" s="110"/>
      <c r="AJ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c r="AE506" s="110"/>
      <c r="AF506" s="110"/>
      <c r="AG506" s="110"/>
      <c r="AH506" s="110"/>
      <c r="AI506" s="110"/>
      <c r="AJ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c r="AE507" s="110"/>
      <c r="AF507" s="110"/>
      <c r="AG507" s="110"/>
      <c r="AH507" s="110"/>
      <c r="AI507" s="110"/>
      <c r="AJ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c r="AE508" s="110"/>
      <c r="AF508" s="110"/>
      <c r="AG508" s="110"/>
      <c r="AH508" s="110"/>
      <c r="AI508" s="110"/>
      <c r="AJ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c r="AE509" s="110"/>
      <c r="AF509" s="110"/>
      <c r="AG509" s="110"/>
      <c r="AH509" s="110"/>
      <c r="AI509" s="110"/>
      <c r="AJ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c r="AE510" s="110"/>
      <c r="AF510" s="110"/>
      <c r="AG510" s="110"/>
      <c r="AH510" s="110"/>
      <c r="AI510" s="110"/>
      <c r="AJ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c r="AE511" s="110"/>
      <c r="AF511" s="110"/>
      <c r="AG511" s="110"/>
      <c r="AH511" s="110"/>
      <c r="AI511" s="110"/>
      <c r="AJ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c r="AE512" s="110"/>
      <c r="AF512" s="110"/>
      <c r="AG512" s="110"/>
      <c r="AH512" s="110"/>
      <c r="AI512" s="110"/>
      <c r="AJ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c r="AE513" s="110"/>
      <c r="AF513" s="110"/>
      <c r="AG513" s="110"/>
      <c r="AH513" s="110"/>
      <c r="AI513" s="110"/>
      <c r="AJ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c r="AE514" s="110"/>
      <c r="AF514" s="110"/>
      <c r="AG514" s="110"/>
      <c r="AH514" s="110"/>
      <c r="AI514" s="110"/>
      <c r="AJ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c r="AE515" s="110"/>
      <c r="AF515" s="110"/>
      <c r="AG515" s="110"/>
      <c r="AH515" s="110"/>
      <c r="AI515" s="110"/>
      <c r="AJ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c r="AE516" s="110"/>
      <c r="AF516" s="110"/>
      <c r="AG516" s="110"/>
      <c r="AH516" s="110"/>
      <c r="AI516" s="110"/>
      <c r="AJ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c r="AE517" s="110"/>
      <c r="AF517" s="110"/>
      <c r="AG517" s="110"/>
      <c r="AH517" s="110"/>
      <c r="AI517" s="110"/>
      <c r="AJ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c r="AE518" s="110"/>
      <c r="AF518" s="110"/>
      <c r="AG518" s="110"/>
      <c r="AH518" s="110"/>
      <c r="AI518" s="110"/>
      <c r="AJ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c r="AE519" s="110"/>
      <c r="AF519" s="110"/>
      <c r="AG519" s="110"/>
      <c r="AH519" s="110"/>
      <c r="AI519" s="110"/>
      <c r="AJ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c r="AE520" s="110"/>
      <c r="AF520" s="110"/>
      <c r="AG520" s="110"/>
      <c r="AH520" s="110"/>
      <c r="AI520" s="110"/>
      <c r="AJ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c r="AE521" s="110"/>
      <c r="AF521" s="110"/>
      <c r="AG521" s="110"/>
      <c r="AH521" s="110"/>
      <c r="AI521" s="110"/>
      <c r="AJ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c r="AE522" s="110"/>
      <c r="AF522" s="110"/>
      <c r="AG522" s="110"/>
      <c r="AH522" s="110"/>
      <c r="AI522" s="110"/>
      <c r="AJ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c r="AE523" s="110"/>
      <c r="AF523" s="110"/>
      <c r="AG523" s="110"/>
      <c r="AH523" s="110"/>
      <c r="AI523" s="110"/>
      <c r="AJ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c r="AE524" s="110"/>
      <c r="AF524" s="110"/>
      <c r="AG524" s="110"/>
      <c r="AH524" s="110"/>
      <c r="AI524" s="110"/>
      <c r="AJ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c r="AE525" s="110"/>
      <c r="AF525" s="110"/>
      <c r="AG525" s="110"/>
      <c r="AH525" s="110"/>
      <c r="AI525" s="110"/>
      <c r="AJ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c r="AE526" s="110"/>
      <c r="AF526" s="110"/>
      <c r="AG526" s="110"/>
      <c r="AH526" s="110"/>
      <c r="AI526" s="110"/>
      <c r="AJ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c r="AE527" s="110"/>
      <c r="AF527" s="110"/>
      <c r="AG527" s="110"/>
      <c r="AH527" s="110"/>
      <c r="AI527" s="110"/>
      <c r="AJ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c r="AE528" s="110"/>
      <c r="AF528" s="110"/>
      <c r="AG528" s="110"/>
      <c r="AH528" s="110"/>
      <c r="AI528" s="110"/>
      <c r="AJ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c r="AE529" s="110"/>
      <c r="AF529" s="110"/>
      <c r="AG529" s="110"/>
      <c r="AH529" s="110"/>
      <c r="AI529" s="110"/>
      <c r="AJ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c r="AE530" s="110"/>
      <c r="AF530" s="110"/>
      <c r="AG530" s="110"/>
      <c r="AH530" s="110"/>
      <c r="AI530" s="110"/>
      <c r="AJ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c r="AE531" s="110"/>
      <c r="AF531" s="110"/>
      <c r="AG531" s="110"/>
      <c r="AH531" s="110"/>
      <c r="AI531" s="110"/>
      <c r="AJ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c r="AE532" s="110"/>
      <c r="AF532" s="110"/>
      <c r="AG532" s="110"/>
      <c r="AH532" s="110"/>
      <c r="AI532" s="110"/>
      <c r="AJ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c r="AE533" s="110"/>
      <c r="AF533" s="110"/>
      <c r="AG533" s="110"/>
      <c r="AH533" s="110"/>
      <c r="AI533" s="110"/>
      <c r="AJ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c r="AE534" s="110"/>
      <c r="AF534" s="110"/>
      <c r="AG534" s="110"/>
      <c r="AH534" s="110"/>
      <c r="AI534" s="110"/>
      <c r="AJ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c r="AE535" s="110"/>
      <c r="AF535" s="110"/>
      <c r="AG535" s="110"/>
      <c r="AH535" s="110"/>
      <c r="AI535" s="110"/>
      <c r="AJ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c r="AE536" s="110"/>
      <c r="AF536" s="110"/>
      <c r="AG536" s="110"/>
      <c r="AH536" s="110"/>
      <c r="AI536" s="110"/>
      <c r="AJ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c r="AE537" s="110"/>
      <c r="AF537" s="110"/>
      <c r="AG537" s="110"/>
      <c r="AH537" s="110"/>
      <c r="AI537" s="110"/>
      <c r="AJ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c r="AE538" s="110"/>
      <c r="AF538" s="110"/>
      <c r="AG538" s="110"/>
      <c r="AH538" s="110"/>
      <c r="AI538" s="110"/>
      <c r="AJ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c r="AE539" s="110"/>
      <c r="AF539" s="110"/>
      <c r="AG539" s="110"/>
      <c r="AH539" s="110"/>
      <c r="AI539" s="110"/>
      <c r="AJ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c r="AE540" s="110"/>
      <c r="AF540" s="110"/>
      <c r="AG540" s="110"/>
      <c r="AH540" s="110"/>
      <c r="AI540" s="110"/>
      <c r="AJ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c r="AE541" s="110"/>
      <c r="AF541" s="110"/>
      <c r="AG541" s="110"/>
      <c r="AH541" s="110"/>
      <c r="AI541" s="110"/>
      <c r="AJ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c r="AE542" s="110"/>
      <c r="AF542" s="110"/>
      <c r="AG542" s="110"/>
      <c r="AH542" s="110"/>
      <c r="AI542" s="110"/>
      <c r="AJ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c r="AE543" s="110"/>
      <c r="AF543" s="110"/>
      <c r="AG543" s="110"/>
      <c r="AH543" s="110"/>
      <c r="AI543" s="110"/>
      <c r="AJ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c r="AE544" s="110"/>
      <c r="AF544" s="110"/>
      <c r="AG544" s="110"/>
      <c r="AH544" s="110"/>
      <c r="AI544" s="110"/>
      <c r="AJ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c r="AE545" s="110"/>
      <c r="AF545" s="110"/>
      <c r="AG545" s="110"/>
      <c r="AH545" s="110"/>
      <c r="AI545" s="110"/>
      <c r="AJ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c r="AE546" s="110"/>
      <c r="AF546" s="110"/>
      <c r="AG546" s="110"/>
      <c r="AH546" s="110"/>
      <c r="AI546" s="110"/>
      <c r="AJ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c r="AE547" s="110"/>
      <c r="AF547" s="110"/>
      <c r="AG547" s="110"/>
      <c r="AH547" s="110"/>
      <c r="AI547" s="110"/>
      <c r="AJ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c r="AE548" s="110"/>
      <c r="AF548" s="110"/>
      <c r="AG548" s="110"/>
      <c r="AH548" s="110"/>
      <c r="AI548" s="110"/>
      <c r="AJ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c r="AE549" s="110"/>
      <c r="AF549" s="110"/>
      <c r="AG549" s="110"/>
      <c r="AH549" s="110"/>
      <c r="AI549" s="110"/>
      <c r="AJ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c r="AE550" s="110"/>
      <c r="AF550" s="110"/>
      <c r="AG550" s="110"/>
      <c r="AH550" s="110"/>
      <c r="AI550" s="110"/>
      <c r="AJ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c r="AE551" s="110"/>
      <c r="AF551" s="110"/>
      <c r="AG551" s="110"/>
      <c r="AH551" s="110"/>
      <c r="AI551" s="110"/>
      <c r="AJ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c r="AE552" s="110"/>
      <c r="AF552" s="110"/>
      <c r="AG552" s="110"/>
      <c r="AH552" s="110"/>
      <c r="AI552" s="110"/>
      <c r="AJ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c r="AE553" s="110"/>
      <c r="AF553" s="110"/>
      <c r="AG553" s="110"/>
      <c r="AH553" s="110"/>
      <c r="AI553" s="110"/>
      <c r="AJ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c r="AE554" s="110"/>
      <c r="AF554" s="110"/>
      <c r="AG554" s="110"/>
      <c r="AH554" s="110"/>
      <c r="AI554" s="110"/>
      <c r="AJ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c r="AE555" s="110"/>
      <c r="AF555" s="110"/>
      <c r="AG555" s="110"/>
      <c r="AH555" s="110"/>
      <c r="AI555" s="110"/>
      <c r="AJ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c r="AG556" s="110"/>
      <c r="AH556" s="110"/>
      <c r="AI556" s="110"/>
      <c r="AJ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c r="AJ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c r="AE558" s="110"/>
      <c r="AF558" s="110"/>
      <c r="AG558" s="110"/>
      <c r="AH558" s="110"/>
      <c r="AI558" s="110"/>
      <c r="AJ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c r="AE559" s="110"/>
      <c r="AF559" s="110"/>
      <c r="AG559" s="110"/>
      <c r="AH559" s="110"/>
      <c r="AI559" s="110"/>
      <c r="AJ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c r="AE560" s="110"/>
      <c r="AF560" s="110"/>
      <c r="AG560" s="110"/>
      <c r="AH560" s="110"/>
      <c r="AI560" s="110"/>
      <c r="AJ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c r="AE561" s="110"/>
      <c r="AF561" s="110"/>
      <c r="AG561" s="110"/>
      <c r="AH561" s="110"/>
      <c r="AI561" s="110"/>
      <c r="AJ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c r="AE563" s="110"/>
      <c r="AF563" s="110"/>
      <c r="AG563" s="110"/>
      <c r="AH563" s="110"/>
      <c r="AI563" s="110"/>
      <c r="AJ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c r="AE564" s="110"/>
      <c r="AF564" s="110"/>
      <c r="AG564" s="110"/>
      <c r="AH564" s="110"/>
      <c r="AI564" s="110"/>
      <c r="AJ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c r="AE565" s="110"/>
      <c r="AF565" s="110"/>
      <c r="AG565" s="110"/>
      <c r="AH565" s="110"/>
      <c r="AI565" s="110"/>
      <c r="AJ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c r="AE566" s="110"/>
      <c r="AF566" s="110"/>
      <c r="AG566" s="110"/>
      <c r="AH566" s="110"/>
      <c r="AI566" s="110"/>
      <c r="AJ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c r="AE567" s="110"/>
      <c r="AF567" s="110"/>
      <c r="AG567" s="110"/>
      <c r="AH567" s="110"/>
      <c r="AI567" s="110"/>
      <c r="AJ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c r="AE568" s="110"/>
      <c r="AF568" s="110"/>
      <c r="AG568" s="110"/>
      <c r="AH568" s="110"/>
      <c r="AI568" s="110"/>
      <c r="AJ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c r="AE569" s="110"/>
      <c r="AF569" s="110"/>
      <c r="AG569" s="110"/>
      <c r="AH569" s="110"/>
      <c r="AI569" s="110"/>
      <c r="AJ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c r="AE570" s="110"/>
      <c r="AF570" s="110"/>
      <c r="AG570" s="110"/>
      <c r="AH570" s="110"/>
      <c r="AI570" s="110"/>
      <c r="AJ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c r="AE571" s="110"/>
      <c r="AF571" s="110"/>
      <c r="AG571" s="110"/>
      <c r="AH571" s="110"/>
      <c r="AI571" s="110"/>
      <c r="AJ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c r="AE572" s="110"/>
      <c r="AF572" s="110"/>
      <c r="AG572" s="110"/>
      <c r="AH572" s="110"/>
      <c r="AI572" s="110"/>
      <c r="AJ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c r="AE573" s="110"/>
      <c r="AF573" s="110"/>
      <c r="AG573" s="110"/>
      <c r="AH573" s="110"/>
      <c r="AI573" s="110"/>
      <c r="AJ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c r="AE574" s="110"/>
      <c r="AF574" s="110"/>
      <c r="AG574" s="110"/>
      <c r="AH574" s="110"/>
      <c r="AI574" s="110"/>
      <c r="AJ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c r="AE575" s="110"/>
      <c r="AF575" s="110"/>
      <c r="AG575" s="110"/>
      <c r="AH575" s="110"/>
      <c r="AI575" s="110"/>
      <c r="AJ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c r="AE576" s="110"/>
      <c r="AF576" s="110"/>
      <c r="AG576" s="110"/>
      <c r="AH576" s="110"/>
      <c r="AI576" s="110"/>
      <c r="AJ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c r="AE577" s="110"/>
      <c r="AF577" s="110"/>
      <c r="AG577" s="110"/>
      <c r="AH577" s="110"/>
      <c r="AI577" s="110"/>
      <c r="AJ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c r="AE578" s="110"/>
      <c r="AF578" s="110"/>
      <c r="AG578" s="110"/>
      <c r="AH578" s="110"/>
      <c r="AI578" s="110"/>
      <c r="AJ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c r="AE579" s="110"/>
      <c r="AF579" s="110"/>
      <c r="AG579" s="110"/>
      <c r="AH579" s="110"/>
      <c r="AI579" s="110"/>
      <c r="AJ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c r="AE580" s="110"/>
      <c r="AF580" s="110"/>
      <c r="AG580" s="110"/>
      <c r="AH580" s="110"/>
      <c r="AI580" s="110"/>
      <c r="AJ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c r="AE581" s="110"/>
      <c r="AF581" s="110"/>
      <c r="AG581" s="110"/>
      <c r="AH581" s="110"/>
      <c r="AI581" s="110"/>
      <c r="AJ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c r="AE582" s="110"/>
      <c r="AF582" s="110"/>
      <c r="AG582" s="110"/>
      <c r="AH582" s="110"/>
      <c r="AI582" s="110"/>
      <c r="AJ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c r="AE583" s="110"/>
      <c r="AF583" s="110"/>
      <c r="AG583" s="110"/>
      <c r="AH583" s="110"/>
      <c r="AI583" s="110"/>
      <c r="AJ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c r="AE584" s="110"/>
      <c r="AF584" s="110"/>
      <c r="AG584" s="110"/>
      <c r="AH584" s="110"/>
      <c r="AI584" s="110"/>
      <c r="AJ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c r="AE585" s="110"/>
      <c r="AF585" s="110"/>
      <c r="AG585" s="110"/>
      <c r="AH585" s="110"/>
      <c r="AI585" s="110"/>
      <c r="AJ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c r="AE586" s="110"/>
      <c r="AF586" s="110"/>
      <c r="AG586" s="110"/>
      <c r="AH586" s="110"/>
      <c r="AI586" s="110"/>
      <c r="AJ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c r="AE587" s="110"/>
      <c r="AF587" s="110"/>
      <c r="AG587" s="110"/>
      <c r="AH587" s="110"/>
      <c r="AI587" s="110"/>
      <c r="AJ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c r="AE588" s="110"/>
      <c r="AF588" s="110"/>
      <c r="AG588" s="110"/>
      <c r="AH588" s="110"/>
      <c r="AI588" s="110"/>
      <c r="AJ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c r="AE589" s="110"/>
      <c r="AF589" s="110"/>
      <c r="AG589" s="110"/>
      <c r="AH589" s="110"/>
      <c r="AI589" s="110"/>
      <c r="AJ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c r="AE590" s="110"/>
      <c r="AF590" s="110"/>
      <c r="AG590" s="110"/>
      <c r="AH590" s="110"/>
      <c r="AI590" s="110"/>
      <c r="AJ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c r="AE591" s="110"/>
      <c r="AF591" s="110"/>
      <c r="AG591" s="110"/>
      <c r="AH591" s="110"/>
      <c r="AI591" s="110"/>
      <c r="AJ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c r="AE592" s="110"/>
      <c r="AF592" s="110"/>
      <c r="AG592" s="110"/>
      <c r="AH592" s="110"/>
      <c r="AI592" s="110"/>
      <c r="AJ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c r="AE593" s="110"/>
      <c r="AF593" s="110"/>
      <c r="AG593" s="110"/>
      <c r="AH593" s="110"/>
      <c r="AI593" s="110"/>
      <c r="AJ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c r="AE594" s="110"/>
      <c r="AF594" s="110"/>
      <c r="AG594" s="110"/>
      <c r="AH594" s="110"/>
      <c r="AI594" s="110"/>
      <c r="AJ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c r="AE595" s="110"/>
      <c r="AF595" s="110"/>
      <c r="AG595" s="110"/>
      <c r="AH595" s="110"/>
      <c r="AI595" s="110"/>
      <c r="AJ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c r="AE596" s="110"/>
      <c r="AF596" s="110"/>
      <c r="AG596" s="110"/>
      <c r="AH596" s="110"/>
      <c r="AI596" s="110"/>
      <c r="AJ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c r="AE597" s="110"/>
      <c r="AF597" s="110"/>
      <c r="AG597" s="110"/>
      <c r="AH597" s="110"/>
      <c r="AI597" s="110"/>
      <c r="AJ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c r="AE598" s="110"/>
      <c r="AF598" s="110"/>
      <c r="AG598" s="110"/>
      <c r="AH598" s="110"/>
      <c r="AI598" s="110"/>
      <c r="AJ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c r="AE599" s="110"/>
      <c r="AF599" s="110"/>
      <c r="AG599" s="110"/>
      <c r="AH599" s="110"/>
      <c r="AI599" s="110"/>
      <c r="AJ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c r="AE600" s="110"/>
      <c r="AF600" s="110"/>
      <c r="AG600" s="110"/>
      <c r="AH600" s="110"/>
      <c r="AI600" s="110"/>
      <c r="AJ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c r="AE601" s="110"/>
      <c r="AF601" s="110"/>
      <c r="AG601" s="110"/>
      <c r="AH601" s="110"/>
      <c r="AI601" s="110"/>
      <c r="AJ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c r="AE602" s="110"/>
      <c r="AF602" s="110"/>
      <c r="AG602" s="110"/>
      <c r="AH602" s="110"/>
      <c r="AI602" s="110"/>
      <c r="AJ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c r="AE603" s="110"/>
      <c r="AF603" s="110"/>
      <c r="AG603" s="110"/>
      <c r="AH603" s="110"/>
      <c r="AI603" s="110"/>
      <c r="AJ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c r="AE604" s="110"/>
      <c r="AF604" s="110"/>
      <c r="AG604" s="110"/>
      <c r="AH604" s="110"/>
      <c r="AI604" s="110"/>
      <c r="AJ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c r="AE605" s="110"/>
      <c r="AF605" s="110"/>
      <c r="AG605" s="110"/>
      <c r="AH605" s="110"/>
      <c r="AI605" s="110"/>
      <c r="AJ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c r="AE606" s="110"/>
      <c r="AF606" s="110"/>
      <c r="AG606" s="110"/>
      <c r="AH606" s="110"/>
      <c r="AI606" s="110"/>
      <c r="AJ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c r="AE607" s="110"/>
      <c r="AF607" s="110"/>
      <c r="AG607" s="110"/>
      <c r="AH607" s="110"/>
      <c r="AI607" s="110"/>
      <c r="AJ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c r="AE608" s="110"/>
      <c r="AF608" s="110"/>
      <c r="AG608" s="110"/>
      <c r="AH608" s="110"/>
      <c r="AI608" s="110"/>
      <c r="AJ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c r="AE609" s="110"/>
      <c r="AF609" s="110"/>
      <c r="AG609" s="110"/>
      <c r="AH609" s="110"/>
      <c r="AI609" s="110"/>
      <c r="AJ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c r="AE610" s="110"/>
      <c r="AF610" s="110"/>
      <c r="AG610" s="110"/>
      <c r="AH610" s="110"/>
      <c r="AI610" s="110"/>
      <c r="AJ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c r="AE611" s="110"/>
      <c r="AF611" s="110"/>
      <c r="AG611" s="110"/>
      <c r="AH611" s="110"/>
      <c r="AI611" s="110"/>
      <c r="AJ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c r="AE612" s="110"/>
      <c r="AF612" s="110"/>
      <c r="AG612" s="110"/>
      <c r="AH612" s="110"/>
      <c r="AI612" s="110"/>
      <c r="AJ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c r="AE613" s="110"/>
      <c r="AF613" s="110"/>
      <c r="AG613" s="110"/>
      <c r="AH613" s="110"/>
      <c r="AI613" s="110"/>
      <c r="AJ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c r="AE614" s="110"/>
      <c r="AF614" s="110"/>
      <c r="AG614" s="110"/>
      <c r="AH614" s="110"/>
      <c r="AI614" s="110"/>
      <c r="AJ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c r="AE615" s="110"/>
      <c r="AF615" s="110"/>
      <c r="AG615" s="110"/>
      <c r="AH615" s="110"/>
      <c r="AI615" s="110"/>
      <c r="AJ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c r="AE616" s="110"/>
      <c r="AF616" s="110"/>
      <c r="AG616" s="110"/>
      <c r="AH616" s="110"/>
      <c r="AI616" s="110"/>
      <c r="AJ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c r="AE617" s="110"/>
      <c r="AF617" s="110"/>
      <c r="AG617" s="110"/>
      <c r="AH617" s="110"/>
      <c r="AI617" s="110"/>
      <c r="AJ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c r="AE618" s="110"/>
      <c r="AF618" s="110"/>
      <c r="AG618" s="110"/>
      <c r="AH618" s="110"/>
      <c r="AI618" s="110"/>
      <c r="AJ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c r="AE619" s="110"/>
      <c r="AF619" s="110"/>
      <c r="AG619" s="110"/>
      <c r="AH619" s="110"/>
      <c r="AI619" s="110"/>
      <c r="AJ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c r="AE620" s="110"/>
      <c r="AF620" s="110"/>
      <c r="AG620" s="110"/>
      <c r="AH620" s="110"/>
      <c r="AI620" s="110"/>
      <c r="AJ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c r="AE621" s="110"/>
      <c r="AF621" s="110"/>
      <c r="AG621" s="110"/>
      <c r="AH621" s="110"/>
      <c r="AI621" s="110"/>
      <c r="AJ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c r="AE622" s="110"/>
      <c r="AF622" s="110"/>
      <c r="AG622" s="110"/>
      <c r="AH622" s="110"/>
      <c r="AI622" s="110"/>
      <c r="AJ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c r="AE623" s="110"/>
      <c r="AF623" s="110"/>
      <c r="AG623" s="110"/>
      <c r="AH623" s="110"/>
      <c r="AI623" s="110"/>
      <c r="AJ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c r="AE624" s="110"/>
      <c r="AF624" s="110"/>
      <c r="AG624" s="110"/>
      <c r="AH624" s="110"/>
      <c r="AI624" s="110"/>
      <c r="AJ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c r="AE625" s="110"/>
      <c r="AF625" s="110"/>
      <c r="AG625" s="110"/>
      <c r="AH625" s="110"/>
      <c r="AI625" s="110"/>
      <c r="AJ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c r="AE626" s="110"/>
      <c r="AF626" s="110"/>
      <c r="AG626" s="110"/>
      <c r="AH626" s="110"/>
      <c r="AI626" s="110"/>
      <c r="AJ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c r="AE627" s="110"/>
      <c r="AF627" s="110"/>
      <c r="AG627" s="110"/>
      <c r="AH627" s="110"/>
      <c r="AI627" s="110"/>
      <c r="AJ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c r="AE628" s="110"/>
      <c r="AF628" s="110"/>
      <c r="AG628" s="110"/>
      <c r="AH628" s="110"/>
      <c r="AI628" s="110"/>
      <c r="AJ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c r="AE629" s="110"/>
      <c r="AF629" s="110"/>
      <c r="AG629" s="110"/>
      <c r="AH629" s="110"/>
      <c r="AI629" s="110"/>
      <c r="AJ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c r="AE630" s="110"/>
      <c r="AF630" s="110"/>
      <c r="AG630" s="110"/>
      <c r="AH630" s="110"/>
      <c r="AI630" s="110"/>
      <c r="AJ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c r="AE631" s="110"/>
      <c r="AF631" s="110"/>
      <c r="AG631" s="110"/>
      <c r="AH631" s="110"/>
      <c r="AI631" s="110"/>
      <c r="AJ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c r="AE632" s="110"/>
      <c r="AF632" s="110"/>
      <c r="AG632" s="110"/>
      <c r="AH632" s="110"/>
      <c r="AI632" s="110"/>
      <c r="AJ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c r="AE633" s="110"/>
      <c r="AF633" s="110"/>
      <c r="AG633" s="110"/>
      <c r="AH633" s="110"/>
      <c r="AI633" s="110"/>
      <c r="AJ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c r="AE634" s="110"/>
      <c r="AF634" s="110"/>
      <c r="AG634" s="110"/>
      <c r="AH634" s="110"/>
      <c r="AI634" s="110"/>
      <c r="AJ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c r="AE635" s="110"/>
      <c r="AF635" s="110"/>
      <c r="AG635" s="110"/>
      <c r="AH635" s="110"/>
      <c r="AI635" s="110"/>
      <c r="AJ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c r="AE636" s="110"/>
      <c r="AF636" s="110"/>
      <c r="AG636" s="110"/>
      <c r="AH636" s="110"/>
      <c r="AI636" s="110"/>
      <c r="AJ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c r="AG637" s="110"/>
      <c r="AH637" s="110"/>
      <c r="AI637" s="110"/>
      <c r="AJ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c r="AJ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c r="AE639" s="110"/>
      <c r="AF639" s="110"/>
      <c r="AG639" s="110"/>
      <c r="AH639" s="110"/>
      <c r="AI639" s="110"/>
      <c r="AJ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c r="AE640" s="110"/>
      <c r="AF640" s="110"/>
      <c r="AG640" s="110"/>
      <c r="AH640" s="110"/>
      <c r="AI640" s="110"/>
      <c r="AJ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c r="AE641" s="110"/>
      <c r="AF641" s="110"/>
      <c r="AG641" s="110"/>
      <c r="AH641" s="110"/>
      <c r="AI641" s="110"/>
      <c r="AJ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c r="AE642" s="110"/>
      <c r="AF642" s="110"/>
      <c r="AG642" s="110"/>
      <c r="AH642" s="110"/>
      <c r="AI642" s="110"/>
      <c r="AJ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c r="AE643" s="110"/>
      <c r="AF643" s="110"/>
      <c r="AG643" s="110"/>
      <c r="AH643" s="110"/>
      <c r="AI643" s="110"/>
      <c r="AJ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c r="AE644" s="110"/>
      <c r="AF644" s="110"/>
      <c r="AG644" s="110"/>
      <c r="AH644" s="110"/>
      <c r="AI644" s="110"/>
      <c r="AJ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c r="AE645" s="110"/>
      <c r="AF645" s="110"/>
      <c r="AG645" s="110"/>
      <c r="AH645" s="110"/>
      <c r="AI645" s="110"/>
      <c r="AJ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c r="AE646" s="110"/>
      <c r="AF646" s="110"/>
      <c r="AG646" s="110"/>
      <c r="AH646" s="110"/>
      <c r="AI646" s="110"/>
      <c r="AJ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c r="AE647" s="110"/>
      <c r="AF647" s="110"/>
      <c r="AG647" s="110"/>
      <c r="AH647" s="110"/>
      <c r="AI647" s="110"/>
      <c r="AJ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c r="AE648" s="110"/>
      <c r="AF648" s="110"/>
      <c r="AG648" s="110"/>
      <c r="AH648" s="110"/>
      <c r="AI648" s="110"/>
      <c r="AJ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c r="AE649" s="110"/>
      <c r="AF649" s="110"/>
      <c r="AG649" s="110"/>
      <c r="AH649" s="110"/>
      <c r="AI649" s="110"/>
      <c r="AJ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c r="AE650" s="110"/>
      <c r="AF650" s="110"/>
      <c r="AG650" s="110"/>
      <c r="AH650" s="110"/>
      <c r="AI650" s="110"/>
      <c r="AJ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c r="AE651" s="110"/>
      <c r="AF651" s="110"/>
      <c r="AG651" s="110"/>
      <c r="AH651" s="110"/>
      <c r="AI651" s="110"/>
      <c r="AJ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c r="AE652" s="110"/>
      <c r="AF652" s="110"/>
      <c r="AG652" s="110"/>
      <c r="AH652" s="110"/>
      <c r="AI652" s="110"/>
      <c r="AJ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c r="AE653" s="110"/>
      <c r="AF653" s="110"/>
      <c r="AG653" s="110"/>
      <c r="AH653" s="110"/>
      <c r="AI653" s="110"/>
      <c r="AJ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c r="AE654" s="110"/>
      <c r="AF654" s="110"/>
      <c r="AG654" s="110"/>
      <c r="AH654" s="110"/>
      <c r="AI654" s="110"/>
      <c r="AJ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c r="AE655" s="110"/>
      <c r="AF655" s="110"/>
      <c r="AG655" s="110"/>
      <c r="AH655" s="110"/>
      <c r="AI655" s="110"/>
      <c r="AJ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c r="AE656" s="110"/>
      <c r="AF656" s="110"/>
      <c r="AG656" s="110"/>
      <c r="AH656" s="110"/>
      <c r="AI656" s="110"/>
      <c r="AJ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c r="AE657" s="110"/>
      <c r="AF657" s="110"/>
      <c r="AG657" s="110"/>
      <c r="AH657" s="110"/>
      <c r="AI657" s="110"/>
      <c r="AJ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c r="AE658" s="110"/>
      <c r="AF658" s="110"/>
      <c r="AG658" s="110"/>
      <c r="AH658" s="110"/>
      <c r="AI658" s="110"/>
      <c r="AJ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c r="AE659" s="110"/>
      <c r="AF659" s="110"/>
      <c r="AG659" s="110"/>
      <c r="AH659" s="110"/>
      <c r="AI659" s="110"/>
      <c r="AJ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c r="AE660" s="110"/>
      <c r="AF660" s="110"/>
      <c r="AG660" s="110"/>
      <c r="AH660" s="110"/>
      <c r="AI660" s="110"/>
      <c r="AJ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c r="AE661" s="110"/>
      <c r="AF661" s="110"/>
      <c r="AG661" s="110"/>
      <c r="AH661" s="110"/>
      <c r="AI661" s="110"/>
      <c r="AJ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c r="AE662" s="110"/>
      <c r="AF662" s="110"/>
      <c r="AG662" s="110"/>
      <c r="AH662" s="110"/>
      <c r="AI662" s="110"/>
      <c r="AJ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c r="AE663" s="110"/>
      <c r="AF663" s="110"/>
      <c r="AG663" s="110"/>
      <c r="AH663" s="110"/>
      <c r="AI663" s="110"/>
      <c r="AJ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c r="AE664" s="110"/>
      <c r="AF664" s="110"/>
      <c r="AG664" s="110"/>
      <c r="AH664" s="110"/>
      <c r="AI664" s="110"/>
      <c r="AJ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c r="AE665" s="110"/>
      <c r="AF665" s="110"/>
      <c r="AG665" s="110"/>
      <c r="AH665" s="110"/>
      <c r="AI665" s="110"/>
      <c r="AJ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c r="AE666" s="110"/>
      <c r="AF666" s="110"/>
      <c r="AG666" s="110"/>
      <c r="AH666" s="110"/>
      <c r="AI666" s="110"/>
      <c r="AJ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c r="AE667" s="110"/>
      <c r="AF667" s="110"/>
      <c r="AG667" s="110"/>
      <c r="AH667" s="110"/>
      <c r="AI667" s="110"/>
      <c r="AJ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c r="AE668" s="110"/>
      <c r="AF668" s="110"/>
      <c r="AG668" s="110"/>
      <c r="AH668" s="110"/>
      <c r="AI668" s="110"/>
      <c r="AJ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c r="AE669" s="110"/>
      <c r="AF669" s="110"/>
      <c r="AG669" s="110"/>
      <c r="AH669" s="110"/>
      <c r="AI669" s="110"/>
      <c r="AJ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c r="AE670" s="110"/>
      <c r="AF670" s="110"/>
      <c r="AG670" s="110"/>
      <c r="AH670" s="110"/>
      <c r="AI670" s="110"/>
      <c r="AJ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c r="AE671" s="110"/>
      <c r="AF671" s="110"/>
      <c r="AG671" s="110"/>
      <c r="AH671" s="110"/>
      <c r="AI671" s="110"/>
      <c r="AJ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c r="AE672" s="110"/>
      <c r="AF672" s="110"/>
      <c r="AG672" s="110"/>
      <c r="AH672" s="110"/>
      <c r="AI672" s="110"/>
      <c r="AJ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c r="AE673" s="110"/>
      <c r="AF673" s="110"/>
      <c r="AG673" s="110"/>
      <c r="AH673" s="110"/>
      <c r="AI673" s="110"/>
      <c r="AJ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c r="AE674" s="110"/>
      <c r="AF674" s="110"/>
      <c r="AG674" s="110"/>
      <c r="AH674" s="110"/>
      <c r="AI674" s="110"/>
      <c r="AJ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c r="AE675" s="110"/>
      <c r="AF675" s="110"/>
      <c r="AG675" s="110"/>
      <c r="AH675" s="110"/>
      <c r="AI675" s="110"/>
      <c r="AJ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c r="AE676" s="110"/>
      <c r="AF676" s="110"/>
      <c r="AG676" s="110"/>
      <c r="AH676" s="110"/>
      <c r="AI676" s="110"/>
      <c r="AJ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c r="AE677" s="110"/>
      <c r="AF677" s="110"/>
      <c r="AG677" s="110"/>
      <c r="AH677" s="110"/>
      <c r="AI677" s="110"/>
      <c r="AJ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c r="AE678" s="110"/>
      <c r="AF678" s="110"/>
      <c r="AG678" s="110"/>
      <c r="AH678" s="110"/>
      <c r="AI678" s="110"/>
      <c r="AJ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c r="AE679" s="110"/>
      <c r="AF679" s="110"/>
      <c r="AG679" s="110"/>
      <c r="AH679" s="110"/>
      <c r="AI679" s="110"/>
      <c r="AJ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c r="AE680" s="110"/>
      <c r="AF680" s="110"/>
      <c r="AG680" s="110"/>
      <c r="AH680" s="110"/>
      <c r="AI680" s="110"/>
      <c r="AJ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c r="AE681" s="110"/>
      <c r="AF681" s="110"/>
      <c r="AG681" s="110"/>
      <c r="AH681" s="110"/>
      <c r="AI681" s="110"/>
      <c r="AJ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c r="AE682" s="110"/>
      <c r="AF682" s="110"/>
      <c r="AG682" s="110"/>
      <c r="AH682" s="110"/>
      <c r="AI682" s="110"/>
      <c r="AJ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c r="AE683" s="110"/>
      <c r="AF683" s="110"/>
      <c r="AG683" s="110"/>
      <c r="AH683" s="110"/>
      <c r="AI683" s="110"/>
      <c r="AJ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c r="AE684" s="110"/>
      <c r="AF684" s="110"/>
      <c r="AG684" s="110"/>
      <c r="AH684" s="110"/>
      <c r="AI684" s="110"/>
      <c r="AJ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c r="AE685" s="110"/>
      <c r="AF685" s="110"/>
      <c r="AG685" s="110"/>
      <c r="AH685" s="110"/>
      <c r="AI685" s="110"/>
      <c r="AJ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c r="AE686" s="110"/>
      <c r="AF686" s="110"/>
      <c r="AG686" s="110"/>
      <c r="AH686" s="110"/>
      <c r="AI686" s="110"/>
      <c r="AJ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c r="AE687" s="110"/>
      <c r="AF687" s="110"/>
      <c r="AG687" s="110"/>
      <c r="AH687" s="110"/>
      <c r="AI687" s="110"/>
      <c r="AJ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c r="AE688" s="110"/>
      <c r="AF688" s="110"/>
      <c r="AG688" s="110"/>
      <c r="AH688" s="110"/>
      <c r="AI688" s="110"/>
      <c r="AJ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c r="AE689" s="110"/>
      <c r="AF689" s="110"/>
      <c r="AG689" s="110"/>
      <c r="AH689" s="110"/>
      <c r="AI689" s="110"/>
      <c r="AJ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c r="AE690" s="110"/>
      <c r="AF690" s="110"/>
      <c r="AG690" s="110"/>
      <c r="AH690" s="110"/>
      <c r="AI690" s="110"/>
      <c r="AJ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c r="AE691" s="110"/>
      <c r="AF691" s="110"/>
      <c r="AG691" s="110"/>
      <c r="AH691" s="110"/>
      <c r="AI691" s="110"/>
      <c r="AJ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c r="AE692" s="110"/>
      <c r="AF692" s="110"/>
      <c r="AG692" s="110"/>
      <c r="AH692" s="110"/>
      <c r="AI692" s="110"/>
      <c r="AJ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c r="AE693" s="110"/>
      <c r="AF693" s="110"/>
      <c r="AG693" s="110"/>
      <c r="AH693" s="110"/>
      <c r="AI693" s="110"/>
      <c r="AJ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c r="AE694" s="110"/>
      <c r="AF694" s="110"/>
      <c r="AG694" s="110"/>
      <c r="AH694" s="110"/>
      <c r="AI694" s="110"/>
      <c r="AJ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c r="AE695" s="110"/>
      <c r="AF695" s="110"/>
      <c r="AG695" s="110"/>
      <c r="AH695" s="110"/>
      <c r="AI695" s="110"/>
      <c r="AJ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c r="AE696" s="110"/>
      <c r="AF696" s="110"/>
      <c r="AG696" s="110"/>
      <c r="AH696" s="110"/>
      <c r="AI696" s="110"/>
      <c r="AJ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c r="AE697" s="110"/>
      <c r="AF697" s="110"/>
      <c r="AG697" s="110"/>
      <c r="AH697" s="110"/>
      <c r="AI697" s="110"/>
      <c r="AJ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c r="AE698" s="110"/>
      <c r="AF698" s="110"/>
      <c r="AG698" s="110"/>
      <c r="AH698" s="110"/>
      <c r="AI698" s="110"/>
      <c r="AJ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c r="AE699" s="110"/>
      <c r="AF699" s="110"/>
      <c r="AG699" s="110"/>
      <c r="AH699" s="110"/>
      <c r="AI699" s="110"/>
      <c r="AJ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c r="AE700" s="110"/>
      <c r="AF700" s="110"/>
      <c r="AG700" s="110"/>
      <c r="AH700" s="110"/>
      <c r="AI700" s="110"/>
      <c r="AJ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c r="AE701" s="110"/>
      <c r="AF701" s="110"/>
      <c r="AG701" s="110"/>
      <c r="AH701" s="110"/>
      <c r="AI701" s="110"/>
      <c r="AJ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c r="AE702" s="110"/>
      <c r="AF702" s="110"/>
      <c r="AG702" s="110"/>
      <c r="AH702" s="110"/>
      <c r="AI702" s="110"/>
      <c r="AJ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c r="AE703" s="110"/>
      <c r="AF703" s="110"/>
      <c r="AG703" s="110"/>
      <c r="AH703" s="110"/>
      <c r="AI703" s="110"/>
      <c r="AJ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c r="AE704" s="110"/>
      <c r="AF704" s="110"/>
      <c r="AG704" s="110"/>
      <c r="AH704" s="110"/>
      <c r="AI704" s="110"/>
      <c r="AJ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c r="AE705" s="110"/>
      <c r="AF705" s="110"/>
      <c r="AG705" s="110"/>
      <c r="AH705" s="110"/>
      <c r="AI705" s="110"/>
      <c r="AJ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c r="AE706" s="110"/>
      <c r="AF706" s="110"/>
      <c r="AG706" s="110"/>
      <c r="AH706" s="110"/>
      <c r="AI706" s="110"/>
      <c r="AJ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c r="AE707" s="110"/>
      <c r="AF707" s="110"/>
      <c r="AG707" s="110"/>
      <c r="AH707" s="110"/>
      <c r="AI707" s="110"/>
      <c r="AJ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c r="AE708" s="110"/>
      <c r="AF708" s="110"/>
      <c r="AG708" s="110"/>
      <c r="AH708" s="110"/>
      <c r="AI708" s="110"/>
      <c r="AJ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c r="AG709" s="110"/>
      <c r="AH709" s="110"/>
      <c r="AI709" s="110"/>
      <c r="AJ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c r="AJ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c r="AE711" s="110"/>
      <c r="AF711" s="110"/>
      <c r="AG711" s="110"/>
      <c r="AH711" s="110"/>
      <c r="AI711" s="110"/>
      <c r="AJ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c r="AE712" s="110"/>
      <c r="AF712" s="110"/>
      <c r="AG712" s="110"/>
      <c r="AH712" s="110"/>
      <c r="AI712" s="110"/>
      <c r="AJ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c r="AE713" s="110"/>
      <c r="AF713" s="110"/>
      <c r="AG713" s="110"/>
      <c r="AH713" s="110"/>
      <c r="AI713" s="110"/>
      <c r="AJ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c r="AE714" s="110"/>
      <c r="AF714" s="110"/>
      <c r="AG714" s="110"/>
      <c r="AH714" s="110"/>
      <c r="AI714" s="110"/>
      <c r="AJ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c r="AE715" s="110"/>
      <c r="AF715" s="110"/>
      <c r="AG715" s="110"/>
      <c r="AH715" s="110"/>
      <c r="AI715" s="110"/>
      <c r="AJ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c r="AE716" s="110"/>
      <c r="AF716" s="110"/>
      <c r="AG716" s="110"/>
      <c r="AH716" s="110"/>
      <c r="AI716" s="110"/>
      <c r="AJ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c r="AE717" s="110"/>
      <c r="AF717" s="110"/>
      <c r="AG717" s="110"/>
      <c r="AH717" s="110"/>
      <c r="AI717" s="110"/>
      <c r="AJ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c r="AE718" s="110"/>
      <c r="AF718" s="110"/>
      <c r="AG718" s="110"/>
      <c r="AH718" s="110"/>
      <c r="AI718" s="110"/>
      <c r="AJ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c r="AE719" s="110"/>
      <c r="AF719" s="110"/>
      <c r="AG719" s="110"/>
      <c r="AH719" s="110"/>
      <c r="AI719" s="110"/>
      <c r="AJ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c r="AE720" s="110"/>
      <c r="AF720" s="110"/>
      <c r="AG720" s="110"/>
      <c r="AH720" s="110"/>
      <c r="AI720" s="110"/>
      <c r="AJ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c r="AE721" s="110"/>
      <c r="AF721" s="110"/>
      <c r="AG721" s="110"/>
      <c r="AH721" s="110"/>
      <c r="AI721" s="110"/>
      <c r="AJ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c r="AE722" s="110"/>
      <c r="AF722" s="110"/>
      <c r="AG722" s="110"/>
      <c r="AH722" s="110"/>
      <c r="AI722" s="110"/>
      <c r="AJ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c r="AE723" s="110"/>
      <c r="AF723" s="110"/>
      <c r="AG723" s="110"/>
      <c r="AH723" s="110"/>
      <c r="AI723" s="110"/>
      <c r="AJ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c r="AE724" s="110"/>
      <c r="AF724" s="110"/>
      <c r="AG724" s="110"/>
      <c r="AH724" s="110"/>
      <c r="AI724" s="110"/>
      <c r="AJ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c r="AE725" s="110"/>
      <c r="AF725" s="110"/>
      <c r="AG725" s="110"/>
      <c r="AH725" s="110"/>
      <c r="AI725" s="110"/>
      <c r="AJ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c r="AE726" s="110"/>
      <c r="AF726" s="110"/>
      <c r="AG726" s="110"/>
      <c r="AH726" s="110"/>
      <c r="AI726" s="110"/>
      <c r="AJ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c r="AE727" s="110"/>
      <c r="AF727" s="110"/>
      <c r="AG727" s="110"/>
      <c r="AH727" s="110"/>
      <c r="AI727" s="110"/>
      <c r="AJ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c r="AE728" s="110"/>
      <c r="AF728" s="110"/>
      <c r="AG728" s="110"/>
      <c r="AH728" s="110"/>
      <c r="AI728" s="110"/>
      <c r="AJ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c r="AE729" s="110"/>
      <c r="AF729" s="110"/>
      <c r="AG729" s="110"/>
      <c r="AH729" s="110"/>
      <c r="AI729" s="110"/>
      <c r="AJ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c r="AE730" s="110"/>
      <c r="AF730" s="110"/>
      <c r="AG730" s="110"/>
      <c r="AH730" s="110"/>
      <c r="AI730" s="110"/>
      <c r="AJ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c r="AE731" s="110"/>
      <c r="AF731" s="110"/>
      <c r="AG731" s="110"/>
      <c r="AH731" s="110"/>
      <c r="AI731" s="110"/>
      <c r="AJ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c r="AE732" s="110"/>
      <c r="AF732" s="110"/>
      <c r="AG732" s="110"/>
      <c r="AH732" s="110"/>
      <c r="AI732" s="110"/>
      <c r="AJ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c r="AE733" s="110"/>
      <c r="AF733" s="110"/>
      <c r="AG733" s="110"/>
      <c r="AH733" s="110"/>
      <c r="AI733" s="110"/>
      <c r="AJ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c r="AE734" s="110"/>
      <c r="AF734" s="110"/>
      <c r="AG734" s="110"/>
      <c r="AH734" s="110"/>
      <c r="AI734" s="110"/>
      <c r="AJ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c r="AE735" s="110"/>
      <c r="AF735" s="110"/>
      <c r="AG735" s="110"/>
      <c r="AH735" s="110"/>
      <c r="AI735" s="110"/>
      <c r="AJ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c r="AE736" s="110"/>
      <c r="AF736" s="110"/>
      <c r="AG736" s="110"/>
      <c r="AH736" s="110"/>
      <c r="AI736" s="110"/>
      <c r="AJ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c r="AE737" s="110"/>
      <c r="AF737" s="110"/>
      <c r="AG737" s="110"/>
      <c r="AH737" s="110"/>
      <c r="AI737" s="110"/>
      <c r="AJ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c r="AE738" s="110"/>
      <c r="AF738" s="110"/>
      <c r="AG738" s="110"/>
      <c r="AH738" s="110"/>
      <c r="AI738" s="110"/>
      <c r="AJ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c r="AE739" s="110"/>
      <c r="AF739" s="110"/>
      <c r="AG739" s="110"/>
      <c r="AH739" s="110"/>
      <c r="AI739" s="110"/>
      <c r="AJ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c r="AE740" s="110"/>
      <c r="AF740" s="110"/>
      <c r="AG740" s="110"/>
      <c r="AH740" s="110"/>
      <c r="AI740" s="110"/>
      <c r="AJ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c r="AE741" s="110"/>
      <c r="AF741" s="110"/>
      <c r="AG741" s="110"/>
      <c r="AH741" s="110"/>
      <c r="AI741" s="110"/>
      <c r="AJ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c r="AE742" s="110"/>
      <c r="AF742" s="110"/>
      <c r="AG742" s="110"/>
      <c r="AH742" s="110"/>
      <c r="AI742" s="110"/>
      <c r="AJ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c r="AE743" s="110"/>
      <c r="AF743" s="110"/>
      <c r="AG743" s="110"/>
      <c r="AH743" s="110"/>
      <c r="AI743" s="110"/>
      <c r="AJ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c r="AE744" s="110"/>
      <c r="AF744" s="110"/>
      <c r="AG744" s="110"/>
      <c r="AH744" s="110"/>
      <c r="AI744" s="110"/>
      <c r="AJ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c r="AE745" s="110"/>
      <c r="AF745" s="110"/>
      <c r="AG745" s="110"/>
      <c r="AH745" s="110"/>
      <c r="AI745" s="110"/>
      <c r="AJ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c r="AE746" s="110"/>
      <c r="AF746" s="110"/>
      <c r="AG746" s="110"/>
      <c r="AH746" s="110"/>
      <c r="AI746" s="110"/>
      <c r="AJ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c r="AE747" s="110"/>
      <c r="AF747" s="110"/>
      <c r="AG747" s="110"/>
      <c r="AH747" s="110"/>
      <c r="AI747" s="110"/>
      <c r="AJ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c r="AE748" s="110"/>
      <c r="AF748" s="110"/>
      <c r="AG748" s="110"/>
      <c r="AH748" s="110"/>
      <c r="AI748" s="110"/>
      <c r="AJ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c r="AE749" s="110"/>
      <c r="AF749" s="110"/>
      <c r="AG749" s="110"/>
      <c r="AH749" s="110"/>
      <c r="AI749" s="110"/>
      <c r="AJ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c r="AE750" s="110"/>
      <c r="AF750" s="110"/>
      <c r="AG750" s="110"/>
      <c r="AH750" s="110"/>
      <c r="AI750" s="110"/>
      <c r="AJ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c r="AE751" s="110"/>
      <c r="AF751" s="110"/>
      <c r="AG751" s="110"/>
      <c r="AH751" s="110"/>
      <c r="AI751" s="110"/>
      <c r="AJ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c r="AE752" s="110"/>
      <c r="AF752" s="110"/>
      <c r="AG752" s="110"/>
      <c r="AH752" s="110"/>
      <c r="AI752" s="110"/>
      <c r="AJ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c r="AE753" s="110"/>
      <c r="AF753" s="110"/>
      <c r="AG753" s="110"/>
      <c r="AH753" s="110"/>
      <c r="AI753" s="110"/>
      <c r="AJ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c r="AE754" s="110"/>
      <c r="AF754" s="110"/>
      <c r="AG754" s="110"/>
      <c r="AH754" s="110"/>
      <c r="AI754" s="110"/>
      <c r="AJ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c r="AE755" s="110"/>
      <c r="AF755" s="110"/>
      <c r="AG755" s="110"/>
      <c r="AH755" s="110"/>
      <c r="AI755" s="110"/>
      <c r="AJ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c r="AE756" s="110"/>
      <c r="AF756" s="110"/>
      <c r="AG756" s="110"/>
      <c r="AH756" s="110"/>
      <c r="AI756" s="110"/>
      <c r="AJ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c r="AE757" s="110"/>
      <c r="AF757" s="110"/>
      <c r="AG757" s="110"/>
      <c r="AH757" s="110"/>
      <c r="AI757" s="110"/>
      <c r="AJ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c r="AE758" s="110"/>
      <c r="AF758" s="110"/>
      <c r="AG758" s="110"/>
      <c r="AH758" s="110"/>
      <c r="AI758" s="110"/>
      <c r="AJ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c r="AE759" s="110"/>
      <c r="AF759" s="110"/>
      <c r="AG759" s="110"/>
      <c r="AH759" s="110"/>
      <c r="AI759" s="110"/>
      <c r="AJ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c r="AE760" s="110"/>
      <c r="AF760" s="110"/>
      <c r="AG760" s="110"/>
      <c r="AH760" s="110"/>
      <c r="AI760" s="110"/>
      <c r="AJ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c r="AE761" s="110"/>
      <c r="AF761" s="110"/>
      <c r="AG761" s="110"/>
      <c r="AH761" s="110"/>
      <c r="AI761" s="110"/>
      <c r="AJ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c r="AE762" s="110"/>
      <c r="AF762" s="110"/>
      <c r="AG762" s="110"/>
      <c r="AH762" s="110"/>
      <c r="AI762" s="110"/>
      <c r="AJ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c r="AE763" s="110"/>
      <c r="AF763" s="110"/>
      <c r="AG763" s="110"/>
      <c r="AH763" s="110"/>
      <c r="AI763" s="110"/>
      <c r="AJ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c r="AE764" s="110"/>
      <c r="AF764" s="110"/>
      <c r="AG764" s="110"/>
      <c r="AH764" s="110"/>
      <c r="AI764" s="110"/>
      <c r="AJ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c r="AE765" s="110"/>
      <c r="AF765" s="110"/>
      <c r="AG765" s="110"/>
      <c r="AH765" s="110"/>
      <c r="AI765" s="110"/>
      <c r="AJ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c r="AE766" s="110"/>
      <c r="AF766" s="110"/>
      <c r="AG766" s="110"/>
      <c r="AH766" s="110"/>
      <c r="AI766" s="110"/>
      <c r="AJ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c r="AE767" s="110"/>
      <c r="AF767" s="110"/>
      <c r="AG767" s="110"/>
      <c r="AH767" s="110"/>
      <c r="AI767" s="110"/>
      <c r="AJ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c r="AE768" s="110"/>
      <c r="AF768" s="110"/>
      <c r="AG768" s="110"/>
      <c r="AH768" s="110"/>
      <c r="AI768" s="110"/>
      <c r="AJ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c r="AE769" s="110"/>
      <c r="AF769" s="110"/>
      <c r="AG769" s="110"/>
      <c r="AH769" s="110"/>
      <c r="AI769" s="110"/>
      <c r="AJ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c r="AE770" s="110"/>
      <c r="AF770" s="110"/>
      <c r="AG770" s="110"/>
      <c r="AH770" s="110"/>
      <c r="AI770" s="110"/>
      <c r="AJ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c r="AE771" s="110"/>
      <c r="AF771" s="110"/>
      <c r="AG771" s="110"/>
      <c r="AH771" s="110"/>
      <c r="AI771" s="110"/>
      <c r="AJ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c r="AE772" s="110"/>
      <c r="AF772" s="110"/>
      <c r="AG772" s="110"/>
      <c r="AH772" s="110"/>
      <c r="AI772" s="110"/>
      <c r="AJ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c r="AE773" s="110"/>
      <c r="AF773" s="110"/>
      <c r="AG773" s="110"/>
      <c r="AH773" s="110"/>
      <c r="AI773" s="110"/>
      <c r="AJ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c r="AE774" s="110"/>
      <c r="AF774" s="110"/>
      <c r="AG774" s="110"/>
      <c r="AH774" s="110"/>
      <c r="AI774" s="110"/>
      <c r="AJ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c r="AE775" s="110"/>
      <c r="AF775" s="110"/>
      <c r="AG775" s="110"/>
      <c r="AH775" s="110"/>
      <c r="AI775" s="110"/>
      <c r="AJ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c r="AE776" s="110"/>
      <c r="AF776" s="110"/>
      <c r="AG776" s="110"/>
      <c r="AH776" s="110"/>
      <c r="AI776" s="110"/>
      <c r="AJ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c r="AE777" s="110"/>
      <c r="AF777" s="110"/>
      <c r="AG777" s="110"/>
      <c r="AH777" s="110"/>
      <c r="AI777" s="110"/>
      <c r="AJ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c r="AE778" s="110"/>
      <c r="AF778" s="110"/>
      <c r="AG778" s="110"/>
      <c r="AH778" s="110"/>
      <c r="AI778" s="110"/>
      <c r="AJ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c r="AE779" s="110"/>
      <c r="AF779" s="110"/>
      <c r="AG779" s="110"/>
      <c r="AH779" s="110"/>
      <c r="AI779" s="110"/>
      <c r="AJ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c r="AE780" s="110"/>
      <c r="AF780" s="110"/>
      <c r="AG780" s="110"/>
      <c r="AH780" s="110"/>
      <c r="AI780" s="110"/>
      <c r="AJ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c r="AE781" s="110"/>
      <c r="AF781" s="110"/>
      <c r="AG781" s="110"/>
      <c r="AH781" s="110"/>
      <c r="AI781" s="110"/>
      <c r="AJ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c r="AE782" s="110"/>
      <c r="AF782" s="110"/>
      <c r="AG782" s="110"/>
      <c r="AH782" s="110"/>
      <c r="AI782" s="110"/>
      <c r="AJ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c r="AE783" s="110"/>
      <c r="AF783" s="110"/>
      <c r="AG783" s="110"/>
      <c r="AH783" s="110"/>
      <c r="AI783" s="110"/>
      <c r="AJ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c r="AE784" s="110"/>
      <c r="AF784" s="110"/>
      <c r="AG784" s="110"/>
      <c r="AH784" s="110"/>
      <c r="AI784" s="110"/>
      <c r="AJ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c r="AE785" s="110"/>
      <c r="AF785" s="110"/>
      <c r="AG785" s="110"/>
      <c r="AH785" s="110"/>
      <c r="AI785" s="110"/>
      <c r="AJ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c r="AE786" s="110"/>
      <c r="AF786" s="110"/>
      <c r="AG786" s="110"/>
      <c r="AH786" s="110"/>
      <c r="AI786" s="110"/>
      <c r="AJ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c r="AE787" s="110"/>
      <c r="AF787" s="110"/>
      <c r="AG787" s="110"/>
      <c r="AH787" s="110"/>
      <c r="AI787" s="110"/>
      <c r="AJ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c r="AG788" s="110"/>
      <c r="AH788" s="110"/>
      <c r="AI788" s="110"/>
      <c r="AJ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c r="AE789" s="110"/>
      <c r="AF789" s="110"/>
      <c r="AG789" s="110"/>
      <c r="AH789" s="110"/>
      <c r="AI789" s="110"/>
      <c r="AJ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c r="AE790" s="110"/>
      <c r="AF790" s="110"/>
      <c r="AG790" s="110"/>
      <c r="AH790" s="110"/>
      <c r="AI790" s="110"/>
      <c r="AJ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c r="AE791" s="110"/>
      <c r="AF791" s="110"/>
      <c r="AG791" s="110"/>
      <c r="AH791" s="110"/>
      <c r="AI791" s="110"/>
      <c r="AJ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c r="AE792" s="110"/>
      <c r="AF792" s="110"/>
      <c r="AG792" s="110"/>
      <c r="AH792" s="110"/>
      <c r="AI792" s="110"/>
      <c r="AJ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c r="AE793" s="110"/>
      <c r="AF793" s="110"/>
      <c r="AG793" s="110"/>
      <c r="AH793" s="110"/>
      <c r="AI793" s="110"/>
      <c r="AJ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c r="AE794" s="110"/>
      <c r="AF794" s="110"/>
      <c r="AG794" s="110"/>
      <c r="AH794" s="110"/>
      <c r="AI794" s="110"/>
      <c r="AJ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c r="AE795" s="110"/>
      <c r="AF795" s="110"/>
      <c r="AG795" s="110"/>
      <c r="AH795" s="110"/>
      <c r="AI795" s="110"/>
      <c r="AJ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c r="AE796" s="110"/>
      <c r="AF796" s="110"/>
      <c r="AG796" s="110"/>
      <c r="AH796" s="110"/>
      <c r="AI796" s="110"/>
      <c r="AJ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c r="AE797" s="110"/>
      <c r="AF797" s="110"/>
      <c r="AG797" s="110"/>
      <c r="AH797" s="110"/>
      <c r="AI797" s="110"/>
      <c r="AJ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c r="AE798" s="110"/>
      <c r="AF798" s="110"/>
      <c r="AG798" s="110"/>
      <c r="AH798" s="110"/>
      <c r="AI798" s="110"/>
      <c r="AJ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c r="AE799" s="110"/>
      <c r="AF799" s="110"/>
      <c r="AG799" s="110"/>
      <c r="AH799" s="110"/>
      <c r="AI799" s="110"/>
      <c r="AJ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c r="AE800" s="110"/>
      <c r="AF800" s="110"/>
      <c r="AG800" s="110"/>
      <c r="AH800" s="110"/>
      <c r="AI800" s="110"/>
      <c r="AJ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c r="AE801" s="110"/>
      <c r="AF801" s="110"/>
      <c r="AG801" s="110"/>
      <c r="AH801" s="110"/>
      <c r="AI801" s="110"/>
      <c r="AJ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c r="AE802" s="110"/>
      <c r="AF802" s="110"/>
      <c r="AG802" s="110"/>
      <c r="AH802" s="110"/>
      <c r="AI802" s="110"/>
      <c r="AJ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c r="AE803" s="110"/>
      <c r="AF803" s="110"/>
      <c r="AG803" s="110"/>
      <c r="AH803" s="110"/>
      <c r="AI803" s="110"/>
      <c r="AJ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c r="AE804" s="110"/>
      <c r="AF804" s="110"/>
      <c r="AG804" s="110"/>
      <c r="AH804" s="110"/>
      <c r="AI804" s="110"/>
      <c r="AJ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c r="AE805" s="110"/>
      <c r="AF805" s="110"/>
      <c r="AG805" s="110"/>
      <c r="AH805" s="110"/>
      <c r="AI805" s="110"/>
      <c r="AJ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c r="AE806" s="110"/>
      <c r="AF806" s="110"/>
      <c r="AG806" s="110"/>
      <c r="AH806" s="110"/>
      <c r="AI806" s="110"/>
      <c r="AJ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c r="AE807" s="110"/>
      <c r="AF807" s="110"/>
      <c r="AG807" s="110"/>
      <c r="AH807" s="110"/>
      <c r="AI807" s="110"/>
      <c r="AJ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c r="AE808" s="110"/>
      <c r="AF808" s="110"/>
      <c r="AG808" s="110"/>
      <c r="AH808" s="110"/>
      <c r="AI808" s="110"/>
      <c r="AJ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c r="AE809" s="110"/>
      <c r="AF809" s="110"/>
      <c r="AG809" s="110"/>
      <c r="AH809" s="110"/>
      <c r="AI809" s="110"/>
      <c r="AJ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c r="AE810" s="110"/>
      <c r="AF810" s="110"/>
      <c r="AG810" s="110"/>
      <c r="AH810" s="110"/>
      <c r="AI810" s="110"/>
      <c r="AJ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c r="AE811" s="110"/>
      <c r="AF811" s="110"/>
      <c r="AG811" s="110"/>
      <c r="AH811" s="110"/>
      <c r="AI811" s="110"/>
      <c r="AJ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c r="AE812" s="110"/>
      <c r="AF812" s="110"/>
      <c r="AG812" s="110"/>
      <c r="AH812" s="110"/>
      <c r="AI812" s="110"/>
      <c r="AJ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c r="AE813" s="110"/>
      <c r="AF813" s="110"/>
      <c r="AG813" s="110"/>
      <c r="AH813" s="110"/>
      <c r="AI813" s="110"/>
      <c r="AJ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c r="AE814" s="110"/>
      <c r="AF814" s="110"/>
      <c r="AG814" s="110"/>
      <c r="AH814" s="110"/>
      <c r="AI814" s="110"/>
      <c r="AJ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c r="AE815" s="110"/>
      <c r="AF815" s="110"/>
      <c r="AG815" s="110"/>
      <c r="AH815" s="110"/>
      <c r="AI815" s="110"/>
      <c r="AJ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c r="AE816" s="110"/>
      <c r="AF816" s="110"/>
      <c r="AG816" s="110"/>
      <c r="AH816" s="110"/>
      <c r="AI816" s="110"/>
      <c r="AJ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c r="AE817" s="110"/>
      <c r="AF817" s="110"/>
      <c r="AG817" s="110"/>
      <c r="AH817" s="110"/>
      <c r="AI817" s="110"/>
      <c r="AJ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c r="AE818" s="110"/>
      <c r="AF818" s="110"/>
      <c r="AG818" s="110"/>
      <c r="AH818" s="110"/>
      <c r="AI818" s="110"/>
      <c r="AJ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c r="AE819" s="110"/>
      <c r="AF819" s="110"/>
      <c r="AG819" s="110"/>
      <c r="AH819" s="110"/>
      <c r="AI819" s="110"/>
      <c r="AJ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c r="AE820" s="110"/>
      <c r="AF820" s="110"/>
      <c r="AG820" s="110"/>
      <c r="AH820" s="110"/>
      <c r="AI820" s="110"/>
      <c r="AJ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c r="AE821" s="110"/>
      <c r="AF821" s="110"/>
      <c r="AG821" s="110"/>
      <c r="AH821" s="110"/>
      <c r="AI821" s="110"/>
      <c r="AJ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c r="AE822" s="110"/>
      <c r="AF822" s="110"/>
      <c r="AG822" s="110"/>
      <c r="AH822" s="110"/>
      <c r="AI822" s="110"/>
      <c r="AJ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c r="AE823" s="110"/>
      <c r="AF823" s="110"/>
      <c r="AG823" s="110"/>
      <c r="AH823" s="110"/>
      <c r="AI823" s="110"/>
      <c r="AJ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c r="AE824" s="110"/>
      <c r="AF824" s="110"/>
      <c r="AG824" s="110"/>
      <c r="AH824" s="110"/>
      <c r="AI824" s="110"/>
      <c r="AJ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c r="AE825" s="110"/>
      <c r="AF825" s="110"/>
      <c r="AG825" s="110"/>
      <c r="AH825" s="110"/>
      <c r="AI825" s="110"/>
      <c r="AJ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c r="AE826" s="110"/>
      <c r="AF826" s="110"/>
      <c r="AG826" s="110"/>
      <c r="AH826" s="110"/>
      <c r="AI826" s="110"/>
      <c r="AJ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c r="AE827" s="110"/>
      <c r="AF827" s="110"/>
      <c r="AG827" s="110"/>
      <c r="AH827" s="110"/>
      <c r="AI827" s="110"/>
      <c r="AJ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c r="AE828" s="110"/>
      <c r="AF828" s="110"/>
      <c r="AG828" s="110"/>
      <c r="AH828" s="110"/>
      <c r="AI828" s="110"/>
      <c r="AJ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c r="AE829" s="110"/>
      <c r="AF829" s="110"/>
      <c r="AG829" s="110"/>
      <c r="AH829" s="110"/>
      <c r="AI829" s="110"/>
      <c r="AJ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c r="AE830" s="110"/>
      <c r="AF830" s="110"/>
      <c r="AG830" s="110"/>
      <c r="AH830" s="110"/>
      <c r="AI830" s="110"/>
      <c r="AJ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c r="AE831" s="110"/>
      <c r="AF831" s="110"/>
      <c r="AG831" s="110"/>
      <c r="AH831" s="110"/>
      <c r="AI831" s="110"/>
      <c r="AJ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c r="AE832" s="110"/>
      <c r="AF832" s="110"/>
      <c r="AG832" s="110"/>
      <c r="AH832" s="110"/>
      <c r="AI832" s="110"/>
      <c r="AJ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c r="AE833" s="110"/>
      <c r="AF833" s="110"/>
      <c r="AG833" s="110"/>
      <c r="AH833" s="110"/>
      <c r="AI833" s="110"/>
      <c r="AJ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c r="AE834" s="110"/>
      <c r="AF834" s="110"/>
      <c r="AG834" s="110"/>
      <c r="AH834" s="110"/>
      <c r="AI834" s="110"/>
      <c r="AJ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c r="AE835" s="110"/>
      <c r="AF835" s="110"/>
      <c r="AG835" s="110"/>
      <c r="AH835" s="110"/>
      <c r="AI835" s="110"/>
      <c r="AJ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c r="AE836" s="110"/>
      <c r="AF836" s="110"/>
      <c r="AG836" s="110"/>
      <c r="AH836" s="110"/>
      <c r="AI836" s="110"/>
      <c r="AJ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c r="AE837" s="110"/>
      <c r="AF837" s="110"/>
      <c r="AG837" s="110"/>
      <c r="AH837" s="110"/>
      <c r="AI837" s="110"/>
      <c r="AJ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c r="AE838" s="110"/>
      <c r="AF838" s="110"/>
      <c r="AG838" s="110"/>
      <c r="AH838" s="110"/>
      <c r="AI838" s="110"/>
      <c r="AJ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c r="AE839" s="110"/>
      <c r="AF839" s="110"/>
      <c r="AG839" s="110"/>
      <c r="AH839" s="110"/>
      <c r="AI839" s="110"/>
      <c r="AJ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c r="AE840" s="110"/>
      <c r="AF840" s="110"/>
      <c r="AG840" s="110"/>
      <c r="AH840" s="110"/>
      <c r="AI840" s="110"/>
      <c r="AJ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c r="AE841" s="110"/>
      <c r="AF841" s="110"/>
      <c r="AG841" s="110"/>
      <c r="AH841" s="110"/>
      <c r="AI841" s="110"/>
      <c r="AJ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c r="AE842" s="110"/>
      <c r="AF842" s="110"/>
      <c r="AG842" s="110"/>
      <c r="AH842" s="110"/>
      <c r="AI842" s="110"/>
      <c r="AJ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c r="AE843" s="110"/>
      <c r="AF843" s="110"/>
      <c r="AG843" s="110"/>
      <c r="AH843" s="110"/>
      <c r="AI843" s="110"/>
      <c r="AJ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c r="AE844" s="110"/>
      <c r="AF844" s="110"/>
      <c r="AG844" s="110"/>
      <c r="AH844" s="110"/>
      <c r="AI844" s="110"/>
      <c r="AJ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c r="AE845" s="110"/>
      <c r="AF845" s="110"/>
      <c r="AG845" s="110"/>
      <c r="AH845" s="110"/>
      <c r="AI845" s="110"/>
      <c r="AJ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c r="AE846" s="110"/>
      <c r="AF846" s="110"/>
      <c r="AG846" s="110"/>
      <c r="AH846" s="110"/>
      <c r="AI846" s="110"/>
      <c r="AJ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c r="AE847" s="110"/>
      <c r="AF847" s="110"/>
      <c r="AG847" s="110"/>
      <c r="AH847" s="110"/>
      <c r="AI847" s="110"/>
      <c r="AJ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c r="AE848" s="110"/>
      <c r="AF848" s="110"/>
      <c r="AG848" s="110"/>
      <c r="AH848" s="110"/>
      <c r="AI848" s="110"/>
      <c r="AJ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c r="AE849" s="110"/>
      <c r="AF849" s="110"/>
      <c r="AG849" s="110"/>
      <c r="AH849" s="110"/>
      <c r="AI849" s="110"/>
      <c r="AJ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c r="AE850" s="110"/>
      <c r="AF850" s="110"/>
      <c r="AG850" s="110"/>
      <c r="AH850" s="110"/>
      <c r="AI850" s="110"/>
      <c r="AJ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c r="AE851" s="110"/>
      <c r="AF851" s="110"/>
      <c r="AG851" s="110"/>
      <c r="AH851" s="110"/>
      <c r="AI851" s="110"/>
      <c r="AJ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c r="AE852" s="110"/>
      <c r="AF852" s="110"/>
      <c r="AG852" s="110"/>
      <c r="AH852" s="110"/>
      <c r="AI852" s="110"/>
      <c r="AJ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c r="AE853" s="110"/>
      <c r="AF853" s="110"/>
      <c r="AG853" s="110"/>
      <c r="AH853" s="110"/>
      <c r="AI853" s="110"/>
      <c r="AJ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c r="AE854" s="110"/>
      <c r="AF854" s="110"/>
      <c r="AG854" s="110"/>
      <c r="AH854" s="110"/>
      <c r="AI854" s="110"/>
      <c r="AJ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c r="AE855" s="110"/>
      <c r="AF855" s="110"/>
      <c r="AG855" s="110"/>
      <c r="AH855" s="110"/>
      <c r="AI855" s="110"/>
      <c r="AJ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c r="AE856" s="110"/>
      <c r="AF856" s="110"/>
      <c r="AG856" s="110"/>
      <c r="AH856" s="110"/>
      <c r="AI856" s="110"/>
      <c r="AJ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c r="AE857" s="110"/>
      <c r="AF857" s="110"/>
      <c r="AG857" s="110"/>
      <c r="AH857" s="110"/>
      <c r="AI857" s="110"/>
      <c r="AJ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c r="AE858" s="110"/>
      <c r="AF858" s="110"/>
      <c r="AG858" s="110"/>
      <c r="AH858" s="110"/>
      <c r="AI858" s="110"/>
      <c r="AJ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c r="AE859" s="110"/>
      <c r="AF859" s="110"/>
      <c r="AG859" s="110"/>
      <c r="AH859" s="110"/>
      <c r="AI859" s="110"/>
      <c r="AJ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c r="AE860" s="110"/>
      <c r="AF860" s="110"/>
      <c r="AG860" s="110"/>
      <c r="AH860" s="110"/>
      <c r="AI860" s="110"/>
      <c r="AJ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c r="AE861" s="110"/>
      <c r="AF861" s="110"/>
      <c r="AG861" s="110"/>
      <c r="AH861" s="110"/>
      <c r="AI861" s="110"/>
      <c r="AJ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c r="AE862" s="110"/>
      <c r="AF862" s="110"/>
      <c r="AG862" s="110"/>
      <c r="AH862" s="110"/>
      <c r="AI862" s="110"/>
      <c r="AJ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c r="AE863" s="110"/>
      <c r="AF863" s="110"/>
      <c r="AG863" s="110"/>
      <c r="AH863" s="110"/>
      <c r="AI863" s="110"/>
      <c r="AJ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c r="AE864" s="110"/>
      <c r="AF864" s="110"/>
      <c r="AG864" s="110"/>
      <c r="AH864" s="110"/>
      <c r="AI864" s="110"/>
      <c r="AJ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c r="AE865" s="110"/>
      <c r="AF865" s="110"/>
      <c r="AG865" s="110"/>
      <c r="AH865" s="110"/>
      <c r="AI865" s="110"/>
      <c r="AJ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c r="AE866" s="110"/>
      <c r="AF866" s="110"/>
      <c r="AG866" s="110"/>
      <c r="AH866" s="110"/>
      <c r="AI866" s="110"/>
      <c r="AJ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c r="AE867" s="110"/>
      <c r="AF867" s="110"/>
      <c r="AG867" s="110"/>
      <c r="AH867" s="110"/>
      <c r="AI867" s="110"/>
      <c r="AJ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c r="AE868" s="110"/>
      <c r="AF868" s="110"/>
      <c r="AG868" s="110"/>
      <c r="AH868" s="110"/>
      <c r="AI868" s="110"/>
      <c r="AJ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c r="AE869" s="110"/>
      <c r="AF869" s="110"/>
      <c r="AG869" s="110"/>
      <c r="AH869" s="110"/>
      <c r="AI869" s="110"/>
      <c r="AJ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c r="AE870" s="110"/>
      <c r="AF870" s="110"/>
      <c r="AG870" s="110"/>
      <c r="AH870" s="110"/>
      <c r="AI870" s="110"/>
      <c r="AJ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c r="AE871" s="110"/>
      <c r="AF871" s="110"/>
      <c r="AG871" s="110"/>
      <c r="AH871" s="110"/>
      <c r="AI871" s="110"/>
      <c r="AJ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c r="AE872" s="110"/>
      <c r="AF872" s="110"/>
      <c r="AG872" s="110"/>
      <c r="AH872" s="110"/>
      <c r="AI872" s="110"/>
      <c r="AJ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c r="AE873" s="110"/>
      <c r="AF873" s="110"/>
      <c r="AG873" s="110"/>
      <c r="AH873" s="110"/>
      <c r="AI873" s="110"/>
      <c r="AJ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c r="AE874" s="110"/>
      <c r="AF874" s="110"/>
      <c r="AG874" s="110"/>
      <c r="AH874" s="110"/>
      <c r="AI874" s="110"/>
      <c r="AJ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c r="AE875" s="110"/>
      <c r="AF875" s="110"/>
      <c r="AG875" s="110"/>
      <c r="AH875" s="110"/>
      <c r="AI875" s="110"/>
      <c r="AJ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c r="AE876" s="110"/>
      <c r="AF876" s="110"/>
      <c r="AG876" s="110"/>
      <c r="AH876" s="110"/>
      <c r="AI876" s="110"/>
      <c r="AJ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c r="AE877" s="110"/>
      <c r="AF877" s="110"/>
      <c r="AG877" s="110"/>
      <c r="AH877" s="110"/>
      <c r="AI877" s="110"/>
      <c r="AJ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c r="AE878" s="110"/>
      <c r="AF878" s="110"/>
      <c r="AG878" s="110"/>
      <c r="AH878" s="110"/>
      <c r="AI878" s="110"/>
      <c r="AJ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c r="AE879" s="110"/>
      <c r="AF879" s="110"/>
      <c r="AG879" s="110"/>
      <c r="AH879" s="110"/>
      <c r="AI879" s="110"/>
      <c r="AJ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c r="AE880" s="110"/>
      <c r="AF880" s="110"/>
      <c r="AG880" s="110"/>
      <c r="AH880" s="110"/>
      <c r="AI880" s="110"/>
      <c r="AJ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c r="AE881" s="110"/>
      <c r="AF881" s="110"/>
      <c r="AG881" s="110"/>
      <c r="AH881" s="110"/>
      <c r="AI881" s="110"/>
      <c r="AJ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c r="AE882" s="110"/>
      <c r="AF882" s="110"/>
      <c r="AG882" s="110"/>
      <c r="AH882" s="110"/>
      <c r="AI882" s="110"/>
      <c r="AJ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c r="AE883" s="110"/>
      <c r="AF883" s="110"/>
      <c r="AG883" s="110"/>
      <c r="AH883" s="110"/>
      <c r="AI883" s="110"/>
      <c r="AJ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c r="AE884" s="110"/>
      <c r="AF884" s="110"/>
      <c r="AG884" s="110"/>
      <c r="AH884" s="110"/>
      <c r="AI884" s="110"/>
      <c r="AJ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c r="AG885" s="110"/>
      <c r="AH885" s="110"/>
      <c r="AI885" s="110"/>
      <c r="AJ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c r="AJ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c r="AE887" s="110"/>
      <c r="AF887" s="110"/>
      <c r="AG887" s="110"/>
      <c r="AH887" s="110"/>
      <c r="AI887" s="110"/>
      <c r="AJ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c r="AE888" s="110"/>
      <c r="AF888" s="110"/>
      <c r="AG888" s="110"/>
      <c r="AH888" s="110"/>
      <c r="AI888" s="110"/>
      <c r="AJ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c r="AE889" s="110"/>
      <c r="AF889" s="110"/>
      <c r="AG889" s="110"/>
      <c r="AH889" s="110"/>
      <c r="AI889" s="110"/>
      <c r="AJ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c r="AE890" s="110"/>
      <c r="AF890" s="110"/>
      <c r="AG890" s="110"/>
      <c r="AH890" s="110"/>
      <c r="AI890" s="110"/>
      <c r="AJ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c r="AE891" s="110"/>
      <c r="AF891" s="110"/>
      <c r="AG891" s="110"/>
      <c r="AH891" s="110"/>
      <c r="AI891" s="110"/>
      <c r="AJ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c r="AE892" s="110"/>
      <c r="AF892" s="110"/>
      <c r="AG892" s="110"/>
      <c r="AH892" s="110"/>
      <c r="AI892" s="110"/>
      <c r="AJ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c r="AE893" s="110"/>
      <c r="AF893" s="110"/>
      <c r="AG893" s="110"/>
      <c r="AH893" s="110"/>
      <c r="AI893" s="110"/>
      <c r="AJ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c r="AE894" s="110"/>
      <c r="AF894" s="110"/>
      <c r="AG894" s="110"/>
      <c r="AH894" s="110"/>
      <c r="AI894" s="110"/>
      <c r="AJ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c r="AE895" s="110"/>
      <c r="AF895" s="110"/>
      <c r="AG895" s="110"/>
      <c r="AH895" s="110"/>
      <c r="AI895" s="110"/>
      <c r="AJ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c r="AE896" s="110"/>
      <c r="AF896" s="110"/>
      <c r="AG896" s="110"/>
      <c r="AH896" s="110"/>
      <c r="AI896" s="110"/>
      <c r="AJ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c r="AE897" s="110"/>
      <c r="AF897" s="110"/>
      <c r="AG897" s="110"/>
      <c r="AH897" s="110"/>
      <c r="AI897" s="110"/>
      <c r="AJ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c r="AE898" s="110"/>
      <c r="AF898" s="110"/>
      <c r="AG898" s="110"/>
      <c r="AH898" s="110"/>
      <c r="AI898" s="110"/>
      <c r="AJ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c r="AE899" s="110"/>
      <c r="AF899" s="110"/>
      <c r="AG899" s="110"/>
      <c r="AH899" s="110"/>
      <c r="AI899" s="110"/>
      <c r="AJ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c r="AE900" s="110"/>
      <c r="AF900" s="110"/>
      <c r="AG900" s="110"/>
      <c r="AH900" s="110"/>
      <c r="AI900" s="110"/>
      <c r="AJ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c r="AE901" s="110"/>
      <c r="AF901" s="110"/>
      <c r="AG901" s="110"/>
      <c r="AH901" s="110"/>
      <c r="AI901" s="110"/>
      <c r="AJ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c r="AE902" s="110"/>
      <c r="AF902" s="110"/>
      <c r="AG902" s="110"/>
      <c r="AH902" s="110"/>
      <c r="AI902" s="110"/>
      <c r="AJ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c r="AE903" s="110"/>
      <c r="AF903" s="110"/>
      <c r="AG903" s="110"/>
      <c r="AH903" s="110"/>
      <c r="AI903" s="110"/>
      <c r="AJ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c r="AE904" s="110"/>
      <c r="AF904" s="110"/>
      <c r="AG904" s="110"/>
      <c r="AH904" s="110"/>
      <c r="AI904" s="110"/>
      <c r="AJ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c r="AE905" s="110"/>
      <c r="AF905" s="110"/>
      <c r="AG905" s="110"/>
      <c r="AH905" s="110"/>
      <c r="AI905" s="110"/>
      <c r="AJ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c r="AE906" s="110"/>
      <c r="AF906" s="110"/>
      <c r="AG906" s="110"/>
      <c r="AH906" s="110"/>
      <c r="AI906" s="110"/>
      <c r="AJ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c r="AE907" s="110"/>
      <c r="AF907" s="110"/>
      <c r="AG907" s="110"/>
      <c r="AH907" s="110"/>
      <c r="AI907" s="110"/>
      <c r="AJ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c r="AE908" s="110"/>
      <c r="AF908" s="110"/>
      <c r="AG908" s="110"/>
      <c r="AH908" s="110"/>
      <c r="AI908" s="110"/>
      <c r="AJ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c r="AE909" s="110"/>
      <c r="AF909" s="110"/>
      <c r="AG909" s="110"/>
      <c r="AH909" s="110"/>
      <c r="AI909" s="110"/>
      <c r="AJ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c r="AE910" s="110"/>
      <c r="AF910" s="110"/>
      <c r="AG910" s="110"/>
      <c r="AH910" s="110"/>
      <c r="AI910" s="110"/>
      <c r="AJ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c r="AE911" s="110"/>
      <c r="AF911" s="110"/>
      <c r="AG911" s="110"/>
      <c r="AH911" s="110"/>
      <c r="AI911" s="110"/>
      <c r="AJ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c r="AE912" s="110"/>
      <c r="AF912" s="110"/>
      <c r="AG912" s="110"/>
      <c r="AH912" s="110"/>
      <c r="AI912" s="110"/>
      <c r="AJ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c r="AE913" s="110"/>
      <c r="AF913" s="110"/>
      <c r="AG913" s="110"/>
      <c r="AH913" s="110"/>
      <c r="AI913" s="110"/>
      <c r="AJ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c r="AE914" s="110"/>
      <c r="AF914" s="110"/>
      <c r="AG914" s="110"/>
      <c r="AH914" s="110"/>
      <c r="AI914" s="110"/>
      <c r="AJ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c r="AE915" s="110"/>
      <c r="AF915" s="110"/>
      <c r="AG915" s="110"/>
      <c r="AH915" s="110"/>
      <c r="AI915" s="110"/>
      <c r="AJ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c r="AE916" s="110"/>
      <c r="AF916" s="110"/>
      <c r="AG916" s="110"/>
      <c r="AH916" s="110"/>
      <c r="AI916" s="110"/>
      <c r="AJ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c r="AE917" s="110"/>
      <c r="AF917" s="110"/>
      <c r="AG917" s="110"/>
      <c r="AH917" s="110"/>
      <c r="AI917" s="110"/>
      <c r="AJ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c r="AE918" s="110"/>
      <c r="AF918" s="110"/>
      <c r="AG918" s="110"/>
      <c r="AH918" s="110"/>
      <c r="AI918" s="110"/>
      <c r="AJ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c r="AE919" s="110"/>
      <c r="AF919" s="110"/>
      <c r="AG919" s="110"/>
      <c r="AH919" s="110"/>
      <c r="AI919" s="110"/>
      <c r="AJ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c r="AE920" s="110"/>
      <c r="AF920" s="110"/>
      <c r="AG920" s="110"/>
      <c r="AH920" s="110"/>
      <c r="AI920" s="110"/>
      <c r="AJ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c r="AE921" s="110"/>
      <c r="AF921" s="110"/>
      <c r="AG921" s="110"/>
      <c r="AH921" s="110"/>
      <c r="AI921" s="110"/>
      <c r="AJ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c r="AE922" s="110"/>
      <c r="AF922" s="110"/>
      <c r="AG922" s="110"/>
      <c r="AH922" s="110"/>
      <c r="AI922" s="110"/>
      <c r="AJ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c r="AE923" s="110"/>
      <c r="AF923" s="110"/>
      <c r="AG923" s="110"/>
      <c r="AH923" s="110"/>
      <c r="AI923" s="110"/>
      <c r="AJ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c r="AE924" s="110"/>
      <c r="AF924" s="110"/>
      <c r="AG924" s="110"/>
      <c r="AH924" s="110"/>
      <c r="AI924" s="110"/>
      <c r="AJ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c r="AE925" s="110"/>
      <c r="AF925" s="110"/>
      <c r="AG925" s="110"/>
      <c r="AH925" s="110"/>
      <c r="AI925" s="110"/>
      <c r="AJ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c r="AE926" s="110"/>
      <c r="AF926" s="110"/>
      <c r="AG926" s="110"/>
      <c r="AH926" s="110"/>
      <c r="AI926" s="110"/>
      <c r="AJ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c r="AE927" s="110"/>
      <c r="AF927" s="110"/>
      <c r="AG927" s="110"/>
      <c r="AH927" s="110"/>
      <c r="AI927" s="110"/>
      <c r="AJ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c r="AE928" s="110"/>
      <c r="AF928" s="110"/>
      <c r="AG928" s="110"/>
      <c r="AH928" s="110"/>
      <c r="AI928" s="110"/>
      <c r="AJ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c r="AE929" s="110"/>
      <c r="AF929" s="110"/>
      <c r="AG929" s="110"/>
      <c r="AH929" s="110"/>
      <c r="AI929" s="110"/>
      <c r="AJ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c r="AE930" s="110"/>
      <c r="AF930" s="110"/>
      <c r="AG930" s="110"/>
      <c r="AH930" s="110"/>
      <c r="AI930" s="110"/>
      <c r="AJ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c r="AE931" s="110"/>
      <c r="AF931" s="110"/>
      <c r="AG931" s="110"/>
      <c r="AH931" s="110"/>
      <c r="AI931" s="110"/>
      <c r="AJ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c r="AE932" s="110"/>
      <c r="AF932" s="110"/>
      <c r="AG932" s="110"/>
      <c r="AH932" s="110"/>
      <c r="AI932" s="110"/>
      <c r="AJ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c r="AE933" s="110"/>
      <c r="AF933" s="110"/>
      <c r="AG933" s="110"/>
      <c r="AH933" s="110"/>
      <c r="AI933" s="110"/>
      <c r="AJ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c r="AE934" s="110"/>
      <c r="AF934" s="110"/>
      <c r="AG934" s="110"/>
      <c r="AH934" s="110"/>
      <c r="AI934" s="110"/>
      <c r="AJ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c r="AE935" s="110"/>
      <c r="AF935" s="110"/>
      <c r="AG935" s="110"/>
      <c r="AH935" s="110"/>
      <c r="AI935" s="110"/>
      <c r="AJ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c r="AE936" s="110"/>
      <c r="AF936" s="110"/>
      <c r="AG936" s="110"/>
      <c r="AH936" s="110"/>
      <c r="AI936" s="110"/>
      <c r="AJ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c r="AE937" s="110"/>
      <c r="AF937" s="110"/>
      <c r="AG937" s="110"/>
      <c r="AH937" s="110"/>
      <c r="AI937" s="110"/>
      <c r="AJ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c r="AE938" s="110"/>
      <c r="AF938" s="110"/>
      <c r="AG938" s="110"/>
      <c r="AH938" s="110"/>
      <c r="AI938" s="110"/>
      <c r="AJ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c r="AE939" s="110"/>
      <c r="AF939" s="110"/>
      <c r="AG939" s="110"/>
      <c r="AH939" s="110"/>
      <c r="AI939" s="110"/>
      <c r="AJ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c r="AE940" s="110"/>
      <c r="AF940" s="110"/>
      <c r="AG940" s="110"/>
      <c r="AH940" s="110"/>
      <c r="AI940" s="110"/>
      <c r="AJ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c r="AE941" s="110"/>
      <c r="AF941" s="110"/>
      <c r="AG941" s="110"/>
      <c r="AH941" s="110"/>
      <c r="AI941" s="110"/>
      <c r="AJ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c r="AE942" s="110"/>
      <c r="AF942" s="110"/>
      <c r="AG942" s="110"/>
      <c r="AH942" s="110"/>
      <c r="AI942" s="110"/>
      <c r="AJ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c r="AE943" s="110"/>
      <c r="AF943" s="110"/>
      <c r="AG943" s="110"/>
      <c r="AH943" s="110"/>
      <c r="AI943" s="110"/>
      <c r="AJ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c r="AE944" s="110"/>
      <c r="AF944" s="110"/>
      <c r="AG944" s="110"/>
      <c r="AH944" s="110"/>
      <c r="AI944" s="110"/>
      <c r="AJ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c r="AE945" s="110"/>
      <c r="AF945" s="110"/>
      <c r="AG945" s="110"/>
      <c r="AH945" s="110"/>
      <c r="AI945" s="110"/>
      <c r="AJ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c r="AE946" s="110"/>
      <c r="AF946" s="110"/>
      <c r="AG946" s="110"/>
      <c r="AH946" s="110"/>
      <c r="AI946" s="110"/>
      <c r="AJ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c r="AE947" s="110"/>
      <c r="AF947" s="110"/>
      <c r="AG947" s="110"/>
      <c r="AH947" s="110"/>
      <c r="AI947" s="110"/>
      <c r="AJ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c r="AE948" s="110"/>
      <c r="AF948" s="110"/>
      <c r="AG948" s="110"/>
      <c r="AH948" s="110"/>
      <c r="AI948" s="110"/>
      <c r="AJ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c r="AE949" s="110"/>
      <c r="AF949" s="110"/>
      <c r="AG949" s="110"/>
      <c r="AH949" s="110"/>
      <c r="AI949" s="110"/>
      <c r="AJ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c r="AE950" s="110"/>
      <c r="AF950" s="110"/>
      <c r="AG950" s="110"/>
      <c r="AH950" s="110"/>
      <c r="AI950" s="110"/>
      <c r="AJ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c r="AE951" s="110"/>
      <c r="AF951" s="110"/>
      <c r="AG951" s="110"/>
      <c r="AH951" s="110"/>
      <c r="AI951" s="110"/>
      <c r="AJ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c r="AE952" s="110"/>
      <c r="AF952" s="110"/>
      <c r="AG952" s="110"/>
      <c r="AH952" s="110"/>
      <c r="AI952" s="110"/>
      <c r="AJ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c r="AE953" s="110"/>
      <c r="AF953" s="110"/>
      <c r="AG953" s="110"/>
      <c r="AH953" s="110"/>
      <c r="AI953" s="110"/>
      <c r="AJ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c r="AE954" s="110"/>
      <c r="AF954" s="110"/>
      <c r="AG954" s="110"/>
      <c r="AH954" s="110"/>
      <c r="AI954" s="110"/>
      <c r="AJ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c r="AE955" s="110"/>
      <c r="AF955" s="110"/>
      <c r="AG955" s="110"/>
      <c r="AH955" s="110"/>
      <c r="AI955" s="110"/>
      <c r="AJ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c r="AE956" s="110"/>
      <c r="AF956" s="110"/>
      <c r="AG956" s="110"/>
      <c r="AH956" s="110"/>
      <c r="AI956" s="110"/>
      <c r="AJ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c r="AE957" s="110"/>
      <c r="AF957" s="110"/>
      <c r="AG957" s="110"/>
      <c r="AH957" s="110"/>
      <c r="AI957" s="110"/>
      <c r="AJ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c r="AE958" s="110"/>
      <c r="AF958" s="110"/>
      <c r="AG958" s="110"/>
      <c r="AH958" s="110"/>
      <c r="AI958" s="110"/>
      <c r="AJ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c r="AE959" s="110"/>
      <c r="AF959" s="110"/>
      <c r="AG959" s="110"/>
      <c r="AH959" s="110"/>
      <c r="AI959" s="110"/>
      <c r="AJ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c r="AE960" s="110"/>
      <c r="AF960" s="110"/>
      <c r="AG960" s="110"/>
      <c r="AH960" s="110"/>
      <c r="AI960" s="110"/>
      <c r="AJ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c r="AE961" s="110"/>
      <c r="AF961" s="110"/>
      <c r="AG961" s="110"/>
      <c r="AH961" s="110"/>
      <c r="AI961" s="110"/>
      <c r="AJ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c r="AE962" s="110"/>
      <c r="AF962" s="110"/>
      <c r="AG962" s="110"/>
      <c r="AH962" s="110"/>
      <c r="AI962" s="110"/>
      <c r="AJ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c r="AE963" s="110"/>
      <c r="AF963" s="110"/>
      <c r="AG963" s="110"/>
      <c r="AH963" s="110"/>
      <c r="AI963" s="110"/>
      <c r="AJ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c r="AE964" s="110"/>
      <c r="AF964" s="110"/>
      <c r="AG964" s="110"/>
      <c r="AH964" s="110"/>
      <c r="AI964" s="110"/>
      <c r="AJ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c r="AE965" s="110"/>
      <c r="AF965" s="110"/>
      <c r="AG965" s="110"/>
      <c r="AH965" s="110"/>
      <c r="AI965" s="110"/>
      <c r="AJ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c r="AE966" s="110"/>
      <c r="AF966" s="110"/>
      <c r="AG966" s="110"/>
      <c r="AH966" s="110"/>
      <c r="AI966" s="110"/>
      <c r="AJ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c r="AA967" s="110"/>
      <c r="AB967" s="110"/>
      <c r="AC967" s="110"/>
      <c r="AD967" s="110"/>
      <c r="AE967" s="110"/>
      <c r="AF967" s="110"/>
      <c r="AG967" s="110"/>
      <c r="AH967" s="110"/>
      <c r="AI967" s="110"/>
      <c r="AJ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c r="AE968" s="110"/>
      <c r="AF968" s="110"/>
      <c r="AG968" s="110"/>
      <c r="AH968" s="110"/>
      <c r="AI968" s="110"/>
      <c r="AJ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c r="AI969" s="110"/>
      <c r="AJ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c r="AA970" s="110"/>
      <c r="AB970" s="110"/>
      <c r="AC970" s="110"/>
      <c r="AD970" s="110"/>
      <c r="AE970" s="110"/>
      <c r="AF970" s="110"/>
      <c r="AG970" s="110"/>
      <c r="AH970" s="110"/>
      <c r="AI970" s="110"/>
      <c r="AJ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c r="AA971" s="110"/>
      <c r="AB971" s="110"/>
      <c r="AC971" s="110"/>
      <c r="AD971" s="110"/>
      <c r="AE971" s="110"/>
      <c r="AF971" s="110"/>
      <c r="AG971" s="110"/>
      <c r="AH971" s="110"/>
      <c r="AI971" s="110"/>
      <c r="AJ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c r="AA972" s="110"/>
      <c r="AB972" s="110"/>
      <c r="AC972" s="110"/>
      <c r="AD972" s="110"/>
      <c r="AE972" s="110"/>
      <c r="AF972" s="110"/>
      <c r="AG972" s="110"/>
      <c r="AH972" s="110"/>
      <c r="AI972" s="110"/>
      <c r="AJ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c r="AA973" s="110"/>
      <c r="AB973" s="110"/>
      <c r="AC973" s="110"/>
      <c r="AD973" s="110"/>
      <c r="AE973" s="110"/>
      <c r="AF973" s="110"/>
      <c r="AG973" s="110"/>
      <c r="AH973" s="110"/>
      <c r="AI973" s="110"/>
      <c r="AJ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c r="AA974" s="110"/>
      <c r="AB974" s="110"/>
      <c r="AC974" s="110"/>
      <c r="AD974" s="110"/>
      <c r="AE974" s="110"/>
      <c r="AF974" s="110"/>
      <c r="AG974" s="110"/>
      <c r="AH974" s="110"/>
      <c r="AI974" s="110"/>
      <c r="AJ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c r="AA975" s="110"/>
      <c r="AB975" s="110"/>
      <c r="AC975" s="110"/>
      <c r="AD975" s="110"/>
      <c r="AE975" s="110"/>
      <c r="AF975" s="110"/>
      <c r="AG975" s="110"/>
      <c r="AH975" s="110"/>
      <c r="AI975" s="110"/>
      <c r="AJ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c r="AA976" s="110"/>
      <c r="AB976" s="110"/>
      <c r="AC976" s="110"/>
      <c r="AD976" s="110"/>
      <c r="AE976" s="110"/>
      <c r="AF976" s="110"/>
      <c r="AG976" s="110"/>
      <c r="AH976" s="110"/>
      <c r="AI976" s="110"/>
      <c r="AJ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c r="AA977" s="110"/>
      <c r="AB977" s="110"/>
      <c r="AC977" s="110"/>
      <c r="AD977" s="110"/>
      <c r="AE977" s="110"/>
      <c r="AF977" s="110"/>
      <c r="AG977" s="110"/>
      <c r="AH977" s="110"/>
      <c r="AI977" s="110"/>
      <c r="AJ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c r="AA978" s="110"/>
      <c r="AB978" s="110"/>
      <c r="AC978" s="110"/>
      <c r="AD978" s="110"/>
      <c r="AE978" s="110"/>
      <c r="AF978" s="110"/>
      <c r="AG978" s="110"/>
      <c r="AH978" s="110"/>
      <c r="AI978" s="110"/>
      <c r="AJ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c r="AA979" s="110"/>
      <c r="AB979" s="110"/>
      <c r="AC979" s="110"/>
      <c r="AD979" s="110"/>
      <c r="AE979" s="110"/>
      <c r="AF979" s="110"/>
      <c r="AG979" s="110"/>
      <c r="AH979" s="110"/>
      <c r="AI979" s="110"/>
      <c r="AJ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c r="AA980" s="110"/>
      <c r="AB980" s="110"/>
      <c r="AC980" s="110"/>
      <c r="AD980" s="110"/>
      <c r="AE980" s="110"/>
      <c r="AF980" s="110"/>
      <c r="AG980" s="110"/>
      <c r="AH980" s="110"/>
      <c r="AI980" s="110"/>
      <c r="AJ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c r="AA981" s="110"/>
      <c r="AB981" s="110"/>
      <c r="AC981" s="110"/>
      <c r="AD981" s="110"/>
      <c r="AE981" s="110"/>
      <c r="AF981" s="110"/>
      <c r="AG981" s="110"/>
      <c r="AH981" s="110"/>
      <c r="AI981" s="110"/>
      <c r="AJ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c r="AA982" s="110"/>
      <c r="AB982" s="110"/>
      <c r="AC982" s="110"/>
      <c r="AD982" s="110"/>
      <c r="AE982" s="110"/>
      <c r="AF982" s="110"/>
      <c r="AG982" s="110"/>
      <c r="AH982" s="110"/>
      <c r="AI982" s="110"/>
      <c r="AJ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c r="AA983" s="110"/>
      <c r="AB983" s="110"/>
      <c r="AC983" s="110"/>
      <c r="AD983" s="110"/>
      <c r="AE983" s="110"/>
      <c r="AF983" s="110"/>
      <c r="AG983" s="110"/>
      <c r="AH983" s="110"/>
      <c r="AI983" s="110"/>
      <c r="AJ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c r="AA984" s="110"/>
      <c r="AB984" s="110"/>
      <c r="AC984" s="110"/>
      <c r="AD984" s="110"/>
      <c r="AE984" s="110"/>
      <c r="AF984" s="110"/>
      <c r="AG984" s="110"/>
      <c r="AH984" s="110"/>
      <c r="AI984" s="110"/>
      <c r="AJ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c r="AA985" s="110"/>
      <c r="AB985" s="110"/>
      <c r="AC985" s="110"/>
      <c r="AD985" s="110"/>
      <c r="AE985" s="110"/>
      <c r="AF985" s="110"/>
      <c r="AG985" s="110"/>
      <c r="AH985" s="110"/>
      <c r="AI985" s="110"/>
      <c r="AJ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c r="AA986" s="110"/>
      <c r="AB986" s="110"/>
      <c r="AC986" s="110"/>
      <c r="AD986" s="110"/>
      <c r="AE986" s="110"/>
      <c r="AF986" s="110"/>
      <c r="AG986" s="110"/>
      <c r="AH986" s="110"/>
      <c r="AI986" s="110"/>
      <c r="AJ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c r="AA987" s="110"/>
      <c r="AB987" s="110"/>
      <c r="AC987" s="110"/>
      <c r="AD987" s="110"/>
      <c r="AE987" s="110"/>
      <c r="AF987" s="110"/>
      <c r="AG987" s="110"/>
      <c r="AH987" s="110"/>
      <c r="AI987" s="110"/>
      <c r="AJ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c r="AA988" s="110"/>
      <c r="AB988" s="110"/>
      <c r="AC988" s="110"/>
      <c r="AD988" s="110"/>
      <c r="AE988" s="110"/>
      <c r="AF988" s="110"/>
      <c r="AG988" s="110"/>
      <c r="AH988" s="110"/>
      <c r="AI988" s="110"/>
      <c r="AJ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c r="AA989" s="110"/>
      <c r="AB989" s="110"/>
      <c r="AC989" s="110"/>
      <c r="AD989" s="110"/>
      <c r="AE989" s="110"/>
      <c r="AF989" s="110"/>
      <c r="AG989" s="110"/>
      <c r="AH989" s="110"/>
      <c r="AI989" s="110"/>
      <c r="AJ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c r="AA990" s="110"/>
      <c r="AB990" s="110"/>
      <c r="AC990" s="110"/>
      <c r="AD990" s="110"/>
      <c r="AE990" s="110"/>
      <c r="AF990" s="110"/>
      <c r="AG990" s="110"/>
      <c r="AH990" s="110"/>
      <c r="AI990" s="110"/>
      <c r="AJ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c r="AA991" s="110"/>
      <c r="AB991" s="110"/>
      <c r="AC991" s="110"/>
      <c r="AD991" s="110"/>
      <c r="AE991" s="110"/>
      <c r="AF991" s="110"/>
      <c r="AG991" s="110"/>
      <c r="AH991" s="110"/>
      <c r="AI991" s="110"/>
      <c r="AJ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c r="AA992" s="110"/>
      <c r="AB992" s="110"/>
      <c r="AC992" s="110"/>
      <c r="AD992" s="110"/>
      <c r="AE992" s="110"/>
      <c r="AF992" s="110"/>
      <c r="AG992" s="110"/>
      <c r="AH992" s="110"/>
      <c r="AI992" s="110"/>
      <c r="AJ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c r="AA993" s="110"/>
      <c r="AB993" s="110"/>
      <c r="AC993" s="110"/>
      <c r="AD993" s="110"/>
      <c r="AE993" s="110"/>
      <c r="AF993" s="110"/>
      <c r="AG993" s="110"/>
      <c r="AH993" s="110"/>
      <c r="AI993" s="110"/>
      <c r="AJ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c r="AA994" s="110"/>
      <c r="AB994" s="110"/>
      <c r="AC994" s="110"/>
      <c r="AD994" s="110"/>
      <c r="AE994" s="110"/>
      <c r="AF994" s="110"/>
      <c r="AG994" s="110"/>
      <c r="AH994" s="110"/>
      <c r="AI994" s="110"/>
      <c r="AJ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c r="AA995" s="110"/>
      <c r="AB995" s="110"/>
      <c r="AC995" s="110"/>
      <c r="AD995" s="110"/>
      <c r="AE995" s="110"/>
      <c r="AF995" s="110"/>
      <c r="AG995" s="110"/>
      <c r="AH995" s="110"/>
      <c r="AI995" s="110"/>
      <c r="AJ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c r="AA996" s="110"/>
      <c r="AB996" s="110"/>
      <c r="AC996" s="110"/>
      <c r="AD996" s="110"/>
      <c r="AE996" s="110"/>
      <c r="AF996" s="110"/>
      <c r="AG996" s="110"/>
      <c r="AH996" s="110"/>
      <c r="AI996" s="110"/>
      <c r="AJ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c r="AA997" s="110"/>
      <c r="AB997" s="110"/>
      <c r="AC997" s="110"/>
      <c r="AD997" s="110"/>
      <c r="AE997" s="110"/>
      <c r="AF997" s="110"/>
      <c r="AG997" s="110"/>
      <c r="AH997" s="110"/>
      <c r="AI997" s="110"/>
      <c r="AJ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c r="AA998" s="110"/>
      <c r="AB998" s="110"/>
      <c r="AC998" s="110"/>
      <c r="AD998" s="110"/>
      <c r="AE998" s="110"/>
      <c r="AF998" s="110"/>
      <c r="AG998" s="110"/>
      <c r="AH998" s="110"/>
      <c r="AI998" s="110"/>
      <c r="AJ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c r="AA999" s="110"/>
      <c r="AB999" s="110"/>
      <c r="AC999" s="110"/>
      <c r="AD999" s="110"/>
      <c r="AE999" s="110"/>
      <c r="AF999" s="110"/>
      <c r="AG999" s="110"/>
      <c r="AH999" s="110"/>
      <c r="AI999" s="110"/>
      <c r="AJ999" s="110"/>
    </row>
    <row r="1000">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row>
    <row r="1001">
      <c r="A1001" s="110"/>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c r="Z1001" s="110"/>
      <c r="AA1001" s="110"/>
      <c r="AB1001" s="110"/>
      <c r="AC1001" s="110"/>
      <c r="AD1001" s="110"/>
      <c r="AE1001" s="110"/>
      <c r="AF1001" s="110"/>
      <c r="AG1001" s="110"/>
      <c r="AH1001" s="110"/>
      <c r="AI1001" s="110"/>
      <c r="AJ1001" s="110"/>
    </row>
    <row r="1002">
      <c r="A1002" s="110"/>
      <c r="B1002" s="110"/>
      <c r="C1002" s="110"/>
      <c r="D1002" s="110"/>
      <c r="E1002" s="110"/>
      <c r="F1002" s="110"/>
      <c r="G1002" s="110"/>
      <c r="H1002" s="110"/>
      <c r="I1002" s="110"/>
      <c r="J1002" s="110"/>
      <c r="K1002" s="110"/>
      <c r="L1002" s="110"/>
      <c r="M1002" s="110"/>
      <c r="N1002" s="110"/>
      <c r="O1002" s="110"/>
      <c r="P1002" s="110"/>
      <c r="Q1002" s="110"/>
      <c r="R1002" s="110"/>
      <c r="S1002" s="110"/>
      <c r="T1002" s="110"/>
      <c r="U1002" s="110"/>
      <c r="V1002" s="110"/>
      <c r="W1002" s="110"/>
      <c r="X1002" s="110"/>
      <c r="Y1002" s="110"/>
      <c r="Z1002" s="110"/>
      <c r="AA1002" s="110"/>
      <c r="AB1002" s="110"/>
      <c r="AC1002" s="110"/>
      <c r="AD1002" s="110"/>
      <c r="AE1002" s="110"/>
      <c r="AF1002" s="110"/>
      <c r="AG1002" s="110"/>
      <c r="AH1002" s="110"/>
      <c r="AI1002" s="110"/>
      <c r="AJ1002" s="110"/>
    </row>
    <row r="1003">
      <c r="A1003" s="110"/>
      <c r="B1003" s="110"/>
      <c r="C1003" s="110"/>
      <c r="D1003" s="110"/>
      <c r="E1003" s="110"/>
      <c r="F1003" s="110"/>
      <c r="G1003" s="110"/>
      <c r="H1003" s="110"/>
      <c r="I1003" s="110"/>
      <c r="J1003" s="110"/>
      <c r="K1003" s="110"/>
      <c r="L1003" s="110"/>
      <c r="M1003" s="110"/>
      <c r="N1003" s="110"/>
      <c r="O1003" s="110"/>
      <c r="P1003" s="110"/>
      <c r="Q1003" s="110"/>
      <c r="R1003" s="110"/>
      <c r="S1003" s="110"/>
      <c r="T1003" s="110"/>
      <c r="U1003" s="110"/>
      <c r="V1003" s="110"/>
      <c r="W1003" s="110"/>
      <c r="X1003" s="110"/>
      <c r="Y1003" s="110"/>
      <c r="Z1003" s="110"/>
      <c r="AA1003" s="110"/>
      <c r="AB1003" s="110"/>
      <c r="AC1003" s="110"/>
      <c r="AD1003" s="110"/>
      <c r="AE1003" s="110"/>
      <c r="AF1003" s="110"/>
      <c r="AG1003" s="110"/>
      <c r="AH1003" s="110"/>
      <c r="AI1003" s="110"/>
      <c r="AJ1003" s="110"/>
    </row>
    <row r="1004">
      <c r="A1004" s="110"/>
      <c r="B1004" s="110"/>
      <c r="C1004" s="110"/>
      <c r="D1004" s="110"/>
      <c r="E1004" s="110"/>
      <c r="F1004" s="110"/>
      <c r="G1004" s="110"/>
      <c r="H1004" s="110"/>
      <c r="I1004" s="110"/>
      <c r="J1004" s="110"/>
      <c r="K1004" s="110"/>
      <c r="L1004" s="110"/>
      <c r="M1004" s="110"/>
      <c r="N1004" s="110"/>
      <c r="O1004" s="110"/>
      <c r="P1004" s="110"/>
      <c r="Q1004" s="110"/>
      <c r="R1004" s="110"/>
      <c r="S1004" s="110"/>
      <c r="T1004" s="110"/>
      <c r="U1004" s="110"/>
      <c r="V1004" s="110"/>
      <c r="W1004" s="110"/>
      <c r="X1004" s="110"/>
      <c r="Y1004" s="110"/>
      <c r="Z1004" s="110"/>
      <c r="AA1004" s="110"/>
      <c r="AB1004" s="110"/>
      <c r="AC1004" s="110"/>
      <c r="AD1004" s="110"/>
      <c r="AE1004" s="110"/>
      <c r="AF1004" s="110"/>
      <c r="AG1004" s="110"/>
      <c r="AH1004" s="110"/>
      <c r="AI1004" s="110"/>
      <c r="AJ1004" s="110"/>
    </row>
    <row r="1005">
      <c r="A1005" s="110"/>
      <c r="B1005" s="110"/>
      <c r="C1005" s="110"/>
      <c r="D1005" s="110"/>
      <c r="E1005" s="110"/>
      <c r="F1005" s="110"/>
      <c r="G1005" s="110"/>
      <c r="H1005" s="110"/>
      <c r="I1005" s="110"/>
      <c r="J1005" s="110"/>
      <c r="K1005" s="110"/>
      <c r="L1005" s="110"/>
      <c r="M1005" s="110"/>
      <c r="N1005" s="110"/>
      <c r="O1005" s="110"/>
      <c r="P1005" s="110"/>
      <c r="Q1005" s="110"/>
      <c r="R1005" s="110"/>
      <c r="S1005" s="110"/>
      <c r="T1005" s="110"/>
      <c r="U1005" s="110"/>
      <c r="V1005" s="110"/>
      <c r="W1005" s="110"/>
      <c r="X1005" s="110"/>
      <c r="Y1005" s="110"/>
      <c r="Z1005" s="110"/>
      <c r="AA1005" s="110"/>
      <c r="AB1005" s="110"/>
      <c r="AC1005" s="110"/>
      <c r="AD1005" s="110"/>
      <c r="AE1005" s="110"/>
      <c r="AF1005" s="110"/>
      <c r="AG1005" s="110"/>
      <c r="AH1005" s="110"/>
      <c r="AI1005" s="110"/>
      <c r="AJ1005" s="110"/>
    </row>
  </sheetData>
  <mergeCells count="2">
    <mergeCell ref="O1:Q1"/>
    <mergeCell ref="B1:B2"/>
  </mergeCells>
  <hyperlinks>
    <hyperlink r:id="rId2" ref="C20"/>
    <hyperlink r:id="rId3" ref="G20"/>
    <hyperlink r:id="rId4" ref="M21"/>
    <hyperlink r:id="rId5" ref="M22"/>
    <hyperlink r:id="rId6" ref="AE23"/>
    <hyperlink r:id="rId7" ref="B33"/>
  </hyperlinks>
  <drawing r:id="rId8"/>
  <legacyDrawing r:id="rId9"/>
</worksheet>
</file>