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comments6.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6"/>
  </bookViews>
  <sheets>
    <sheet name="Parameters_OLD" sheetId="1" state="visible" r:id="rId2"/>
    <sheet name="Parameters" sheetId="2" state="visible" r:id="rId3"/>
    <sheet name="Initial Conditions" sheetId="3" state="visible" r:id="rId4"/>
    <sheet name="CurrentState" sheetId="4" state="visible" r:id="rId5"/>
    <sheet name="GDP" sheetId="5" state="visible" r:id="rId6"/>
    <sheet name="Costs-prelim" sheetId="6" state="visible" r:id="rId7"/>
    <sheet name="Costs" sheetId="7" state="visible" r:id="rId8"/>
    <sheet name="Costs-grouped"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A1" authorId="0">
      <text>
        <r>
          <rPr>
            <sz val="10"/>
            <color rgb="FF000000"/>
            <rFont val="Arial"/>
            <family val="2"/>
            <charset val="1"/>
          </rPr>
          <t>2008
http://www.ncbi.nlm.nih.gov/pmc/articles/PMC3833352/pdf/nihms520658.pdf
total ART costs 681.9
	-Amber Tang
----
http://www.stats.govt.nz/browse_for_stats/snapshots-of-nz/top-statistics.aspx
2015
GDP per capita in current prices
	-Amber Tang</t>
        </r>
      </text>
    </comment>
    <comment ref="T2" authorId="0">
      <text>
        <r>
          <rPr>
            <sz val="10"/>
            <color rgb="FF000000"/>
            <rFont val="Arial"/>
            <family val="2"/>
            <charset val="1"/>
          </rPr>
          <t>check this
	-Abhishek Pandey</t>
        </r>
      </text>
    </comment>
  </commentList>
</comments>
</file>

<file path=xl/comments6.xml><?xml version="1.0" encoding="utf-8"?>
<comments xmlns="http://schemas.openxmlformats.org/spreadsheetml/2006/main" xmlns:xdr="http://schemas.openxmlformats.org/drawingml/2006/spreadsheetDrawing">
  <authors>
    <author/>
  </authors>
  <commentList>
    <comment ref="B2" authorId="0">
      <text>
        <r>
          <rPr>
            <sz val="10"/>
            <color rgb="FF000000"/>
            <rFont val="Arial"/>
            <family val="2"/>
            <charset val="1"/>
          </rPr>
          <t>estimated from averages of antibody/rapid kits from global price reporting mechanism
http://apps.who.int/hiv/amds/price/hdd/Default9.aspx
	-Amber Tang
Tanzania 
HIV testing kit 
$2.09
http://www.ncbi.nlm.nih.gov/pmc/articles/PMC1470448/pdf/0960114.pdf
	-Amber Tang</t>
        </r>
      </text>
    </comment>
    <comment ref="B4" authorId="0">
      <text>
        <r>
          <rPr>
            <sz val="10"/>
            <color rgb="FF000000"/>
            <rFont val="Arial"/>
            <family val="2"/>
            <charset val="1"/>
          </rPr>
          <t>2014: Roche announced a global ceiling price of $9.40 per test for 83 LMIC
https://www.msfaccess.org/sites/default/files/MSF_IssueBrief_undetectable6.pdf
	-Amber Tang
only reagents
	-Amber Tang
http://molecular.roche.com/GlobalAccessProgram/Documents/GAP_Country_List_15July2015.pdf
	-Amber Tang</t>
        </r>
      </text>
    </comment>
    <comment ref="B5" authorId="0">
      <text>
        <r>
          <rPr>
            <sz val="10"/>
            <color rgb="FF000000"/>
            <rFont val="Arial"/>
            <family val="2"/>
            <charset val="1"/>
          </rPr>
          <t>cost of three 1st line drugs (ABC + 3TC + ZDV or NFV)
regional data from http://apps.who.int/hiv/amds/price/hdd/Default2.aspx
2014 (for the most part)
	-Amber Tang
http://www.who.int/entity/hiv/data/tuapr_2009_figures_slideset.ppt?ua=1
charts breaking up first line ARVs by year and by income level
	-Amber Tang
In 2003 five
pharmaceutical companies agreed to provide a triple
antiretroviral (ARV) drug combination to African and
Caribbean countries at the reduced price of about
$140 per person per year (Clinton Foundation,
2003)
http://www.tandfonline.com/doi/pdf/10.1080/09540120500159334
	-Amber Tang</t>
        </r>
      </text>
    </comment>
    <comment ref="B6" authorId="0">
      <text>
        <r>
          <rPr>
            <sz val="10"/>
            <color rgb="FF000000"/>
            <rFont val="Arial"/>
            <family val="2"/>
            <charset val="1"/>
          </rPr>
          <t>2 tests/ year
	-Amber Tang</t>
        </r>
      </text>
    </comment>
    <comment ref="B7" authorId="0">
      <text>
        <r>
          <rPr>
            <sz val="10"/>
            <color rgb="FF000000"/>
            <rFont val="Arial"/>
            <family val="2"/>
            <charset val="1"/>
          </rPr>
          <t>1 test/year?
	-Amber Tang</t>
        </r>
      </text>
    </comment>
    <comment ref="D5" authorId="0">
      <text>
        <r>
          <rPr>
            <sz val="10"/>
            <color rgb="FF000000"/>
            <rFont val="Arial"/>
            <family val="2"/>
            <charset val="1"/>
          </rPr>
          <t>South Africa ARV + clinic + lab costs 
Triple ARV first 3 months=164
Triple ARV after first 3 months=123
http://www.tandfonline.com/doi/pdf/10.1080/09540120500159334
	-Amber Tang</t>
        </r>
      </text>
    </comment>
    <comment ref="D10" authorId="0">
      <text>
        <r>
          <rPr>
            <sz val="10"/>
            <color rgb="FF000000"/>
            <rFont val="Arial"/>
            <family val="2"/>
            <charset val="1"/>
          </rPr>
          <t>http://www.tandfonline.com/doi/pdf/10.1080/09540120500159334
	-Amber Tang</t>
        </r>
      </text>
    </comment>
    <comment ref="D12" authorId="0">
      <text>
        <r>
          <rPr>
            <sz val="10"/>
            <color rgb="FF000000"/>
            <rFont val="Arial"/>
            <family val="2"/>
            <charset val="1"/>
          </rPr>
          <t>Costs for ARV and additional costs for dying patients?
http://download.springer.com/static/pdf/542/art%253A10.1186%252F1478-7547-4-20.pdf?originUrl=http%3A%2F%2Fresource-allocation.biomedcentral.com%2Farticle%2F10.1186%2F1478-7547-4-20&amp;token2=exp=1456027807~acl=%2Fstatic%2Fpdf%2F542%2Fart%25253A10.1186%25252F1478-7547-4-20.pdf*~hmac=56f0e5c4c506b46283ddc0f0371f86da2a96e8f1fce9b4150e8caa8bbe796cd9
	-Amber Tang</t>
        </r>
      </text>
    </comment>
    <comment ref="D13" authorId="0">
      <text>
        <r>
          <rPr>
            <sz val="10"/>
            <color rgb="FF000000"/>
            <rFont val="Arial"/>
            <family val="2"/>
            <charset val="1"/>
          </rPr>
          <t>http://www.tandfonline.com/doi/pdf/10.1080/09540120500159334
	-Amber Tang</t>
        </r>
      </text>
    </comment>
    <comment ref="E45" authorId="0">
      <text>
        <r>
          <rPr>
            <sz val="10"/>
            <color rgb="FF000000"/>
            <rFont val="Arial"/>
            <family val="2"/>
            <charset val="1"/>
          </rPr>
          <t>+alyssa.parpia@gmail.com 
I  calculated the annual AIDS cost using this paper for SSA. Will you see if you can find things from difference source.
	-Abhishek Pandey</t>
        </r>
      </text>
    </comment>
    <comment ref="G1" authorId="0">
      <text>
        <r>
          <rPr>
            <sz val="10"/>
            <color rgb="FF000000"/>
            <rFont val="Arial"/>
            <family val="2"/>
            <charset val="1"/>
          </rPr>
          <t>of countries supported by global fund
	-Amber Tang
https://www.msfaccess.org/sites/default/files/MSF_IssueBrief_undetectable6.pdf
	-Amber Tang</t>
        </r>
      </text>
    </comment>
    <comment ref="N4" authorId="0">
      <text>
        <r>
          <rPr>
            <sz val="10"/>
            <color rgb="FF000000"/>
            <rFont val="Arial"/>
            <family val="2"/>
            <charset val="1"/>
          </rPr>
          <t>https://www.msfaccess.org/sites/default/files/MSF_assets/HIV_AIDS/Docs/MSF_ViralLoad_Report._FINAL_Sept2012_webres.pdf
	-Amber Tang</t>
        </r>
      </text>
    </comment>
    <comment ref="U5" authorId="0">
      <text>
        <r>
          <rPr>
            <sz val="10"/>
            <color rgb="FF000000"/>
            <rFont val="Arial"/>
            <family val="2"/>
            <charset val="1"/>
          </rPr>
          <t>$500.5
http://www.ncbi.nlm.nih.gov/pmc/articles/PMC3833352/pdf/nihms520658.pdf
2009 USD
$1540
https://www.bu.edu/av/iaen/research-library-1/docs/13387/Rosen%20Cost%20of%20ART%20in%20Africa.pdf
2005
	-Amber Tang</t>
        </r>
      </text>
    </comment>
    <comment ref="Y5" authorId="0">
      <text>
        <r>
          <rPr>
            <sz val="10"/>
            <color rgb="FF000000"/>
            <rFont val="Arial"/>
            <family val="2"/>
            <charset val="1"/>
          </rPr>
          <t>http://www.scielosp.org/pdf/bwho/v87n4/v87n4a13.pdf
6 US$ out of pocket expenditure monthly for patients 
(72$)
	-Amber Tang</t>
        </r>
      </text>
    </comment>
    <comment ref="AB5" authorId="0">
      <text>
        <r>
          <rPr>
            <sz val="10"/>
            <color rgb="FF000000"/>
            <rFont val="Arial"/>
            <family val="2"/>
            <charset val="1"/>
          </rPr>
          <t>$2242
2007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 ref="AB10" authorId="0">
      <text>
        <r>
          <rPr>
            <sz val="10"/>
            <color rgb="FF000000"/>
            <rFont val="Arial"/>
            <family val="2"/>
            <charset val="1"/>
          </rPr>
          <t>2007
inpatient + outpatient meds for OIs, costs of diagnosing OIs, medical service charges for OIs
1st year of ARV (i assume no vs yet)
	-Amber Tang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 ref="AB12" authorId="0">
      <text>
        <r>
          <rPr>
            <sz val="10"/>
            <color rgb="FF000000"/>
            <rFont val="Arial"/>
            <family val="2"/>
            <charset val="1"/>
          </rPr>
          <t>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 ref="AD3" authorId="0">
      <text>
        <r>
          <rPr>
            <sz val="10"/>
            <color rgb="FF000000"/>
            <rFont val="Arial"/>
            <family val="2"/>
            <charset val="1"/>
          </rPr>
          <t>http://www.nejm.org/doi/pdf/10.1056/NEJMsa060247
	-Amber Tang</t>
        </r>
      </text>
    </comment>
    <comment ref="AD5" authorId="0">
      <text>
        <r>
          <rPr>
            <sz val="10"/>
            <color rgb="FF000000"/>
            <rFont val="Arial"/>
            <family val="2"/>
            <charset val="1"/>
          </rPr>
          <t>$295
https://www.bu.edu/av/iaen/research-library-1/docs/13387/Rosen%20Cost%20of%20ART%20in%20Africa.pdf
	-Amber Tang
$292 a year 
http://www.nejm.org/doi/pdf/10.1056/NEJMsa060247
	-Amber Tang</t>
        </r>
      </text>
    </comment>
    <comment ref="AD12" authorId="0">
      <text>
        <r>
          <rPr>
            <sz val="10"/>
            <color rgb="FF000000"/>
            <rFont val="Arial"/>
            <family val="2"/>
            <charset val="1"/>
          </rPr>
          <t>http://www.nejm.org/doi/pdf/10.1056/NEJMsa060247
	-Amber Tang</t>
        </r>
      </text>
    </comment>
    <comment ref="AG5" authorId="0">
      <text>
        <r>
          <rPr>
            <sz val="10"/>
            <color rgb="FF000000"/>
            <rFont val="Arial"/>
            <family val="2"/>
            <charset val="1"/>
          </rPr>
          <t>$111 
http://www.ncbi.nlm.nih.gov/pmc/articles/PMC4229087/pdf/pone.0108304.pdf 
2009-2011
$262.8-804.1
http://www.ncbi.nlm.nih.gov/pmc/articles/PMC3833352/pdf/nihms520658.pdf
2009USD
	-Amber Tang</t>
        </r>
      </text>
    </comment>
    <comment ref="AM2" authorId="0">
      <text>
        <r>
          <rPr>
            <sz val="10"/>
            <color rgb="FF000000"/>
            <rFont val="Arial"/>
            <family val="2"/>
            <charset val="1"/>
          </rPr>
          <t>2002-2003
fee charged for HIV test was $0.21
(kit)
https://www.researchgate.net/profile/Nell_Marshall/publication/7902687_Cost_and_efficiency_of_HIV_voluntary_counseling_and_testing_centres_in_Andhra_Pradesh_India/links/0f31752f1800939356000000.pdf
	-Amber Tang</t>
        </r>
      </text>
    </comment>
    <comment ref="AM3" authorId="0">
      <text>
        <r>
          <rPr>
            <sz val="10"/>
            <color rgb="FF000000"/>
            <rFont val="Arial"/>
            <family val="2"/>
            <charset val="1"/>
          </rPr>
          <t>https://www.msfaccess.org/sites/default/files/MSF_IssueBrief_undetectable6.pdf
gov lab, NGO lab, private lab
	-Amber Tang
2.93 only encompasses reagents; 19.05-24.42 for total costs in NGO and private labs
	-Amber Tang
$30 
http://europepmc.org/abstract/med/12447007
2000
	-Amber Tang</t>
        </r>
      </text>
    </comment>
    <comment ref="AM4" authorId="0">
      <text>
        <r>
          <rPr>
            <sz val="10"/>
            <color rgb="FF000000"/>
            <rFont val="Arial"/>
            <family val="2"/>
            <charset val="1"/>
          </rPr>
          <t>https://www.msfaccess.org/sites/default/files/MSF_assets/HIV_AIDS/Docs/MSF_ViralLoad_Report._FINAL_Sept2012_webres.pdf
	-Amber Tang
https://www.msfaccess.org/sites/default/files/MSF_IssueBrief_undetectable6.pdf
differences range from NGO labs, gov labs, private labs
	-Amber Tang
96.33 and 41.56 for private and gov labs (total costs); costs listed here only include reagents and maintenance
	-Amber Tang</t>
        </r>
      </text>
    </comment>
    <comment ref="AM5" authorId="0">
      <text>
        <r>
          <rPr>
            <sz val="10"/>
            <color rgb="FF000000"/>
            <rFont val="Arial"/>
            <family val="2"/>
            <charset val="1"/>
          </rPr>
          <t>83 per month (retail cost of drug)
(996)
http://www.who.int/whr/2004/media_centre/en/lancet.pdf
	-Amber Tang</t>
        </r>
      </text>
    </comment>
    <comment ref="AP4" authorId="0">
      <text>
        <r>
          <rPr>
            <sz val="10"/>
            <color rgb="FF000000"/>
            <rFont val="Arial"/>
            <family val="2"/>
            <charset val="1"/>
          </rPr>
          <t>http://www.msf.org/sites/msf.org/files/how_low_can_we_go_vl_pricing_brief.pdf
	-Amber Tang
total cost of VL test is 43.42
	-Amber Tang
https://www.msfaccess.org/sites/default/files/MSF_IssueBrief_undetectable6.pdf
10.50 public sector negotiated price
otherwise 46.82-79.62 for total cost (private labs and public sector)
	-Amber Tang
9.4 (eligible for Roch price ceiling for reagents only)
	-Amber Tang</t>
        </r>
      </text>
    </comment>
    <comment ref="AQ4" authorId="0">
      <text>
        <r>
          <rPr>
            <sz val="10"/>
            <color rgb="FF000000"/>
            <rFont val="Arial"/>
            <family val="2"/>
            <charset val="1"/>
          </rPr>
          <t>http://www.msf.org/sites/msf.org/files/how_low_can_we_go_vl_pricing_brief.pdf
	-Amber Tang
total VL cost; 34.17
	-Amber Tang
9.4 (eligible for Roch price ceiling for reagents only)
	-Amber Tang</t>
        </r>
      </text>
    </comment>
    <comment ref="AQ5" authorId="0">
      <text>
        <r>
          <rPr>
            <sz val="10"/>
            <color rgb="FF000000"/>
            <rFont val="Arial"/>
            <family val="2"/>
            <charset val="1"/>
          </rPr>
          <t>$127
http://www.ncbi.nlm.nih.gov/pmc/articles/PMC3833352/pdf/nihms520658.pdf
	-Amber Tang</t>
        </r>
      </text>
    </comment>
    <comment ref="AS4" authorId="0">
      <text>
        <r>
          <rPr>
            <sz val="10"/>
            <color rgb="FF000000"/>
            <rFont val="Arial"/>
            <family val="2"/>
            <charset val="1"/>
          </rPr>
          <t>http://www.msf.org/sites/msf.org/files/how_low_can_we_go_vl_pricing_brief.pdf
	-Amber Tang
total VL test cost= 35.38
	-Amber Tang
https://www.msfaccess.org/sites/default/files/MSF_IssueBrief_undetectable6.pdf
14.25 (for reagents) 20.76 total cost VL
	-Amber Tang</t>
        </r>
      </text>
    </comment>
    <comment ref="AS5" authorId="0">
      <text>
        <r>
          <rPr>
            <sz val="10"/>
            <color rgb="FF000000"/>
            <rFont val="Arial"/>
            <family val="2"/>
            <charset val="1"/>
          </rPr>
          <t>$72
http://www.ncbi.nlm.nih.gov/pmc/articles/PMC4229087/pdf/pone.0108304.pdf
	-Amber Tang
$158 for ARVs
237 total ART treatment
http://ac.els-cdn.com/S0140673611607022/1-s2.0-S0140673611607022-main.pdf?_tid=185c3c90-d854-11e5-b48a-00000aab0f6c&amp;acdnat=1456029320_f4dfbb4ee8e270c48102b64ef7e8b946
	-Amber Tang</t>
        </r>
      </text>
    </comment>
    <comment ref="BE5" authorId="0">
      <text>
        <r>
          <rPr>
            <sz val="10"/>
            <color rgb="FF000000"/>
            <rFont val="Arial"/>
            <family val="2"/>
            <charset val="1"/>
          </rPr>
          <t>$362.1-420.5
http://www.ncbi.nlm.nih.gov/pmc/articles/PMC3833352/pdf/nihms520658.pdf
$371
2001-2004 probably
https://www.bu.edu/av/iaen/research-library-1/docs/13387/Rosen%20Cost%20of%20ART%20in%20Africa.pdf
	-Amber Tang</t>
        </r>
      </text>
    </comment>
    <comment ref="BH5" authorId="0">
      <text>
        <r>
          <rPr>
            <sz val="10"/>
            <color rgb="FF000000"/>
            <rFont val="Arial"/>
            <family val="2"/>
            <charset val="1"/>
          </rPr>
          <t>$125
http://www.ncbi.nlm.nih.gov/pmc/articles/PMC4229087/pdf/pone.0108304.pdf 
2009-2011
$297
https://www.bu.edu/av/iaen/research-library-1/docs/13387/Rosen%20Cost%20of%20ART%20in%20Africa.pdf
2005
	-Amber Tang</t>
        </r>
      </text>
    </comment>
    <comment ref="BM4" authorId="0">
      <text>
        <r>
          <rPr>
            <sz val="10"/>
            <color rgb="FF000000"/>
            <rFont val="Arial"/>
            <family val="2"/>
            <charset val="1"/>
          </rPr>
          <t>http://www.msf.org/sites/msf.org/files/how_low_can_we_go_vl_pricing_brief.pdf
	-Amber Tang
total cost of VL test is 44.07
	-Amber Tang</t>
        </r>
      </text>
    </comment>
    <comment ref="BM5" authorId="0">
      <text>
        <r>
          <rPr>
            <sz val="10"/>
            <color rgb="FF000000"/>
            <rFont val="Arial"/>
            <family val="2"/>
            <charset val="1"/>
          </rPr>
          <t>$3415
http://www.ncbi.nlm.nih.gov/pmc/articles/PMC3833352/pdf/nihms520658.pdf
	-Amber Tang</t>
        </r>
      </text>
    </comment>
    <comment ref="BN5" authorId="0">
      <text>
        <r>
          <rPr>
            <sz val="10"/>
            <color rgb="FF000000"/>
            <rFont val="Arial"/>
            <family val="2"/>
            <charset val="1"/>
          </rPr>
          <t>$416
http://www.ncbi.nlm.nih.gov/pmc/articles/PMC3833352/pdf/nihms520658.pdf
2009 USD
$321.36
https://www.bu.edu/av/iaen/research-library-1/docs/13387/Rosen%20Cost%20of%20ART%20in%20Africa.pdf
2004
	-Amber Tang</t>
        </r>
      </text>
    </comment>
    <comment ref="BP5" authorId="0">
      <text>
        <r>
          <rPr>
            <sz val="10"/>
            <color rgb="FF000000"/>
            <rFont val="Arial"/>
            <family val="2"/>
            <charset val="1"/>
          </rPr>
          <t>http://onlinelibrary.wiley.com/doi/10.1111/j.1468-1293.2006.00424.x/epdf
832 (pounds)
	-Amber Tang</t>
        </r>
      </text>
    </comment>
    <comment ref="BQ3" authorId="0">
      <text>
        <r>
          <rPr>
            <sz val="10"/>
            <color rgb="FF000000"/>
            <rFont val="Arial"/>
            <family val="2"/>
            <charset val="1"/>
          </rPr>
          <t>66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
$83
http://www.nejm.org/doi/pdf/10.1056/NEJM200103153441108
	-Amber Tang</t>
        </r>
      </text>
    </comment>
    <comment ref="BQ4" authorId="0">
      <text>
        <r>
          <rPr>
            <sz val="10"/>
            <color rgb="FF000000"/>
            <rFont val="Arial"/>
            <family val="2"/>
            <charset val="1"/>
          </rPr>
          <t>http://www.nejm.org/doi/pdf/10.1056/NEJM200103153441108
	-Amber Tang</t>
        </r>
      </text>
    </comment>
    <comment ref="BQ5" authorId="0">
      <text>
        <r>
          <rPr>
            <sz val="10"/>
            <color rgb="FF000000"/>
            <rFont val="Arial"/>
            <family val="2"/>
            <charset val="1"/>
          </rPr>
          <t>http://cid.oxfordjournals.org/content/48/6/806.full.pdf+html
monthly costs in 2006 US$:
1139-3338
****
(1139-3338)*12
	-Amber Tang
1140 monthly costs for first line drugs
2001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
8930-11610
http://www.nejm.org/doi/pdf/10.1056/NEJM200103153441108
	-Amber Tang
http://www.who.int/whr/2004/media_centre/en/lancet.pdf
retail cost of drugs: 768 per month
=9216
	-Amber Tang</t>
        </r>
      </text>
    </comment>
    <comment ref="BQ12" authorId="0">
      <text>
        <r>
          <rPr>
            <sz val="10"/>
            <color rgb="FF000000"/>
            <rFont val="Arial"/>
            <family val="2"/>
            <charset val="1"/>
          </rPr>
          <t>For patients who initiate ART with CD4 cell count &lt;200/μL, projected life expectancy is 22.5 years, discounted lifetime cost is $354,100 and undiscounted cost is $567,000
http://journals.lww.com/lww-medicalcare/Abstract/2006/11000/The_Lifetime_Cost_of_Current_Human.5.aspx
	-Amber Tang</t>
        </r>
      </text>
    </comment>
    <comment ref="BS5" authorId="0">
      <text>
        <r>
          <rPr>
            <sz val="10"/>
            <color rgb="FF000000"/>
            <rFont val="Arial"/>
            <family val="2"/>
            <charset val="1"/>
          </rPr>
          <t>$153
http://www.ncbi.nlm.nih.gov/pmc/articles/PMC4229087/pdf/pone.0108304.pdf
2009-2011
	-Amber Tang</t>
        </r>
      </text>
    </comment>
  </commentList>
</comments>
</file>

<file path=xl/comments8.xml><?xml version="1.0" encoding="utf-8"?>
<comments xmlns="http://schemas.openxmlformats.org/spreadsheetml/2006/main" xmlns:xdr="http://schemas.openxmlformats.org/drawingml/2006/spreadsheetDrawing">
  <authors>
    <author/>
  </authors>
  <commentList>
    <comment ref="B1" authorId="0">
      <text>
        <r>
          <rPr>
            <sz val="10"/>
            <color rgb="FF000000"/>
            <rFont val="Arial"/>
            <family val="2"/>
            <charset val="1"/>
          </rPr>
          <t>excludes data from world bank global price reporting
	-Amber Tang</t>
        </r>
      </text>
    </comment>
    <comment ref="B17" authorId="0">
      <text>
        <r>
          <rPr>
            <sz val="10"/>
            <color rgb="FF000000"/>
            <rFont val="Arial"/>
            <family val="2"/>
            <charset val="1"/>
          </rPr>
          <t>what exactly is being included in this umbrella cost of AIDS?
data is inconsistent
	-Amber Tang</t>
        </r>
      </text>
    </comment>
    <comment ref="C25" authorId="0">
      <text>
        <r>
          <rPr>
            <sz val="10"/>
            <color rgb="FF000000"/>
            <rFont val="Arial"/>
            <family val="2"/>
            <charset val="1"/>
          </rPr>
          <t>with the assumption that after an HIV positive individual begins to suffer from opportunistic infections and falls ill, by the fifth year of infection, he or she will present three times annually to a health facility, for an average private cost of US$60 a year
	-Amber Tang</t>
        </r>
      </text>
    </comment>
    <comment ref="D2" authorId="0">
      <text>
        <r>
          <rPr>
            <sz val="10"/>
            <color rgb="FF000000"/>
            <rFont val="Arial"/>
            <family val="2"/>
            <charset val="1"/>
          </rPr>
          <t>http://jid.oxfordjournals.org/content/190/1/166.full.pdf
	-Amber Tang</t>
        </r>
      </text>
    </comment>
    <comment ref="D10" authorId="0">
      <text>
        <r>
          <rPr>
            <sz val="10"/>
            <color rgb="FF000000"/>
            <rFont val="Arial"/>
            <family val="2"/>
            <charset val="1"/>
          </rPr>
          <t>http://onlinelibrary.wiley.com/doi/10.1111/j.1468-1293.2008.00670.x/epdf
	-Amber Tang</t>
        </r>
      </text>
    </comment>
    <comment ref="D17" authorId="0">
      <text>
        <r>
          <rPr>
            <sz val="10"/>
            <color rgb="FF000000"/>
            <rFont val="Arial"/>
            <family val="2"/>
            <charset val="1"/>
          </rPr>
          <t>cost of last 3 months of life http://journals.lww.com/aidsonline/abstract/1995/07000/the_usage_and_costs_of_health_services_for_hiv.16.aspx
	-Amber Tang</t>
        </r>
      </text>
    </comment>
    <comment ref="E10" authorId="0">
      <text>
        <r>
          <rPr>
            <sz val="10"/>
            <color rgb="FF000000"/>
            <rFont val="Arial"/>
            <family val="2"/>
            <charset val="1"/>
          </rPr>
          <t>http://www.scielosp.org/pdf/rpsp/v17n1/24033.pdf
	-Amber Tang</t>
        </r>
      </text>
    </comment>
    <comment ref="F10" authorId="0">
      <text>
        <r>
          <rPr>
            <sz val="10"/>
            <color rgb="FF000000"/>
            <rFont val="Arial"/>
            <family val="2"/>
            <charset val="1"/>
          </rPr>
          <t>http://download.springer.com/static/pdf/682/art%253A10.2165%252F11587500-000000000-00000.pdf?originUrl=http%3A%2F%2Flink.springer.com%2Farticle%2F10.2165%2F11587500-000000000-00000&amp;token2=exp=1456531807~acl=%2Fstatic%2Fpdf%2F682%2Fart%25253A10.2165%25252F11587500-000000000-00000.pdf%3ForiginUrl%3Dhttp%253A%252F%252Flink.springer.com%252Farticle%252F10.2165%252F11587500-000000000-00000*~hmac=db7492e5404cbf76a691ff2118546ba224fe0f2ab49a7adfbf922977ceb941bb
	-Amber Tang</t>
        </r>
      </text>
    </comment>
    <comment ref="F17" authorId="0">
      <text>
        <r>
          <rPr>
            <sz val="10"/>
            <color rgb="FF000000"/>
            <rFont val="Arial"/>
            <family val="2"/>
            <charset val="1"/>
          </rPr>
          <t>old data 1997
costs of drugs, end of life care?
http://ac.els-cdn.com/S0168851096008664/1-s2.0-S0168851096008664-main.pdf?_tid=7eaf8bf6-dce5-11e5-8607-00000aab0f6c&amp;acdnat=1456531573_3e1857deb9fa6fb70d3485cf0c5a4996
	-Amber Tang</t>
        </r>
      </text>
    </comment>
    <comment ref="G10" authorId="0">
      <text>
        <r>
          <rPr>
            <sz val="10"/>
            <color rgb="FF000000"/>
            <rFont val="Arial"/>
            <family val="2"/>
            <charset val="1"/>
          </rPr>
          <t>https://books.google.com/books?hl=en&amp;lr=&amp;id=8tDTtOjzl7wC&amp;oi=fnd&amp;pg=PA157&amp;dq=bhutan+aids+cost&amp;ots=lObmMxTckT&amp;sig=wBhs7DRi89kvEfgC3aiv6x7KMDw#v=onepage&amp;q=bhutan%20aids%20cost&amp;f=false
	-Amber Tang</t>
        </r>
      </text>
    </comment>
    <comment ref="H10" authorId="0">
      <text>
        <r>
          <rPr>
            <sz val="10"/>
            <color rgb="FF000000"/>
            <rFont val="Arial"/>
            <family val="2"/>
            <charset val="1"/>
          </rPr>
          <t>http://journals.plos.org/plosone/article?id=10.1371/journal.pone.0013856
	-Amber Tang</t>
        </r>
      </text>
    </comment>
    <comment ref="H17" authorId="0">
      <text>
        <r>
          <rPr>
            <sz val="10"/>
            <color rgb="FF000000"/>
            <rFont val="Arial"/>
            <family val="2"/>
            <charset val="1"/>
          </rPr>
          <t>http://journals.plos.org/plosone/article?id=10.1371/journal.pone.0013856
	-Amber Tang</t>
        </r>
      </text>
    </comment>
    <comment ref="I10" authorId="0">
      <text>
        <r>
          <rPr>
            <sz val="10"/>
            <color rgb="FF000000"/>
            <rFont val="Arial"/>
            <family val="2"/>
            <charset val="1"/>
          </rPr>
          <t>http://download.springer.com/static/pdf/753/art%253A10.2165%252F00019053-200018040-00007.pdf?originUrl=http%3A%2F%2Flink.springer.com%2Farticle%2F10.2165%2F00019053-200018040-00007&amp;token2=exp=1456536542~acl=%2Fstatic%2Fpdf%2F753%2Fart%25253A10.2165%25252F00019053-200018040-00007.pdf%3ForiginUrl%3Dhttp%253A%252F%252Flink.springer.com%252Farticle%252F10.2165%252F00019053-200018040-00007*~hmac=a6478c50a945dcc313de48c1014908e7fb4a10c6972f2a85e644f95aac02bff9
	-Amber Tang
4897, 6620 for first line 2 drug regimen
	-Amber Tang</t>
        </r>
      </text>
    </comment>
    <comment ref="I22" authorId="0">
      <text>
        <r>
          <rPr>
            <sz val="10"/>
            <color rgb="FF000000"/>
            <rFont val="Arial"/>
            <family val="2"/>
            <charset val="1"/>
          </rPr>
          <t>http://download.springer.com/static/pdf/753/art%253A10.2165%252F00019053-200018040-00007.pdf?originUrl=http%3A%2F%2Flink.springer.com%2Farticle%2F10.2165%2F00019053-200018040-00007&amp;token2=exp=1456536542~acl=%2Fstatic%2Fpdf%2F753%2Fart%25253A10.2165%25252F00019053-200018040-00007.pdf%3ForiginUrl%3Dhttp%253A%252F%252Flink.springer.com%252Farticle%252F10.2165%252F00019053-200018040-00007*~hmac=a6478c50a945dcc313de48c1014908e7fb4a10c6972f2a85e644f95aac02bff9
	-Amber Tang</t>
        </r>
      </text>
    </comment>
    <comment ref="J10" authorId="0">
      <text>
        <r>
          <rPr>
            <sz val="10"/>
            <color rgb="FF000000"/>
            <rFont val="Arial"/>
            <family val="2"/>
            <charset val="1"/>
          </rPr>
          <t>http://www.tandfonline.com/doi/pdf/10.1080/09540120412331290167
	-Amber Tang</t>
        </r>
      </text>
    </comment>
    <comment ref="L10" authorId="0">
      <text>
        <r>
          <rPr>
            <sz val="10"/>
            <color rgb="FF000000"/>
            <rFont val="Arial"/>
            <family val="2"/>
            <charset val="1"/>
          </rPr>
          <t>$202 for pre-ART patients (probably lab costs etc.)
$880 for ART patients ($298 excluding ARVs)
http://www.ncbi.nlm.nih.gov/pmc/articles/PMC3225224/pdf/nihms315998.pdf
	-Amber Tang</t>
        </r>
      </text>
    </comment>
    <comment ref="M3" authorId="0">
      <text>
        <r>
          <rPr>
            <sz val="10"/>
            <color rgb="FF000000"/>
            <rFont val="Arial"/>
            <family val="2"/>
            <charset val="1"/>
          </rPr>
          <t>http://ac.els-cdn.com/S0749379703001156/1-s2.0-S0749379703001156-main.pdf?_tid=a77a81ca-d6a6-11e5-b05f-00000aab0f01&amp;acdnat=1455844876_d25fa8dc96e4814740d5ec964f43be07
	-Amber Tang</t>
        </r>
      </text>
    </comment>
    <comment ref="M6" authorId="0">
      <text>
        <r>
          <rPr>
            <sz val="10"/>
            <color rgb="FF000000"/>
            <rFont val="Arial"/>
            <family val="2"/>
            <charset val="1"/>
          </rPr>
          <t>http://www.nejm.org/doi/pdf/10.1056/NEJM200103153441108
	-Amber Tang</t>
        </r>
      </text>
    </comment>
    <comment ref="M7" authorId="0">
      <text>
        <r>
          <rPr>
            <sz val="10"/>
            <color rgb="FF000000"/>
            <rFont val="Arial"/>
            <family val="2"/>
            <charset val="1"/>
          </rPr>
          <t>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t>
        </r>
      </text>
    </comment>
    <comment ref="M9" authorId="0">
      <text>
        <r>
          <rPr>
            <sz val="10"/>
            <color rgb="FF000000"/>
            <rFont val="Arial"/>
            <family val="2"/>
            <charset val="1"/>
          </rPr>
          <t>http://www.nejm.org/doi/pdf/10.1056/NEJM200103153441108
	-Amber Tang</t>
        </r>
      </text>
    </comment>
    <comment ref="M11" authorId="0">
      <text>
        <r>
          <rPr>
            <sz val="10"/>
            <color rgb="FF000000"/>
            <rFont val="Arial"/>
            <family val="2"/>
            <charset val="1"/>
          </rPr>
          <t>http://www.nejm.org/doi/pdf/10.1056/NEJM200103153441108
	-Amber Tang</t>
        </r>
      </text>
    </comment>
    <comment ref="M12" authorId="0">
      <text>
        <r>
          <rPr>
            <sz val="10"/>
            <color rgb="FF000000"/>
            <rFont val="Arial"/>
            <family val="2"/>
            <charset val="1"/>
          </rPr>
          <t>http://cid.oxfordjournals.org/content/48/6/806.full.pdf+html
	-Amber Tang</t>
        </r>
      </text>
    </comment>
    <comment ref="M13" authorId="0">
      <text>
        <r>
          <rPr>
            <sz val="10"/>
            <color rgb="FF000000"/>
            <rFont val="Arial"/>
            <family val="2"/>
            <charset val="1"/>
          </rPr>
          <t>http://www.who.int/whr/2004/media_centre/en/lancet.pdf
retail cost of drugs?
	-Amber Tang</t>
        </r>
      </text>
    </comment>
    <comment ref="M14" authorId="0">
      <text>
        <r>
          <rPr>
            <sz val="10"/>
            <color rgb="FF000000"/>
            <rFont val="Arial"/>
            <family val="2"/>
            <charset val="1"/>
          </rPr>
          <t>2001
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-Amber Tang</t>
        </r>
      </text>
    </comment>
    <comment ref="M17" authorId="0">
      <text>
        <r>
          <rPr>
            <sz val="10"/>
            <color rgb="FF000000"/>
            <rFont val="Arial"/>
            <family val="2"/>
            <charset val="1"/>
          </rPr>
          <t>For patients who initiate ART with CD4 cell count &lt;200/μL, projected life expectancy is 22.5 years, discounted lifetime cost is $354,100 and undiscounted cost is $567,000
http://journals.lww.com/lww-medicalcare/Abstract/2006/11000/The_Lifetime_Cost_of_Current_Human.5.aspx
	-Amber Tang</t>
        </r>
      </text>
    </comment>
    <comment ref="N10" authorId="0">
      <text>
        <r>
          <rPr>
            <sz val="10"/>
            <color rgb="FF000000"/>
            <rFont val="Arial"/>
            <family val="2"/>
            <charset val="1"/>
          </rPr>
          <t>http://onlinelibrary.wiley.com/doi/10.1111/j.1468-1293.2006.00424.x/epdf
	-Amber Tang</t>
        </r>
      </text>
    </comment>
    <comment ref="N11" authorId="0">
      <text>
        <r>
          <rPr>
            <sz val="10"/>
            <color rgb="FF000000"/>
            <rFont val="Arial"/>
            <family val="2"/>
            <charset val="1"/>
          </rPr>
          <t>http://download.springer.com/static/pdf/682/art%253A10.2165%252F11587500-000000000-00000.pdf?originUrl=http%3A%2F%2Flink.springer.com%2Farticle%2F10.2165%2F11587500-000000000-00000&amp;token2=exp=1456531807~acl=%2Fstatic%2Fpdf%2F682%2Fart%25253A10.2165%25252F11587500-000000000-00000.pdf%3ForiginUrl%3Dhttp%253A%252F%252Flink.springer.com%252Farticle%252F10.2165%252F11587500-000000000-00000*~hmac=db7492e5404cbf76a691ff2118546ba224fe0f2ab49a7adfbf922977ceb941bb
	-Amber Tang</t>
        </r>
      </text>
    </comment>
    <comment ref="O1" authorId="0">
      <text>
        <r>
          <rPr>
            <sz val="10"/>
            <color rgb="FF000000"/>
            <rFont val="Arial"/>
            <family val="2"/>
            <charset val="1"/>
          </rPr>
          <t>https://www.msfaccess.org/sites/default/files/MSF_IssueBrief_undetectable6.pdf
	-Amber Tang</t>
        </r>
      </text>
    </comment>
    <comment ref="R9" authorId="0">
      <text>
        <r>
          <rPr>
            <sz val="10"/>
            <color rgb="FF000000"/>
            <rFont val="Arial"/>
            <family val="2"/>
            <charset val="1"/>
          </rPr>
          <t>https://www.msfaccess.org/sites/default/files/MSF_assets/HIV_AIDS/Docs/MSF_ViralLoad_Report._FINAL_Sept2012_webres.pdf
	-Amber Tang</t>
        </r>
      </text>
    </comment>
    <comment ref="R17" authorId="0">
      <text>
        <r>
          <rPr>
            <sz val="10"/>
            <color rgb="FF000000"/>
            <rFont val="Arial"/>
            <family val="2"/>
            <charset val="1"/>
          </rPr>
          <t>palliative care plus treatment of all OIs
(drugs only= 19)
(low cost OIs + palliative care)=299
	-Amber Tang
http://ac.els-cdn.com/S0140673600024405/1-s2.0-S0140673600024405-main.pdf?_tid=2ac88d6a-dcec-11e5-9ba5-00000aab0f27&amp;acdnat=1456534439_39c0db214a7e3e019746aca429d307f5
	-Amber Tang</t>
        </r>
      </text>
    </comment>
    <comment ref="S10" authorId="0">
      <text>
        <r>
          <rPr>
            <sz val="10"/>
            <color rgb="FF000000"/>
            <rFont val="Arial"/>
            <family val="2"/>
            <charset val="1"/>
          </rPr>
          <t>https://www.bu.edu/av/iaen/research-library-1/docs/13387/Rosen%20Cost%20of%20ART%20in%20Africa.pdf
(total was $2000)
2005
	-Amber Tang</t>
        </r>
      </text>
    </comment>
    <comment ref="S11" authorId="0">
      <text>
        <r>
          <rPr>
            <sz val="10"/>
            <color rgb="FF000000"/>
            <rFont val="Arial"/>
            <family val="2"/>
            <charset val="1"/>
          </rPr>
          <t>http://www.ncbi.nlm.nih.gov/pmc/articles/PMC3833352/pdf/nihms520658.pdf
2008
total cost in source
	-Amber Tang</t>
        </r>
      </text>
    </comment>
    <comment ref="T5" authorId="0">
      <text>
        <r>
          <rPr>
            <sz val="10"/>
            <color rgb="FF000000"/>
            <rFont val="Arial"/>
            <family val="2"/>
            <charset val="1"/>
          </rPr>
          <t>http://www.nejm.org/doi/pdf/10.1056/NEJMsa060247
	-Amber Tang</t>
        </r>
      </text>
    </comment>
    <comment ref="T10" authorId="0">
      <text>
        <r>
          <rPr>
            <sz val="10"/>
            <color rgb="FF000000"/>
            <rFont val="Arial"/>
            <family val="2"/>
            <charset val="1"/>
          </rPr>
          <t>https://www.bu.edu/av/iaen/research-library-1/docs/13387/Rosen%20Cost%20of%20ART%20in%20Africa.pdf
total 1180?
2000
	-Amber Tang</t>
        </r>
      </text>
    </comment>
    <comment ref="T11" authorId="0">
      <text>
        <r>
          <rPr>
            <sz val="10"/>
            <color rgb="FF000000"/>
            <rFont val="Arial"/>
            <family val="2"/>
            <charset val="1"/>
          </rPr>
          <t>http://www.nejm.org/doi/pdf/10.1056/NEJMsa060247
	-Amber Tang</t>
        </r>
      </text>
    </comment>
    <comment ref="T17" authorId="0">
      <text>
        <r>
          <rPr>
            <sz val="10"/>
            <color rgb="FF000000"/>
            <rFont val="Arial"/>
            <family val="2"/>
            <charset val="1"/>
          </rPr>
          <t>http://www.nejm.org/doi/pdf/10.1056/NEJMsa060247
cost of long term/terminal care only?
	-Amber Tang</t>
        </r>
      </text>
    </comment>
    <comment ref="U10" authorId="0">
      <text>
        <r>
          <rPr>
            <sz val="10"/>
            <color rgb="FF000000"/>
            <rFont val="Arial"/>
            <family val="2"/>
            <charset val="1"/>
          </rPr>
          <t>https://www.bu.edu/av/iaen/research-library-1/docs/13387/Rosen%20Cost%20of%20ART%20in%20Africa.pdf
total was 705
2003
	-Amber Tang</t>
        </r>
      </text>
    </comment>
    <comment ref="U11" authorId="0">
      <text>
        <r>
          <rPr>
            <sz val="10"/>
            <color rgb="FF000000"/>
            <rFont val="Arial"/>
            <family val="2"/>
            <charset val="1"/>
          </rPr>
          <t>http://www.ncbi.nlm.nih.gov/pmc/articles/PMC3833352/pdf/nihms520658.pdf
2009
	-Amber Tang</t>
        </r>
      </text>
    </comment>
    <comment ref="U12" authorId="0">
      <text>
        <r>
          <rPr>
            <sz val="10"/>
            <color rgb="FF000000"/>
            <rFont val="Arial"/>
            <family val="2"/>
            <charset val="1"/>
          </rPr>
          <t>http://www.ncbi.nlm.nih.gov/pmc/articles/PMC3833352/pdf/nihms520658.pdf
2009
	-Amber Tang</t>
        </r>
      </text>
    </comment>
    <comment ref="U13" authorId="0">
      <text>
        <r>
          <rPr>
            <sz val="10"/>
            <color rgb="FF000000"/>
            <rFont val="Arial"/>
            <family val="2"/>
            <charset val="1"/>
          </rPr>
          <t>2009-2011
http://www.ncbi.nlm.nih.gov/pmc/articles/PMC4229087/pdf/pone.0108304.pdf
	-Amber Tang</t>
        </r>
      </text>
    </comment>
    <comment ref="V10" authorId="0">
      <text>
        <r>
          <rPr>
            <sz val="10"/>
            <color rgb="FF000000"/>
            <rFont val="Arial"/>
            <family val="2"/>
            <charset val="1"/>
          </rPr>
          <t>https://www.bu.edu/av/iaen/research-library-1/docs/13387/Rosen%20Cost%20of%20ART%20in%20Africa.pdf
	-Amber Tang
2001-2004
	-Amber Tang</t>
        </r>
      </text>
    </comment>
    <comment ref="V11" authorId="0">
      <text>
        <r>
          <rPr>
            <sz val="10"/>
            <color rgb="FF000000"/>
            <rFont val="Arial"/>
            <family val="2"/>
            <charset val="1"/>
          </rPr>
          <t>http://www.ncbi.nlm.nih.gov/pmc/articles/PMC3833352/pdf/nihms520658.pdf
2004
	-Amber Tang</t>
        </r>
      </text>
    </comment>
    <comment ref="V12" authorId="0">
      <text>
        <r>
          <rPr>
            <sz val="10"/>
            <color rgb="FF000000"/>
            <rFont val="Arial"/>
            <family val="2"/>
            <charset val="1"/>
          </rPr>
          <t>http://www.ncbi.nlm.nih.gov/pmc/articles/PMC3833352/pdf/nihms520658.pdf
2004
	-Amber Tang</t>
        </r>
      </text>
    </comment>
    <comment ref="W10" authorId="0">
      <text>
        <r>
          <rPr>
            <sz val="10"/>
            <color rgb="FF000000"/>
            <rFont val="Arial"/>
            <family val="2"/>
            <charset val="1"/>
          </rPr>
          <t>https://www.bu.edu/av/iaen/research-library-1/docs/13387/Rosen%20Cost%20of%20ART%20in%20Africa.pdf
	-Amber Tang
2005
	-Amber Tang</t>
        </r>
      </text>
    </comment>
    <comment ref="W11" authorId="0">
      <text>
        <r>
          <rPr>
            <sz val="10"/>
            <color rgb="FF000000"/>
            <rFont val="Arial"/>
            <family val="2"/>
            <charset val="1"/>
          </rPr>
          <t>2009-2011
http://www.ncbi.nlm.nih.gov/pmc/articles/PMC4229087/pdf/pone.0108304.pdf
	-Amber Tang</t>
        </r>
      </text>
    </comment>
    <comment ref="Y3" authorId="0">
      <text>
        <r>
          <rPr>
            <sz val="10"/>
            <color rgb="FF000000"/>
            <rFont val="Arial"/>
            <family val="2"/>
            <charset val="1"/>
          </rPr>
          <t>unclear if this is for just the cost of HIV test kit alone or including administrative, etc.
http://www.ncbi.nlm.nih.gov/pmc/articles/PMC2140230/pdf/nihms33900.pdf
	-Amber Tang</t>
        </r>
      </text>
    </comment>
    <comment ref="Y10" authorId="0">
      <text>
        <r>
          <rPr>
            <sz val="10"/>
            <color rgb="FF000000"/>
            <rFont val="Arial"/>
            <family val="2"/>
            <charset val="1"/>
          </rPr>
          <t>726.24
681.1
653.64
800.69
337.59
453.63
449.48
415.52
2000-2005 (year)
(total costs vary; see source)
https://www.bu.edu/av/iaen/research-library-1/docs/13387/Rosen%20Cost%20of%20ART%20in%20Africa.pdf
	-Amber Tang</t>
        </r>
      </text>
    </comment>
    <comment ref="Y11" authorId="0">
      <text>
        <r>
          <rPr>
            <sz val="10"/>
            <color rgb="FF000000"/>
            <rFont val="Arial"/>
            <family val="2"/>
            <charset val="1"/>
          </rPr>
          <t>http://www.ncbi.nlm.nih.gov/pmc/articles/PMC3833352/pdf/nihms520658.pdf
2009
(more data available here for South Africa; I just list the most recent one here)
	-Amber Tang</t>
        </r>
      </text>
    </comment>
    <comment ref="Y17" authorId="0">
      <text>
        <r>
          <rPr>
            <sz val="10"/>
            <color rgb="FF000000"/>
            <rFont val="Arial"/>
            <family val="2"/>
            <charset val="1"/>
          </rPr>
          <t>http://www.tandfonline.com/doi/pdf/10.1080/09540120500159334
South Africa: $186? [OI and TB treatment costs]
	-Amber Tang</t>
        </r>
      </text>
    </comment>
    <comment ref="Y18" authorId="0">
      <text>
        <r>
          <rPr>
            <sz val="10"/>
            <color rgb="FF000000"/>
            <rFont val="Arial"/>
            <family val="2"/>
            <charset val="1"/>
          </rPr>
          <t>http://www.tandfonline.com/doi/pdf/10.1080/09540120500159334
South Africa
OI and TB treatment costs?
	-Amber Tang</t>
        </r>
      </text>
    </comment>
    <comment ref="Z10" authorId="0">
      <text>
        <r>
          <rPr>
            <sz val="10"/>
            <color rgb="FF000000"/>
            <rFont val="Arial"/>
            <family val="2"/>
            <charset val="1"/>
          </rPr>
          <t>412 total
https://www.bu.edu/av/iaen/research-library-1/docs/13387/Rosen%20Cost%20of%20ART%20in%20Africa.pdf
2004
	-Amber Tang</t>
        </r>
      </text>
    </comment>
    <comment ref="Z11" authorId="0">
      <text>
        <r>
          <rPr>
            <sz val="10"/>
            <color rgb="FF000000"/>
            <rFont val="Arial"/>
            <family val="2"/>
            <charset val="1"/>
          </rPr>
          <t>http://www.ncbi.nlm.nih.gov/pmc/articles/PMC3833352/pdf/nihms520658.pdf
2009
	-Amber Tang</t>
        </r>
      </text>
    </comment>
    <comment ref="AA10" authorId="0">
      <text>
        <r>
          <rPr>
            <sz val="10"/>
            <color rgb="FF000000"/>
            <rFont val="Arial"/>
            <family val="2"/>
            <charset val="1"/>
          </rPr>
          <t>488 total
https://www.bu.edu/av/iaen/research-library-1/docs/13387/Rosen%20Cost%20of%20ART%20in%20Africa.pdf
2002-2003
	-Amber Tang</t>
        </r>
      </text>
    </comment>
    <comment ref="AA11" authorId="0">
      <text>
        <r>
          <rPr>
            <sz val="10"/>
            <color rgb="FF000000"/>
            <rFont val="Arial"/>
            <family val="2"/>
            <charset val="1"/>
          </rPr>
          <t>http://www.ncbi.nlm.nih.gov/pmc/articles/PMC4229087/pdf/pone.0108304.pdf
2009-2011
	-Amber Tang</t>
        </r>
      </text>
    </comment>
    <comment ref="AB8" authorId="0">
      <text>
        <r>
          <rPr>
            <sz val="10"/>
            <color rgb="FF000000"/>
            <rFont val="Arial"/>
            <family val="2"/>
            <charset val="1"/>
          </rPr>
          <t>http://www.msf.org/sites/msf.org/files/how_low_can_we_go_vl_pricing_brief.pdf
	-Amber Tang</t>
        </r>
      </text>
    </comment>
    <comment ref="AB10" authorId="0">
      <text>
        <r>
          <rPr>
            <sz val="10"/>
            <color rgb="FF000000"/>
            <rFont val="Arial"/>
            <family val="2"/>
            <charset val="1"/>
          </rPr>
          <t>http://www.ncbi.nlm.nih.gov/pmc/articles/PMC3833352/pdf/nihms520658.pdf
	-Amber Tang
2007
	-Amber Tang</t>
        </r>
      </text>
    </comment>
    <comment ref="AC8" authorId="0">
      <text>
        <r>
          <rPr>
            <sz val="10"/>
            <color rgb="FF000000"/>
            <rFont val="Arial"/>
            <family val="2"/>
            <charset val="1"/>
          </rPr>
          <t>http://www.msf.org/sites/msf.org/files/how_low_can_we_go_vl_pricing_brief.pdf
	-Amber Tang</t>
        </r>
      </text>
    </comment>
    <comment ref="AC9" authorId="0">
      <text>
        <r>
          <rPr>
            <sz val="10"/>
            <color rgb="FF000000"/>
            <rFont val="Arial"/>
            <family val="2"/>
            <charset val="1"/>
          </rPr>
          <t>https://www.msfaccess.org/sites/default/files/MSF_IssueBrief_undetectable6.pdf
10.50 is public sector negotiated price
otherwise 46.92-79.62 for costs of private lab and public sector tests
	-Amber Tang</t>
        </r>
      </text>
    </comment>
    <comment ref="AD8" authorId="0">
      <text>
        <r>
          <rPr>
            <sz val="10"/>
            <color rgb="FF000000"/>
            <rFont val="Arial"/>
            <family val="2"/>
            <charset val="1"/>
          </rPr>
          <t>http://www.msf.org/sites/msf.org/files/how_low_can_we_go_vl_pricing_brief.pdf
reagents only
total is 35.38
	-Amber Tang</t>
        </r>
      </text>
    </comment>
    <comment ref="AD9" authorId="0">
      <text>
        <r>
          <rPr>
            <sz val="10"/>
            <color rgb="FF000000"/>
            <rFont val="Arial"/>
            <family val="2"/>
            <charset val="1"/>
          </rPr>
          <t>https://www.msfaccess.org/sites/default/files/MSF_IssueBrief_undetectable6.pdf
for reagents only
total is 20.76
	-Amber Tang</t>
        </r>
      </text>
    </comment>
    <comment ref="AD10" authorId="0">
      <text>
        <r>
          <rPr>
            <sz val="10"/>
            <color rgb="FF000000"/>
            <rFont val="Arial"/>
            <family val="2"/>
            <charset val="1"/>
          </rPr>
          <t>http://www.ncbi.nlm.nih.gov/pmc/articles/PMC4229087/pdf/pone.0108304.pdf
	-Amber Tang</t>
        </r>
      </text>
    </comment>
    <comment ref="AD11" authorId="0">
      <text>
        <r>
          <rPr>
            <sz val="10"/>
            <color rgb="FF000000"/>
            <rFont val="Arial"/>
            <family val="2"/>
            <charset val="1"/>
          </rPr>
          <t>http://ac.els-cdn.com/S0140673611607022/1-s2.0-S0140673611607022-main.pdf?_tid=185c3c90-d854-11e5-b48a-00000aab0f6c&amp;acdnat=1456029320_f4dfbb4ee8e270c48102b64ef7e8b946
237 for total ART treatment
	-Amber Tang</t>
        </r>
      </text>
    </comment>
    <comment ref="AE3" authorId="0">
      <text>
        <r>
          <rPr>
            <sz val="10"/>
            <color rgb="FF000000"/>
            <rFont val="Arial"/>
            <family val="2"/>
            <charset val="1"/>
          </rPr>
          <t>2002-2003
fee charged to patients for HIV test kit
https://www.researchgate.net/profile/Nell_Marshall/publication/7902687_Cost_and_efficiency_of_HIV_voluntary_counseling_and_testing_centres_in_Andhra_Pradesh_India/links/0f31752f1800939356000000.pdf
	-Amber Tang</t>
        </r>
      </text>
    </comment>
    <comment ref="AE5" authorId="0">
      <text>
        <r>
          <rPr>
            <sz val="10"/>
            <color rgb="FF000000"/>
            <rFont val="Arial"/>
            <family val="2"/>
            <charset val="1"/>
          </rPr>
          <t>https://www.msfaccess.org/sites/default/files/MSF_IssueBrief_undetectable6.pdf
reagents only
(19.05-24.42 for total costs)
	-Amber Tang</t>
        </r>
      </text>
    </comment>
    <comment ref="AE6" authorId="0">
      <text>
        <r>
          <rPr>
            <sz val="10"/>
            <color rgb="FF000000"/>
            <rFont val="Arial"/>
            <family val="2"/>
            <charset val="1"/>
          </rPr>
          <t>2000
http://europepmc.org/abstract/med/12447007
	-Amber Tang</t>
        </r>
      </text>
    </comment>
    <comment ref="AE8" authorId="0">
      <text>
        <r>
          <rPr>
            <sz val="10"/>
            <color rgb="FF000000"/>
            <rFont val="Arial"/>
            <family val="2"/>
            <charset val="1"/>
          </rPr>
          <t>https://www.msfaccess.org/sites/default/files/MSF_assets/HIV_AIDS/Docs/MSF_ViralLoad_Report._FINAL_Sept2012_webres.pdf
	-Amber Tang</t>
        </r>
      </text>
    </comment>
    <comment ref="AE9" authorId="0">
      <text>
        <r>
          <rPr>
            <sz val="10"/>
            <color rgb="FF000000"/>
            <rFont val="Arial"/>
            <family val="2"/>
            <charset val="1"/>
          </rPr>
          <t>https://www.msfaccess.org/sites/default/files/MSF_IssueBrief_undetectable6.pdf
reagents and maintenance costs
(differences are due to NGO lab, gov lab or private lab)
	-Amber Tang</t>
        </r>
      </text>
    </comment>
    <comment ref="AE10" authorId="0">
      <text>
        <r>
          <rPr>
            <sz val="10"/>
            <color rgb="FF000000"/>
            <rFont val="Arial"/>
            <family val="2"/>
            <charset val="1"/>
          </rPr>
          <t>http://www.ncbi.nlm.nih.gov/pmc/articles/PMC3833352/pdf/nihms520658.pdf
2009
___
46.2, 130.3, 60.7, 53.4, 118.3, 101.4
	-Amber Tang</t>
        </r>
      </text>
    </comment>
    <comment ref="AE11" authorId="0">
      <text>
        <r>
          <rPr>
            <sz val="10"/>
            <color rgb="FF000000"/>
            <rFont val="Arial"/>
            <family val="2"/>
            <charset val="1"/>
          </rPr>
          <t>http://www.ncbi.nlm.nih.gov/pmc/articles/PMC3833352/pdf/nihms520658.pdf
2006
	-Amber Tang</t>
        </r>
      </text>
    </comment>
    <comment ref="AE12" authorId="0">
      <text>
        <r>
          <rPr>
            <sz val="10"/>
            <color rgb="FF000000"/>
            <rFont val="Arial"/>
            <family val="2"/>
            <charset val="1"/>
          </rPr>
          <t>http://www.who.int/whr/2004/media_centre/en/lancet.pdf
**retail cost of drug
	-Amber Tang</t>
        </r>
      </text>
    </comment>
    <comment ref="AE13" authorId="0">
      <text>
        <r>
          <rPr>
            <sz val="10"/>
            <color rgb="FF000000"/>
            <rFont val="Arial"/>
            <family val="2"/>
            <charset val="1"/>
          </rPr>
          <t>http://www.jgid.org/article.asp?issn=0974-777X;year=2009;volume=1;issue=2;spage=93;epage=101;aulast=
	-Amber Tang</t>
        </r>
      </text>
    </comment>
    <comment ref="AE14" authorId="0">
      <text>
        <r>
          <rPr>
            <sz val="10"/>
            <color rgb="FF000000"/>
            <rFont val="Arial"/>
            <family val="2"/>
            <charset val="1"/>
          </rPr>
          <t>https://books.google.com/books?hl=en&amp;lr=&amp;id=8tDTtOjzl7wC&amp;oi=fnd&amp;pg=PA157&amp;dq=bhutan+aids+cost&amp;ots=lObmMxTckT&amp;sig=wBhs7DRi89kvEfgC3aiv6x7KMDw#v=onepage&amp;q=bhutan%20aids%20cost&amp;f=false
	-Amber Tang</t>
        </r>
      </text>
    </comment>
    <comment ref="AE23" authorId="0">
      <text>
        <r>
          <rPr>
            <sz val="10"/>
            <color rgb="FF000000"/>
            <rFont val="Arial"/>
            <family val="2"/>
            <charset val="1"/>
          </rPr>
          <t>haven't looked at this too closely, but there are tables at the end of costs of OI treatments, drug costs, and terminal care costs (not sure if this is per patient per year though)
	-Amber Tang</t>
        </r>
      </text>
    </comment>
    <comment ref="AF10" authorId="0">
      <text>
        <r>
          <rPr>
            <sz val="10"/>
            <color rgb="FF000000"/>
            <rFont val="Arial"/>
            <family val="2"/>
            <charset val="1"/>
          </rPr>
          <t>http://www.ncbi.nlm.nih.gov/pmc/articles/PMC3833352/pdf/nihms520658.pdf
2008
	-Amber Tang</t>
        </r>
      </text>
    </comment>
    <comment ref="AG10" authorId="0">
      <text>
        <r>
          <rPr>
            <sz val="10"/>
            <color rgb="FF000000"/>
            <rFont val="Arial"/>
            <family val="2"/>
            <charset val="1"/>
          </rPr>
          <t>2007
http://www.ncbi.nlm.nih.gov/pmc/articles/PMC3833352/pdf/nihms520658.pdf
	-Amber Tang</t>
        </r>
      </text>
    </comment>
    <comment ref="AH10" authorId="0">
      <text>
        <r>
          <rPr>
            <sz val="10"/>
            <color rgb="FF000000"/>
            <rFont val="Arial"/>
            <family val="2"/>
            <charset val="1"/>
          </rPr>
          <t>(higher cost in 1st year of ART)
http://www.ncbi.nlm.nih.gov/pmc/articles/PMC3833352/pdf/nihms520658.pdf
2008
	-Amber Tang</t>
        </r>
      </text>
    </comment>
    <comment ref="AI8" authorId="0">
      <text>
        <r>
          <rPr>
            <sz val="10"/>
            <color rgb="FF000000"/>
            <rFont val="Arial"/>
            <family val="2"/>
            <charset val="1"/>
          </rPr>
          <t>http://www.msf.org/sites/msf.org/files/how_low_can_we_go_vl_pricing_brief.pdf
total is 44.07
	-Amber Tang</t>
        </r>
      </text>
    </comment>
    <comment ref="AI10" authorId="0">
      <text>
        <r>
          <rPr>
            <sz val="10"/>
            <color rgb="FF000000"/>
            <rFont val="Arial"/>
            <family val="2"/>
            <charset val="1"/>
          </rPr>
          <t>http://www.ncbi.nlm.nih.gov/pmc/articles/PMC3833352/pdf/nihms520658.pdf
2003
	-Amber Tang</t>
        </r>
      </text>
    </comment>
    <comment ref="AI17" authorId="0">
      <text>
        <r>
          <rPr>
            <sz val="10"/>
            <color rgb="FF000000"/>
            <rFont val="Arial"/>
            <family val="2"/>
            <charset val="1"/>
          </rPr>
          <t>palliative care (drugs only)= 19
palliative care + treatment of low cost OIs= 1014
http://ac.els-cdn.com/S0140673600024405/1-s2.0-S0140673600024405-main.pdf?_tid=2ac88d6a-dcec-11e5-9ba5-00000aab0f27&amp;acdnat=1456534439_39c0db214a7e3e019746aca429d307f5
	-Amber Tang</t>
        </r>
      </text>
    </comment>
    <comment ref="AJ10" authorId="0">
      <text>
        <r>
          <rPr>
            <sz val="10"/>
            <color rgb="FF000000"/>
            <rFont val="Arial"/>
            <family val="2"/>
            <charset val="1"/>
          </rPr>
          <t>2007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 ref="AJ17" authorId="0">
      <text>
        <r>
          <rPr>
            <sz val="10"/>
            <color rgb="FF000000"/>
            <rFont val="Arial"/>
            <family val="2"/>
            <charset val="1"/>
          </rPr>
          <t>2007
inpatient+outpatient meds for OIs, costs of diagnosing OIs, medical service charges for OIs
-&gt; 1st year of ARVs (I assume that means they're not vs yet)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 ref="AJ18" authorId="0">
      <text>
        <r>
          <rPr>
            <sz val="10"/>
            <color rgb="FF000000"/>
            <rFont val="Arial"/>
            <family val="2"/>
            <charset val="1"/>
          </rPr>
          <t>2007
cost of OIs based on CD4 cell count
&lt;100 = $274
100-199= $51
http://download.springer.com/static/pdf/821/art%253A10.1186%252F1741-7015-9-6.pdf?originUrl=http%3A%2F%2Fbmcmedicine.biomedcentral.com%2Farticle%2F10.1186%2F1741-7015-9-6&amp;token2=exp=1455904382~acl=%2Fstatic%2Fpdf%2F821%2Fart%25253A10.1186%25252F1741-7015-9-6.pdf*~hmac=9561a298e9bd8b3970f9f18dadd2627ceed48b20b4905a171a28b97a8739ac76
	-Amber Tang</t>
        </r>
      </text>
    </comment>
  </commentList>
</comments>
</file>

<file path=xl/sharedStrings.xml><?xml version="1.0" encoding="utf-8"?>
<sst xmlns="http://schemas.openxmlformats.org/spreadsheetml/2006/main" count="812" uniqueCount="368">
  <si>
    <t xml:space="preserve">Parameters</t>
  </si>
  <si>
    <t xml:space="preserve">USA</t>
  </si>
  <si>
    <t xml:space="preserve">Angola</t>
  </si>
  <si>
    <t xml:space="preserve">Benin</t>
  </si>
  <si>
    <t xml:space="preserve">Botswana</t>
  </si>
  <si>
    <t xml:space="preserve">Burkina Faso</t>
  </si>
  <si>
    <t xml:space="preserve">Burundi</t>
  </si>
  <si>
    <t xml:space="preserve">Cameroon</t>
  </si>
  <si>
    <t xml:space="preserve">Cape Verde</t>
  </si>
  <si>
    <t xml:space="preserve">Central African Republic</t>
  </si>
  <si>
    <t xml:space="preserve">Chad</t>
  </si>
  <si>
    <t xml:space="preserve">Comoros</t>
  </si>
  <si>
    <t xml:space="preserve">Congo, Democratic Republic</t>
  </si>
  <si>
    <t xml:space="preserve">Congo, Republic</t>
  </si>
  <si>
    <t xml:space="preserve">Cote d'Ivoire</t>
  </si>
  <si>
    <t xml:space="preserve">Eritrea</t>
  </si>
  <si>
    <t xml:space="preserve">Ethiopia</t>
  </si>
  <si>
    <t xml:space="preserve">Gabon</t>
  </si>
  <si>
    <t xml:space="preserve">Gambia</t>
  </si>
  <si>
    <t xml:space="preserve">Ghana</t>
  </si>
  <si>
    <t xml:space="preserve">Guinea</t>
  </si>
  <si>
    <t xml:space="preserve">Guinea-Bissau</t>
  </si>
  <si>
    <t xml:space="preserve">Kenya</t>
  </si>
  <si>
    <t xml:space="preserve">Lesotho</t>
  </si>
  <si>
    <t xml:space="preserve">Liberia</t>
  </si>
  <si>
    <t xml:space="preserve">Madagascar</t>
  </si>
  <si>
    <t xml:space="preserve">Malawi</t>
  </si>
  <si>
    <t xml:space="preserve">Mali</t>
  </si>
  <si>
    <t xml:space="preserve">Mauritania</t>
  </si>
  <si>
    <t xml:space="preserve">Mauritius</t>
  </si>
  <si>
    <t xml:space="preserve">Mozambique</t>
  </si>
  <si>
    <t xml:space="preserve">Namibia</t>
  </si>
  <si>
    <t xml:space="preserve">Niger</t>
  </si>
  <si>
    <t xml:space="preserve">Nigeria</t>
  </si>
  <si>
    <t xml:space="preserve">Rwanda</t>
  </si>
  <si>
    <t xml:space="preserve">Sao Tome and Principe</t>
  </si>
  <si>
    <t xml:space="preserve">Senegal</t>
  </si>
  <si>
    <t xml:space="preserve">Sierra Leone</t>
  </si>
  <si>
    <t xml:space="preserve">Somalia</t>
  </si>
  <si>
    <t xml:space="preserve">South Africa</t>
  </si>
  <si>
    <t xml:space="preserve">South Sudan</t>
  </si>
  <si>
    <t xml:space="preserve">Sudan</t>
  </si>
  <si>
    <t xml:space="preserve">Swaziland</t>
  </si>
  <si>
    <t xml:space="preserve">Tanzania</t>
  </si>
  <si>
    <t xml:space="preserve">Togo</t>
  </si>
  <si>
    <t xml:space="preserve">Uganda</t>
  </si>
  <si>
    <t xml:space="preserve">Zambia</t>
  </si>
  <si>
    <t xml:space="preserve">Zimbabwe</t>
  </si>
  <si>
    <t xml:space="preserve">Birth rate (b)</t>
  </si>
  <si>
    <t xml:space="preserve">Death rate (mu)</t>
  </si>
  <si>
    <t xml:space="preserve">Rate of diagnosis (delta)</t>
  </si>
  <si>
    <t xml:space="preserve">Rate of getting AIDS  (sigma)</t>
  </si>
  <si>
    <t xml:space="preserve">Rate of viral suppression (gamma)</t>
  </si>
  <si>
    <t xml:space="preserve">Reduction life years for treated HIV+ (rly)</t>
  </si>
  <si>
    <t xml:space="preserve">Transmission probability in acute phase (tau_A)</t>
  </si>
  <si>
    <t xml:space="preserve">Transmission probability after acute phase (tau_U)</t>
  </si>
  <si>
    <t xml:space="preserve">Proportional reduction of transmission if on treatment (epsilon)</t>
  </si>
  <si>
    <t xml:space="preserve">Partners per year (c)</t>
  </si>
  <si>
    <t xml:space="preserve">Sex acts per year (n)</t>
  </si>
  <si>
    <t xml:space="preserve">Country</t>
  </si>
  <si>
    <t xml:space="preserve">Afghanistan</t>
  </si>
  <si>
    <t xml:space="preserve">Argentina</t>
  </si>
  <si>
    <t xml:space="preserve">Australia</t>
  </si>
  <si>
    <t xml:space="preserve">Bahamas</t>
  </si>
  <si>
    <t xml:space="preserve">Bangladesh</t>
  </si>
  <si>
    <t xml:space="preserve">Belgium</t>
  </si>
  <si>
    <t xml:space="preserve">Bhutan</t>
  </si>
  <si>
    <t xml:space="preserve">Brazil</t>
  </si>
  <si>
    <t xml:space="preserve">Cambodia</t>
  </si>
  <si>
    <t xml:space="preserve">Canada</t>
  </si>
  <si>
    <t xml:space="preserve">China</t>
  </si>
  <si>
    <t xml:space="preserve">Congo</t>
  </si>
  <si>
    <t xml:space="preserve">Côte d'Ivoire</t>
  </si>
  <si>
    <t xml:space="preserve">Democratic Republic of the Congo</t>
  </si>
  <si>
    <t xml:space="preserve">Denmark</t>
  </si>
  <si>
    <t xml:space="preserve">Egypt</t>
  </si>
  <si>
    <t xml:space="preserve">Estonia</t>
  </si>
  <si>
    <t xml:space="preserve">France</t>
  </si>
  <si>
    <t xml:space="preserve">Georgia</t>
  </si>
  <si>
    <t xml:space="preserve">Guyana</t>
  </si>
  <si>
    <t xml:space="preserve">Haiti</t>
  </si>
  <si>
    <t xml:space="preserve">India</t>
  </si>
  <si>
    <t xml:space="preserve">Iran (Islamic Republic of)</t>
  </si>
  <si>
    <t xml:space="preserve">Kazakhstan</t>
  </si>
  <si>
    <t xml:space="preserve">Lao People's Democratic Republic</t>
  </si>
  <si>
    <t xml:space="preserve">Malaysia</t>
  </si>
  <si>
    <t xml:space="preserve">Mexico</t>
  </si>
  <si>
    <t xml:space="preserve">Mongolia</t>
  </si>
  <si>
    <t xml:space="preserve">Morocco</t>
  </si>
  <si>
    <t xml:space="preserve">Myanmar</t>
  </si>
  <si>
    <t xml:space="preserve">Nepal</t>
  </si>
  <si>
    <t xml:space="preserve">Netherlands</t>
  </si>
  <si>
    <t xml:space="preserve">New Zealand</t>
  </si>
  <si>
    <t xml:space="preserve">Nicaragua</t>
  </si>
  <si>
    <t xml:space="preserve">Paraguay</t>
  </si>
  <si>
    <t xml:space="preserve">Philippines</t>
  </si>
  <si>
    <t xml:space="preserve">Republic of Moldova</t>
  </si>
  <si>
    <t xml:space="preserve">Saint Lucia</t>
  </si>
  <si>
    <t xml:space="preserve">Sri Lanka</t>
  </si>
  <si>
    <t xml:space="preserve">Suriname</t>
  </si>
  <si>
    <t xml:space="preserve">Thailand</t>
  </si>
  <si>
    <t xml:space="preserve">Timor-Leste</t>
  </si>
  <si>
    <t xml:space="preserve">Ukraine</t>
  </si>
  <si>
    <t xml:space="preserve">United Kingdom</t>
  </si>
  <si>
    <t xml:space="preserve">United States of America</t>
  </si>
  <si>
    <t xml:space="preserve">Vietnam</t>
  </si>
  <si>
    <t xml:space="preserve">Birth Rate (b)</t>
  </si>
  <si>
    <t xml:space="preserve">Death Rate (mu)</t>
  </si>
  <si>
    <t xml:space="preserve">Rate of getting AIDS for non-viral suppressed (sigma)</t>
  </si>
  <si>
    <t xml:space="preserve">Death rate from AIDS (nu)</t>
  </si>
  <si>
    <t xml:space="preserve"> </t>
  </si>
  <si>
    <t xml:space="preserve">2013 data</t>
  </si>
  <si>
    <t xml:space="preserve">http://data.worldbank.org/indicator/SP.DYN.CDRT.IN</t>
  </si>
  <si>
    <t xml:space="preserve">2014 data</t>
  </si>
  <si>
    <t xml:space="preserve">http://data.worldbank.org/indicator/SP.POP.GROW</t>
  </si>
  <si>
    <t xml:space="preserve">Susceptible</t>
  </si>
  <si>
    <t xml:space="preserve">Acute Phase</t>
  </si>
  <si>
    <t xml:space="preserve">Undiagnosed</t>
  </si>
  <si>
    <t xml:space="preserve">Diagnosed but not on treatment</t>
  </si>
  <si>
    <t xml:space="preserve">Treated but not virally suppressed</t>
  </si>
  <si>
    <t xml:space="preserve">Virally Suppressed</t>
  </si>
  <si>
    <t xml:space="preserve">pD (C/B)</t>
  </si>
  <si>
    <t xml:space="preserve">pT (E/C)</t>
  </si>
  <si>
    <t xml:space="preserve">pV (G/E)</t>
  </si>
  <si>
    <t xml:space="preserve">Armenia</t>
  </si>
  <si>
    <t xml:space="preserve">The Bahamas</t>
  </si>
  <si>
    <t xml:space="preserve">Belize</t>
  </si>
  <si>
    <t xml:space="preserve">Republic of Congo</t>
  </si>
  <si>
    <t xml:space="preserve">Ivory Coast</t>
  </si>
  <si>
    <t xml:space="preserve">Global</t>
  </si>
  <si>
    <t xml:space="preserve">Indonesia</t>
  </si>
  <si>
    <t xml:space="preserve">Iran</t>
  </si>
  <si>
    <t xml:space="preserve">Laos</t>
  </si>
  <si>
    <t xml:space="preserve">Pakistan</t>
  </si>
  <si>
    <t xml:space="preserve">Moldova</t>
  </si>
  <si>
    <t xml:space="preserve">Republic of Serbia</t>
  </si>
  <si>
    <t xml:space="preserve">East Timor</t>
  </si>
  <si>
    <t xml:space="preserve">GDP per capita</t>
  </si>
  <si>
    <t xml:space="preserve">GDP per capita (PPP)</t>
  </si>
  <si>
    <t xml:space="preserve">References</t>
  </si>
  <si>
    <t xml:space="preserve">2014 GDP per capita (current US$)</t>
  </si>
  <si>
    <t xml:space="preserve">GDP</t>
  </si>
  <si>
    <t xml:space="preserve">http://data.worldbank.org/indicator/NY.GDP.PCAP.CD</t>
  </si>
  <si>
    <t xml:space="preserve">http://data.un.org/CountryProfile.aspx?crName=gambia</t>
  </si>
  <si>
    <t xml:space="preserve">http://www.stats.govt.nz/browse_for_stats/snapshots-of-nz/top-statistics.aspx</t>
  </si>
  <si>
    <t xml:space="preserve">2014 GDP per capita (PPP)</t>
  </si>
  <si>
    <t xml:space="preserve">(PPP)</t>
  </si>
  <si>
    <t xml:space="preserve">http://data.worldbank.org/indicator/NY.GDP.PCAP.PP.CD</t>
  </si>
  <si>
    <t xml:space="preserve">https://www.cia.gov/library/publications/the-world-factbook/rankorder/2004rank.html </t>
  </si>
  <si>
    <t xml:space="preserve">https://www.cia.gov/library/publications/the-world-factbook/rankorder/2004rank.html</t>
  </si>
  <si>
    <t xml:space="preserve">http://knoema.com/atlas/ranks/GDP-per-capita-PPP-based</t>
  </si>
  <si>
    <t xml:space="preserve">Type</t>
  </si>
  <si>
    <t xml:space="preserve">Costs</t>
  </si>
  <si>
    <t xml:space="preserve">Africa (common)</t>
  </si>
  <si>
    <t xml:space="preserve">Lower quartile</t>
  </si>
  <si>
    <t xml:space="preserve">Median</t>
  </si>
  <si>
    <t xml:space="preserve">Upper quartile</t>
  </si>
  <si>
    <t xml:space="preserve">East Asia &amp; Pacific</t>
  </si>
  <si>
    <t xml:space="preserve">Europe &amp; Central Asia</t>
  </si>
  <si>
    <t xml:space="preserve">Latin America &amp; Caribbean</t>
  </si>
  <si>
    <t xml:space="preserve">Middle East and North Africa</t>
  </si>
  <si>
    <t xml:space="preserve">North America</t>
  </si>
  <si>
    <t xml:space="preserve">South Asia</t>
  </si>
  <si>
    <t xml:space="preserve">SSA</t>
  </si>
  <si>
    <t xml:space="preserve">United Kingdom of Great Britain and Northern Ireland</t>
  </si>
  <si>
    <t xml:space="preserve">United States</t>
  </si>
  <si>
    <t xml:space="preserve">Viet Nam</t>
  </si>
  <si>
    <t xml:space="preserve">Diagnosis</t>
  </si>
  <si>
    <t xml:space="preserve">HIV test (ELISA+Western blot)</t>
  </si>
  <si>
    <t xml:space="preserve">Pre-treatment</t>
  </si>
  <si>
    <t xml:space="preserve">CD4 test</t>
  </si>
  <si>
    <t xml:space="preserve">$38-67</t>
  </si>
  <si>
    <t xml:space="preserve">Viral load test</t>
  </si>
  <si>
    <t xml:space="preserve">$20-100</t>
  </si>
  <si>
    <t xml:space="preserve">22.79-24.69</t>
  </si>
  <si>
    <t xml:space="preserve">Treatment</t>
  </si>
  <si>
    <t xml:space="preserve">Annual ART cost </t>
  </si>
  <si>
    <t xml:space="preserve">832 pounds</t>
  </si>
  <si>
    <t xml:space="preserve">Annual CD4 tests</t>
  </si>
  <si>
    <t xml:space="preserve">Annual Viral load tests</t>
  </si>
  <si>
    <t xml:space="preserve">Annual cost of AIDS due to OI</t>
  </si>
  <si>
    <t xml:space="preserve">South Africa: $215 [OI and TB treatment costs]</t>
  </si>
  <si>
    <t xml:space="preserve">http://www.ncbi.nlm.nih.gov/pmc/articles/PMC2365748/pdf/nihms45505.pdf</t>
  </si>
  <si>
    <t xml:space="preserve">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t>
  </si>
  <si>
    <t xml:space="preserve">http://jama.jamanetwork.com/article.aspx?articleid=1150355</t>
  </si>
  <si>
    <t xml:space="preserve">http://www.tandfonline.com/doi/pdf/10.1080/09540120500159334</t>
  </si>
  <si>
    <t xml:space="preserve">Botswana, Ethiopia, Nigeria, Uganda, Vietnam (representation of PEPFAR supported clinics)</t>
  </si>
  <si>
    <t xml:space="preserve">$202 for pre-ART patients (probably lab costs etc.)</t>
  </si>
  <si>
    <t xml:space="preserve">$880 for ART patients ($298 excluding ARVs)</t>
  </si>
  <si>
    <t xml:space="preserve">http://www.ncbi.nlm.nih.gov/pmc/articles/PMC3225224/pdf/nihms315998.pdf</t>
  </si>
  <si>
    <t xml:space="preserve">OI cost for SSA: http://www.nejm.org/doi/pdf/10.1056/NEJMsa060247</t>
  </si>
  <si>
    <t xml:space="preserve">Probab.</t>
  </si>
  <si>
    <t xml:space="preserve">Cost</t>
  </si>
  <si>
    <t xml:space="preserve">Direct Product</t>
  </si>
  <si>
    <t xml:space="preserve">NTM</t>
  </si>
  <si>
    <t xml:space="preserve">Toxoplasma</t>
  </si>
  <si>
    <t xml:space="preserve">Isoporiasis</t>
  </si>
  <si>
    <t xml:space="preserve">Severe Malaria</t>
  </si>
  <si>
    <t xml:space="preserve">TB</t>
  </si>
  <si>
    <t xml:space="preserve">Severe Fungal Infection</t>
  </si>
  <si>
    <t xml:space="preserve">Mild Fungal Infection</t>
  </si>
  <si>
    <t xml:space="preserve">Severe Bacterial Infection</t>
  </si>
  <si>
    <t xml:space="preserve">Mild Bacterial Infection</t>
  </si>
  <si>
    <t xml:space="preserve">Other Mild Diseases</t>
  </si>
  <si>
    <t xml:space="preserve">Other Severe Diseases</t>
  </si>
  <si>
    <t xml:space="preserve">Annual CD4 (2)</t>
  </si>
  <si>
    <t xml:space="preserve">Annual VL</t>
  </si>
  <si>
    <t xml:space="preserve">Annual ART</t>
  </si>
  <si>
    <t xml:space="preserve">Total Annual cost</t>
  </si>
  <si>
    <t xml:space="preserve">Cost of terminal care</t>
  </si>
  <si>
    <t xml:space="preserve">OI cost for China: http://www.ncbi.nlm.nih.gov/pubmed/22336273</t>
  </si>
  <si>
    <t xml:space="preserve">Analysis of inpatient cost of AIDS related opportunistic infection in a high HIV epidemic area]</t>
  </si>
  <si>
    <t xml:space="preserve">Currency</t>
  </si>
  <si>
    <t xml:space="preserve">Inpatient cost per visit for AIDS related opportunistic infection</t>
  </si>
  <si>
    <t xml:space="preserve">yuan</t>
  </si>
  <si>
    <t xml:space="preserve">Inpatient cost per visit for AIDS related opportunistic infection Males</t>
  </si>
  <si>
    <t xml:space="preserve">Inpatient cost per visit for AIDS related opportunistic infection Females</t>
  </si>
  <si>
    <t xml:space="preserve">Inpatient cost per visit for AIDS related opportunistic infection &lt;29</t>
  </si>
  <si>
    <t xml:space="preserve">Inpatient cost per visit for AIDS related opportunistic infection 30-39</t>
  </si>
  <si>
    <t xml:space="preserve">Inpatient cost per visit for AIDS related opportunistic infection 40-49</t>
  </si>
  <si>
    <t xml:space="preserve">Inpatient cost per visit for AIDS related opportunistic infection &gt;50</t>
  </si>
  <si>
    <t xml:space="preserve">Examination </t>
  </si>
  <si>
    <t xml:space="preserve">Laboratory Test</t>
  </si>
  <si>
    <t xml:space="preserve">Medicine</t>
  </si>
  <si>
    <t xml:space="preserve">Diagnosis and treatment</t>
  </si>
  <si>
    <t xml:space="preserve">Nursing</t>
  </si>
  <si>
    <t xml:space="preserve">Bed</t>
  </si>
  <si>
    <t xml:space="preserve">Neurologic Diseases</t>
  </si>
  <si>
    <t xml:space="preserve">Respiratory Diseases</t>
  </si>
  <si>
    <t xml:space="preserve">Digestive System Diseases</t>
  </si>
  <si>
    <t xml:space="preserve">Skin and Mucous Membrane Diseases</t>
  </si>
  <si>
    <t xml:space="preserve">http://www.medscape.com/viewarticle/544519</t>
  </si>
  <si>
    <t xml:space="preserve">Brief Communication: Economic Comparison of Opportunistic Infection Management With Antiretroviral Treatment in People Living With HIV/AIDS Presenting at an NGO Clinic in Bangalore, India</t>
  </si>
  <si>
    <t xml:space="preserve">2005 currency</t>
  </si>
  <si>
    <t xml:space="preserve">Direct Medical Costs + Nonmedical Costs per patient per year managing OI</t>
  </si>
  <si>
    <t xml:space="preserve">USD</t>
  </si>
  <si>
    <t xml:space="preserve">HAART group: Direct Medical Costs + Nonmedical Costs per patient per year</t>
  </si>
  <si>
    <t xml:space="preserve">DMC plus NMC pppy in the OI arm: paid by NGOs</t>
  </si>
  <si>
    <t xml:space="preserve">Rs</t>
  </si>
  <si>
    <t xml:space="preserve">DMC plus NMC pppy in the OI arm: paid by PLHA</t>
  </si>
  <si>
    <t xml:space="preserve">DMC and NMC pppy in the HAART arm: paid by NGOs</t>
  </si>
  <si>
    <t xml:space="preserve">DMC and NMC pppy in the HAART arm: paid by PLHA</t>
  </si>
  <si>
    <t xml:space="preserve">http://www.ncbi.nlm.nih.gov/pmc/articles/PMC1466910/</t>
  </si>
  <si>
    <t xml:space="preserve">Prevalence of Primary HIV Infection in Symptomatic Ambulatory Patients</t>
  </si>
  <si>
    <t xml:space="preserve">Ninety percent of the estimated 40,000 new HIV infections in the United States each year are associated with the acute HIV syndrome.1,2 </t>
  </si>
  <si>
    <t xml:space="preserve">One to 4 weeks after infection, patients with the acute HIV syndrome experience symptoms of a viral illness, such as fever, fatigue, pharyngitis, myalgias, rash, and weight loss, as well as other non-specific symptoms.1–5 </t>
  </si>
  <si>
    <t xml:space="preserve">Most of these patients seek medical care, but seldom do they have primary HIV infection diagnosed.1,2,6</t>
  </si>
  <si>
    <t xml:space="preserve">Note: Symptoms reported by more than 25% of patients in Schacker et al,2 Hecht et al,4 and Daar et al.5</t>
  </si>
  <si>
    <t xml:space="preserve">http://www.ncbi.nlm.nih.gov/pubmed/8678387</t>
  </si>
  <si>
    <t xml:space="preserve">89% of people with HIV developed acute retroviral syndrome</t>
  </si>
  <si>
    <t xml:space="preserve">Clinical and epidemiologic features of primary HIV infection.</t>
  </si>
  <si>
    <t xml:space="preserve">https://www.aids.gov/hiv-aids-basics/just-diagnosed-with-hiv-aids/hiv-in-your-body/stages-of-hiv/</t>
  </si>
  <si>
    <t xml:space="preserve">Acute HIV</t>
  </si>
  <si>
    <t xml:space="preserve">2-4 weeks after HIV infection; acute retroviral syndrome/primary HIV infection</t>
  </si>
  <si>
    <t xml:space="preserve">high risk of HIV transmission</t>
  </si>
  <si>
    <t xml:space="preserve">CD4 count goes down until a viral set point, and then begins to increase (not up to pre-infection levels, though)</t>
  </si>
  <si>
    <t xml:space="preserve">Clinical latency stage/Asymptomatic HIV infection/chronic HIV infection</t>
  </si>
  <si>
    <t xml:space="preserve">people who are infected experience NO symptoms (or only mild ones)</t>
  </si>
  <si>
    <t xml:space="preserve">if you are on ART, you can live at this stage for several decades</t>
  </si>
  <si>
    <t xml:space="preserve">without ART, clinical latency lasts an average of 10 years</t>
  </si>
  <si>
    <t xml:space="preserve">People in this symptom-free stage are still able to pass HIV on to others, although ART greatly reduces transmission</t>
  </si>
  <si>
    <t xml:space="preserve">AIDS</t>
  </si>
  <si>
    <t xml:space="preserve">when immune system is badly damaged and you become vulnerable to OI</t>
  </si>
  <si>
    <t xml:space="preserve">CD4&lt;200 or development of one or more opportunistic infections regarless of CD4 count</t>
  </si>
  <si>
    <t xml:space="preserve">withut treatment, people who progess to AIDS survive about 3 years</t>
  </si>
  <si>
    <t xml:space="preserve">Once you have a dangerous OI with AIDS, life expectancy without treatment is 1 year</t>
  </si>
  <si>
    <t xml:space="preserve">if you are taking ART and maintain low viral load, you experience a normal life xpan and will "most likely" never progress to AIDS</t>
  </si>
  <si>
    <t xml:space="preserve">Annual ART cost</t>
  </si>
  <si>
    <t xml:space="preserve">Terminal care cost</t>
  </si>
  <si>
    <t xml:space="preserve">Sub-Saharan Africa</t>
  </si>
  <si>
    <t xml:space="preserve">Note: Have added dummy values for last row in India and last two rows in US</t>
  </si>
  <si>
    <t xml:space="preserve">Costs in USD</t>
  </si>
  <si>
    <t xml:space="preserve">PEPFAR clinics</t>
  </si>
  <si>
    <t xml:space="preserve">High Income, Dev.</t>
  </si>
  <si>
    <t xml:space="preserve">Global Fund Countries</t>
  </si>
  <si>
    <t xml:space="preserve">Latin Am. &amp; Carr.</t>
  </si>
  <si>
    <t xml:space="preserve">Australia (Au$)</t>
  </si>
  <si>
    <t xml:space="preserve">Canada (Canadian dollars)</t>
  </si>
  <si>
    <t xml:space="preserve">Botswana, Ethiopia, Nigeria, Uganda, Vietnam</t>
  </si>
  <si>
    <t xml:space="preserve">UK</t>
  </si>
  <si>
    <t xml:space="preserve">(general)</t>
  </si>
  <si>
    <t xml:space="preserve">HIV test </t>
  </si>
  <si>
    <t xml:space="preserve">4.5 (3-13.50)- antibody</t>
  </si>
  <si>
    <t xml:space="preserve">7.74-8.13</t>
  </si>
  <si>
    <t xml:space="preserve">110 (132-88)- western blot</t>
  </si>
  <si>
    <t xml:space="preserve">63 (76-51)- T cell test</t>
  </si>
  <si>
    <t xml:space="preserve">18 (21,14)- CMV antibody test</t>
  </si>
  <si>
    <t xml:space="preserve">176 (211,141)</t>
  </si>
  <si>
    <t xml:space="preserve">20-100</t>
  </si>
  <si>
    <t xml:space="preserve">41.56-96.33</t>
  </si>
  <si>
    <t xml:space="preserve">Annual ART cost (ARVs only)- first line drugs</t>
  </si>
  <si>
    <t xml:space="preserve">13300-24988</t>
  </si>
  <si>
    <t xml:space="preserve">337.59-800.69</t>
  </si>
  <si>
    <t xml:space="preserve">46.2-130.3</t>
  </si>
  <si>
    <t xml:space="preserve">3809.4- 6024.4</t>
  </si>
  <si>
    <t xml:space="preserve">8930-11610</t>
  </si>
  <si>
    <t xml:space="preserve">103.9-271.7</t>
  </si>
  <si>
    <t xml:space="preserve">13668-40,056</t>
  </si>
  <si>
    <t xml:space="preserve">610.8-741.7</t>
  </si>
  <si>
    <t xml:space="preserve">751.6 [OI treatment/care]</t>
  </si>
  <si>
    <t xml:space="preserve">15737-25200</t>
  </si>
  <si>
    <t xml:space="preserve">2935.7 yuan</t>
  </si>
  <si>
    <t xml:space="preserve">http://www.aidsdatahub.org/sites/default/files/documents/Responding_to_HIV_in_Afghanistan.pdf.pdf</t>
  </si>
  <si>
    <t xml:space="preserve">BELGIUM</t>
  </si>
  <si>
    <t xml:space="preserve">http://download.springer.com/static/pdf/682/art%253A10.2165%252F11587500-000000000-00000.pdf?originUrl=http%3A%2F%2Flink.springer.com%2Farticle%2F10.2165%2F11587500-000000000-00000&amp;token2=exp=1456537651~acl=%2Fstatic%2Fpdf%2F682%2Fart%25253A10.2165%25252F11587500-000000000-00000.pdf%3ForiginUrl%3Dhttp%253A%252F%252Flink.springer.com%252Farticle%252F10.2165%252F11587500-000000000-00000*~hmac=24c59607df1749110edd3d12df3dadc959cbe37ea7a2e4ddba435142a6a3c73f</t>
  </si>
  <si>
    <t xml:space="preserve">Average private health care costs, excepting final year of life</t>
  </si>
  <si>
    <t xml:space="preserve">US$60</t>
  </si>
  <si>
    <t xml:space="preserve"># CD4 cells</t>
  </si>
  <si>
    <t xml:space="preserve">non ARV costs (in euros)</t>
  </si>
  <si>
    <t xml:space="preserve">Average public health care costs, excepting final year of life</t>
  </si>
  <si>
    <t xml:space="preserve">&gt;500 CD4s</t>
  </si>
  <si>
    <t xml:space="preserve">Opportunistic infections (CANADA $)</t>
  </si>
  <si>
    <t xml:space="preserve">Estimated cost</t>
  </si>
  <si>
    <t xml:space="preserve">Incidence (range is based on diff samples tested that were on diff drug regimens)</t>
  </si>
  <si>
    <t xml:space="preserve">&gt;500 CD4s: 1225</t>
  </si>
  <si>
    <t xml:space="preserve">Average public health care costs in final year of life </t>
  </si>
  <si>
    <t xml:space="preserve">US$420</t>
  </si>
  <si>
    <t xml:space="preserve">351-500 </t>
  </si>
  <si>
    <t xml:space="preserve">Caniddiasis, oesophageal</t>
  </si>
  <si>
    <t xml:space="preserve">0-2.2%</t>
  </si>
  <si>
    <t xml:space="preserve">351-500 CD4s: 1225</t>
  </si>
  <si>
    <t xml:space="preserve">201-350 </t>
  </si>
  <si>
    <t xml:space="preserve">Cryptococcosis</t>
  </si>
  <si>
    <t xml:space="preserve">0.4-0.9%</t>
  </si>
  <si>
    <t xml:space="preserve">201-350 CD4s: 1225</t>
  </si>
  <si>
    <t xml:space="preserve">Ave monthly expenditure for sick adult presenting to a health facility</t>
  </si>
  <si>
    <t xml:space="preserve">US$20</t>
  </si>
  <si>
    <t xml:space="preserve">101-200 </t>
  </si>
  <si>
    <t xml:space="preserve">CMV</t>
  </si>
  <si>
    <t xml:space="preserve">0-2.6%</t>
  </si>
  <si>
    <t xml:space="preserve">101-200 CD4s: 3066</t>
  </si>
  <si>
    <t xml:space="preserve">51-100 </t>
  </si>
  <si>
    <t xml:space="preserve">HIV dementia</t>
  </si>
  <si>
    <t xml:space="preserve">0.9-1.3%</t>
  </si>
  <si>
    <t xml:space="preserve">51-100 CD4s: 3066</t>
  </si>
  <si>
    <t xml:space="preserve">0-50 </t>
  </si>
  <si>
    <t xml:space="preserve">Kaposi's sarcoma</t>
  </si>
  <si>
    <t xml:space="preserve">0-3.2%</t>
  </si>
  <si>
    <t xml:space="preserve">0-50 CD4s: 5663</t>
  </si>
  <si>
    <t xml:space="preserve">Lymphoma</t>
  </si>
  <si>
    <t xml:space="preserve">0-0.6%</t>
  </si>
  <si>
    <t xml:space="preserve">MAC</t>
  </si>
  <si>
    <t xml:space="preserve">0-1.7%</t>
  </si>
  <si>
    <t xml:space="preserve">PCP</t>
  </si>
  <si>
    <t xml:space="preserve">0.4-3.0%</t>
  </si>
  <si>
    <t xml:space="preserve">Montthly Probability of Opportunistic Infections and of Chronic AIDS Death</t>
  </si>
  <si>
    <t xml:space="preserve">CD4 cell count, per mL</t>
  </si>
  <si>
    <t xml:space="preserve">Toxoplasmosis, cerebral</t>
  </si>
  <si>
    <t xml:space="preserve">0-0.4%</t>
  </si>
  <si>
    <t xml:space="preserve">(not country specific)</t>
  </si>
  <si>
    <t xml:space="preserve">0-50</t>
  </si>
  <si>
    <t xml:space="preserve">51-100</t>
  </si>
  <si>
    <t xml:space="preserve">101-200</t>
  </si>
  <si>
    <t xml:space="preserve">201-300</t>
  </si>
  <si>
    <t xml:space="preserve">301-500</t>
  </si>
  <si>
    <t xml:space="preserve">&gt;500</t>
  </si>
  <si>
    <t xml:space="preserve">0-0.9%</t>
  </si>
  <si>
    <t xml:space="preserve">http://archinte.jamanetwork.com/article.aspx?articleid=214173&amp;resultclick=1</t>
  </si>
  <si>
    <t xml:space="preserve">Wasting syndrome</t>
  </si>
  <si>
    <t xml:space="preserve">0-2.8%</t>
  </si>
  <si>
    <t xml:space="preserve">Pneumocystis carinii pneumonia</t>
  </si>
  <si>
    <t xml:space="preserve">91 (ERA-III: triple drug combination therapy with protease inhibitor or non-nucleoside reverse transcriptase inhibitor)</t>
  </si>
  <si>
    <t xml:space="preserve">Mycobacterium avium complex</t>
  </si>
  <si>
    <t xml:space="preserve">Toxoplasmosis</t>
  </si>
  <si>
    <t xml:space="preserve">Cytomegalovirus</t>
  </si>
  <si>
    <t xml:space="preserve">Fungal infections</t>
  </si>
  <si>
    <t xml:space="preserve">Ohter infections (include bacterial, TB, Kaposi sarcoma)</t>
  </si>
  <si>
    <t xml:space="preserve">Chronic AIDS death</t>
  </si>
</sst>
</file>

<file path=xl/styles.xml><?xml version="1.0" encoding="utf-8"?>
<styleSheet xmlns="http://schemas.openxmlformats.org/spreadsheetml/2006/main">
  <numFmts count="7">
    <numFmt numFmtId="164" formatCode="General"/>
    <numFmt numFmtId="165" formatCode="0.00E+00"/>
    <numFmt numFmtId="166" formatCode="#,##0.00"/>
    <numFmt numFmtId="167" formatCode="#,##0"/>
    <numFmt numFmtId="168" formatCode="0"/>
    <numFmt numFmtId="169" formatCode="\$#,##0"/>
    <numFmt numFmtId="170" formatCode="\$#,##0.00"/>
  </numFmts>
  <fonts count="30">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b val="true"/>
      <sz val="11"/>
      <name val="Arial"/>
      <family val="2"/>
      <charset val="1"/>
    </font>
    <font>
      <b val="true"/>
      <sz val="11"/>
      <color rgb="FFFF0000"/>
      <name val="Arial"/>
      <family val="2"/>
      <charset val="1"/>
    </font>
    <font>
      <sz val="11"/>
      <color rgb="FF000000"/>
      <name val="Calibri"/>
      <family val="2"/>
      <charset val="1"/>
    </font>
    <font>
      <sz val="11"/>
      <name val="Cambria"/>
      <family val="1"/>
      <charset val="1"/>
    </font>
    <font>
      <u val="single"/>
      <sz val="11"/>
      <color rgb="FF0000FF"/>
      <name val="Cambria"/>
      <family val="1"/>
      <charset val="1"/>
    </font>
    <font>
      <b val="true"/>
      <sz val="11"/>
      <color rgb="FF000000"/>
      <name val="Calibri"/>
      <family val="2"/>
      <charset val="1"/>
    </font>
    <font>
      <sz val="11"/>
      <color rgb="FF000000"/>
      <name val="Cambria"/>
      <family val="1"/>
      <charset val="1"/>
    </font>
    <font>
      <b val="true"/>
      <sz val="11"/>
      <color rgb="FF000000"/>
      <name val="Cambria"/>
      <family val="1"/>
      <charset val="1"/>
    </font>
    <font>
      <sz val="11"/>
      <color rgb="FFFF0000"/>
      <name val="Cambria"/>
      <family val="1"/>
      <charset val="1"/>
    </font>
    <font>
      <b val="true"/>
      <sz val="11"/>
      <color rgb="FF4F81BD"/>
      <name val="Cambria"/>
      <family val="1"/>
      <charset val="1"/>
    </font>
    <font>
      <b val="true"/>
      <sz val="11"/>
      <color rgb="FFFF0000"/>
      <name val="Cambria"/>
      <family val="1"/>
      <charset val="1"/>
    </font>
    <font>
      <sz val="11"/>
      <color rgb="FFFF0000"/>
      <name val="Calibri"/>
      <family val="2"/>
      <charset val="1"/>
    </font>
    <font>
      <b val="true"/>
      <sz val="11"/>
      <name val="Cambria"/>
      <family val="1"/>
      <charset val="1"/>
    </font>
    <font>
      <u val="single"/>
      <sz val="10"/>
      <color rgb="FF000000"/>
      <name val="Arial"/>
      <family val="2"/>
      <charset val="1"/>
    </font>
    <font>
      <sz val="11"/>
      <color rgb="FF000000"/>
      <name val="Arial"/>
      <family val="2"/>
      <charset val="1"/>
    </font>
    <font>
      <b val="true"/>
      <sz val="11"/>
      <name val="Calibri"/>
      <family val="2"/>
      <charset val="1"/>
    </font>
    <font>
      <sz val="11"/>
      <name val="Calibri"/>
      <family val="2"/>
      <charset val="1"/>
    </font>
    <font>
      <sz val="10"/>
      <color rgb="FF000000"/>
      <name val="Calibri"/>
      <family val="2"/>
      <charset val="1"/>
    </font>
    <font>
      <sz val="10"/>
      <color rgb="FFFF0000"/>
      <name val="Calibri"/>
      <family val="2"/>
      <charset val="1"/>
    </font>
    <font>
      <u val="single"/>
      <sz val="10"/>
      <color rgb="FF000000"/>
      <name val="Calibri"/>
      <family val="2"/>
      <charset val="1"/>
    </font>
    <font>
      <b val="true"/>
      <sz val="10"/>
      <color rgb="FFFF0000"/>
      <name val="Arial"/>
      <family val="2"/>
      <charset val="1"/>
    </font>
    <font>
      <b val="true"/>
      <sz val="11"/>
      <color rgb="FF000000"/>
      <name val="Arial"/>
      <family val="2"/>
      <charset val="1"/>
    </font>
    <font>
      <b val="true"/>
      <sz val="11"/>
      <color rgb="FF000000"/>
      <name val="Proxima_nova_ltsemibold"/>
      <family val="0"/>
      <charset val="1"/>
    </font>
    <font>
      <b val="true"/>
      <sz val="10"/>
      <color rgb="FF000000"/>
      <name val="Calibri"/>
      <family val="2"/>
      <charset val="1"/>
    </font>
    <font>
      <u val="single"/>
      <sz val="11"/>
      <color rgb="FF000000"/>
      <name val="Arial"/>
      <family val="2"/>
      <charset val="1"/>
    </font>
  </fonts>
  <fills count="6">
    <fill>
      <patternFill patternType="none"/>
    </fill>
    <fill>
      <patternFill patternType="gray125"/>
    </fill>
    <fill>
      <patternFill patternType="solid">
        <fgColor rgb="FFFFFF00"/>
        <bgColor rgb="FFFFFF00"/>
      </patternFill>
    </fill>
    <fill>
      <patternFill patternType="solid">
        <fgColor rgb="FFFFFFFF"/>
        <bgColor rgb="FFFFF2CC"/>
      </patternFill>
    </fill>
    <fill>
      <patternFill patternType="solid">
        <fgColor rgb="FFFFF2CC"/>
        <bgColor rgb="FFFFFFFF"/>
      </patternFill>
    </fill>
    <fill>
      <patternFill patternType="solid">
        <fgColor rgb="FF00FF0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11" fillId="2" borderId="0" xfId="0" applyFont="true" applyBorder="false" applyAlignment="true" applyProtection="false">
      <alignment horizontal="right" vertical="bottom" textRotation="0" wrapText="false" indent="0" shrinkToFit="false"/>
      <protection locked="true" hidden="false"/>
    </xf>
    <xf numFmtId="164" fontId="15" fillId="2" borderId="0" xfId="0" applyFont="true" applyBorder="false" applyAlignment="true" applyProtection="false">
      <alignment horizontal="right" vertical="bottom" textRotation="0" wrapText="false" indent="0" shrinkToFit="false"/>
      <protection locked="true" hidden="false"/>
    </xf>
    <xf numFmtId="164" fontId="13" fillId="2" borderId="0" xfId="0" applyFont="true" applyBorder="false" applyAlignment="true" applyProtection="false">
      <alignment horizontal="right" vertical="bottom" textRotation="0" wrapText="false" indent="0" shrinkToFit="false"/>
      <protection locked="true" hidden="false"/>
    </xf>
    <xf numFmtId="164" fontId="12"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right" vertical="bottom" textRotation="0" wrapText="false" indent="0" shrinkToFit="false"/>
      <protection locked="true" hidden="false"/>
    </xf>
    <xf numFmtId="167" fontId="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9" fontId="22"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70" fontId="21" fillId="0" borderId="0" xfId="0" applyFont="true" applyBorder="false" applyAlignment="true" applyProtection="false">
      <alignment horizontal="general" vertical="bottom" textRotation="0" wrapText="false" indent="0" shrinkToFit="false"/>
      <protection locked="true" hidden="false"/>
    </xf>
    <xf numFmtId="170" fontId="22" fillId="0" borderId="0" xfId="0" applyFont="true" applyBorder="false" applyAlignment="true" applyProtection="false">
      <alignment horizontal="general" vertical="bottom" textRotation="0" wrapText="false" indent="0" shrinkToFit="false"/>
      <protection locked="true" hidden="false"/>
    </xf>
    <xf numFmtId="164" fontId="22" fillId="3" borderId="0" xfId="0" applyFont="true" applyBorder="false" applyAlignment="true" applyProtection="false">
      <alignment horizontal="general" vertical="bottom" textRotation="0" wrapText="false" indent="0" shrinkToFit="false"/>
      <protection locked="true" hidden="false"/>
    </xf>
    <xf numFmtId="164" fontId="22" fillId="3" borderId="0" xfId="0" applyFont="true" applyBorder="false" applyAlignment="false" applyProtection="false">
      <alignment horizontal="general" vertical="bottom" textRotation="0" wrapText="false" indent="0" shrinkToFit="false"/>
      <protection locked="true" hidden="false"/>
    </xf>
    <xf numFmtId="164" fontId="23" fillId="3"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3"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19" fillId="3" borderId="0" xfId="0" applyFont="true" applyBorder="false" applyAlignment="true" applyProtection="false">
      <alignment horizontal="left" vertical="bottom" textRotation="0" wrapText="false" indent="0" shrinkToFit="false"/>
      <protection locked="true" hidden="false"/>
    </xf>
    <xf numFmtId="164" fontId="19" fillId="3" borderId="0" xfId="0" applyFont="true" applyBorder="false" applyAlignment="true" applyProtection="false">
      <alignment horizontal="right" vertical="bottom" textRotation="0" wrapText="false" indent="0" shrinkToFit="false"/>
      <protection locked="true" hidden="false"/>
    </xf>
    <xf numFmtId="164" fontId="27" fillId="3"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9" fontId="19" fillId="3" borderId="0" xfId="0" applyFont="true" applyBorder="false" applyAlignment="true" applyProtection="false">
      <alignment horizontal="right" vertical="bottom" textRotation="0" wrapText="false" indent="0" shrinkToFit="false"/>
      <protection locked="true" hidden="false"/>
    </xf>
    <xf numFmtId="169"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19" fillId="3" borderId="0" xfId="0" applyFont="true" applyBorder="false" applyAlignment="true" applyProtection="false">
      <alignment horizontal="right"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1" fillId="4" borderId="0" xfId="0" applyFont="true" applyBorder="false" applyAlignment="true" applyProtection="false">
      <alignment horizontal="general" vertical="bottom" textRotation="0" wrapText="false" indent="0" shrinkToFit="false"/>
      <protection locked="true" hidden="false"/>
    </xf>
    <xf numFmtId="164" fontId="16" fillId="4" borderId="0" xfId="0" applyFont="true" applyBorder="false" applyAlignment="true" applyProtection="false">
      <alignment horizontal="general" vertical="bottom" textRotation="0" wrapText="false" indent="0" shrinkToFit="false"/>
      <protection locked="true" hidden="false"/>
    </xf>
    <xf numFmtId="169" fontId="21" fillId="4" borderId="0" xfId="0" applyFont="true" applyBorder="false" applyAlignment="true" applyProtection="false">
      <alignment horizontal="general" vertical="bottom" textRotation="0" wrapText="false" indent="0" shrinkToFit="false"/>
      <protection locked="true" hidden="false"/>
    </xf>
    <xf numFmtId="164" fontId="22" fillId="4"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23" fillId="4" borderId="0" xfId="0" applyFont="true" applyBorder="false" applyAlignment="tru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data.worldbank.org/indicator/SP.DYN.CDRT.IN" TargetMode="External"/><Relationship Id="rId2" Type="http://schemas.openxmlformats.org/officeDocument/2006/relationships/hyperlink" Target="http://data.worldbank.org/indicator/SP.POP.GROW"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ata.worldbank.org/indicator/NY.GDP.PCAP.CD" TargetMode="External"/><Relationship Id="rId2" Type="http://schemas.openxmlformats.org/officeDocument/2006/relationships/hyperlink" Target="http://data.un.org/CountryProfile.aspx?crName=gambia" TargetMode="External"/><Relationship Id="rId3" Type="http://schemas.openxmlformats.org/officeDocument/2006/relationships/hyperlink" Target="http://www.stats.govt.nz/browse_for_stats/snapshots-of-nz/top-statistics.aspx" TargetMode="External"/><Relationship Id="rId4" Type="http://schemas.openxmlformats.org/officeDocument/2006/relationships/hyperlink" Target="http://data.worldbank.org/indicator/NY.GDP.PCAP.PP.CD" TargetMode="External"/><Relationship Id="rId5" Type="http://schemas.openxmlformats.org/officeDocument/2006/relationships/hyperlink" Target="https://www.cia.gov/library/publications/the-world-factbook/rankorder/2004rank.html" TargetMode="External"/><Relationship Id="rId6" Type="http://schemas.openxmlformats.org/officeDocument/2006/relationships/hyperlink" Target="https://www.cia.gov/library/publications/the-world-factbook/rankorder/2004rank.html" TargetMode="External"/><Relationship Id="rId7" Type="http://schemas.openxmlformats.org/officeDocument/2006/relationships/hyperlink" Target="https://www.cia.gov/library/publications/the-world-factbook/rankorder/2004rank.html" TargetMode="External"/><Relationship Id="rId8" Type="http://schemas.openxmlformats.org/officeDocument/2006/relationships/hyperlink" Target="http://knoema.com/atlas/ranks/GDP-per-capita-PPP-based" TargetMode="External"/><Relationship Id="rId9" Type="http://schemas.openxmlformats.org/officeDocument/2006/relationships/hyperlink" Target="https://www.cia.gov/library/publications/the-world-factbook/rankorder/2004rank.html"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www.ncbi.nlm.nih.gov/pmc/articles/PMC2365748/pdf/nihms45505.pdf" TargetMode="External"/><Relationship Id="rId3" Type="http://schemas.openxmlformats.org/officeDocument/2006/relationships/hyperlink" Target="http://ovidsp.tx.ovid.com/sp-3.18.0b/ovidweb.cgi?WebLinkFrameset=1&amp;S=EIIHFPGHJLDDIDINNCJKEFFBJKBFAA00&amp;returnUrl=ovidweb.cgi%3F%26Full%2BText%3DL%257cS.sh.24.25%257c0%257c00005650-200611000-00005%26S%3DEIIHFPGHJLDDIDINNCJKEFFBJKBFAA00&amp;directlink=http%3A%2F" TargetMode="External"/><Relationship Id="rId4" Type="http://schemas.openxmlformats.org/officeDocument/2006/relationships/hyperlink" Target="http://jama.jamanetwork.com/article.aspx?articleid=1150355" TargetMode="External"/><Relationship Id="rId5" Type="http://schemas.openxmlformats.org/officeDocument/2006/relationships/hyperlink" Target="http://www.tandfonline.com/doi/pdf/10.1080/09540120500159334" TargetMode="External"/><Relationship Id="rId6" Type="http://schemas.openxmlformats.org/officeDocument/2006/relationships/hyperlink" Target="http://www.ncbi.nlm.nih.gov/pmc/articles/PMC3225224/pdf/nihms315998.pdf" TargetMode="External"/><Relationship Id="rId7" Type="http://schemas.openxmlformats.org/officeDocument/2006/relationships/hyperlink" Target="http://www.medscape.com/viewarticle/544519" TargetMode="External"/><Relationship Id="rId8" Type="http://schemas.openxmlformats.org/officeDocument/2006/relationships/hyperlink" Target="https://www.aids.gov/hiv-aids-basics/just-diagnosed-with-hiv-aids/hiv-in-your-body/stages-of-hiv/" TargetMode="External"/><Relationship Id="rId9"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www.aidsdatahub.org/sites/default/files/documents/Responding_to_HIV_in_Afghanistan.pdf.pdf" TargetMode="External"/><Relationship Id="rId3" Type="http://schemas.openxmlformats.org/officeDocument/2006/relationships/hyperlink" Target="http://download.springer.com/static/pdf/682/art%253A10.2165%252F11587500-000000000-00000.pdf?originUrl=http%3A%2F%2Flink.springer.com%2Farticle%2F10.2165%2F11587500-000000000-00000&amp;token2=exp=1456537651~acl=%2Fstatic%2Fpdf%2F682%2Fart%25253A10.2165%25252F" TargetMode="External"/><Relationship Id="rId4" Type="http://schemas.openxmlformats.org/officeDocument/2006/relationships/hyperlink" Target="http://ovidsp.tx.ovid.com/sp-3.18.0b/ovidweb.cgi?WebLinkFrameset=1&amp;S=EIIHFPGHJLDDIDINNCJKEFFBJKBFAA00&amp;returnUrl=ovidweb.cgi%3F%26Full%2BText%3DL%257cS.sh.24.25%257c0%257c00005650-200611000-00005%26S%3DEIIHFPGHJLDDIDINNCJKEFFBJKBFAA00&amp;directlink=http%3A%2F" TargetMode="External"/><Relationship Id="rId5" Type="http://schemas.openxmlformats.org/officeDocument/2006/relationships/hyperlink" Target="http://jama.jamanetwork.com/article.aspx?articleid=1150355" TargetMode="External"/><Relationship Id="rId6" Type="http://schemas.openxmlformats.org/officeDocument/2006/relationships/hyperlink" Target="http://www.ncbi.nlm.nih.gov/pmc/articles/PMC2365748/pdf/nihms45505.pdf" TargetMode="External"/><Relationship Id="rId7" Type="http://schemas.openxmlformats.org/officeDocument/2006/relationships/hyperlink" Target="http://archinte.jamanetwork.com/article.aspx?articleid=214173&amp;resultclick=1" TargetMode="External"/><Relationship Id="rId8"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V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1" activeCellId="0" sqref="T1"/>
    </sheetView>
  </sheetViews>
  <sheetFormatPr defaultRowHeight="15"/>
  <cols>
    <col collapsed="false" hidden="false" max="1" min="1" style="0" width="58.5867346938776"/>
    <col collapsed="false" hidden="false" max="5" min="2" style="0" width="14.1734693877551"/>
    <col collapsed="false" hidden="false" max="48" min="6" style="0" width="8.50510204081633"/>
  </cols>
  <sheetData>
    <row r="1" customFormat="false" ht="15.75" hidden="false" customHeight="true" outlineLevel="0" collapsed="false">
      <c r="A1" s="1" t="s">
        <v>0</v>
      </c>
      <c r="B1" s="1" t="s">
        <v>1</v>
      </c>
      <c r="C1" s="2" t="s">
        <v>2</v>
      </c>
      <c r="D1" s="2" t="s">
        <v>3</v>
      </c>
      <c r="E1" s="2" t="s">
        <v>4</v>
      </c>
      <c r="F1" s="2" t="s">
        <v>5</v>
      </c>
      <c r="G1" s="3" t="s">
        <v>6</v>
      </c>
      <c r="H1" s="3" t="s">
        <v>7</v>
      </c>
      <c r="I1" s="2" t="s">
        <v>8</v>
      </c>
      <c r="J1" s="2" t="s">
        <v>9</v>
      </c>
      <c r="K1" s="2" t="s">
        <v>10</v>
      </c>
      <c r="L1" s="2" t="s">
        <v>11</v>
      </c>
      <c r="M1" s="3" t="s">
        <v>12</v>
      </c>
      <c r="N1" s="2" t="s">
        <v>13</v>
      </c>
      <c r="O1" s="2" t="s">
        <v>14</v>
      </c>
      <c r="P1" s="2" t="s">
        <v>15</v>
      </c>
      <c r="Q1" s="3" t="s">
        <v>16</v>
      </c>
      <c r="R1" s="3" t="s">
        <v>17</v>
      </c>
      <c r="S1" s="3" t="s">
        <v>18</v>
      </c>
      <c r="T1" s="2" t="s">
        <v>19</v>
      </c>
      <c r="U1" s="4" t="s">
        <v>20</v>
      </c>
      <c r="V1" s="2" t="s">
        <v>21</v>
      </c>
      <c r="W1" s="2" t="s">
        <v>22</v>
      </c>
      <c r="X1" s="3" t="s">
        <v>23</v>
      </c>
      <c r="Y1" s="5" t="s">
        <v>24</v>
      </c>
      <c r="Z1" s="2" t="s">
        <v>25</v>
      </c>
      <c r="AA1" s="3" t="s">
        <v>26</v>
      </c>
      <c r="AB1" s="2" t="s">
        <v>27</v>
      </c>
      <c r="AC1" s="2" t="s">
        <v>28</v>
      </c>
      <c r="AD1" s="2" t="s">
        <v>29</v>
      </c>
      <c r="AE1" s="2" t="s">
        <v>30</v>
      </c>
      <c r="AF1" s="3" t="s">
        <v>31</v>
      </c>
      <c r="AG1" s="2" t="s">
        <v>32</v>
      </c>
      <c r="AH1" s="2" t="s">
        <v>33</v>
      </c>
      <c r="AI1" s="2" t="s">
        <v>34</v>
      </c>
      <c r="AJ1" s="2" t="s">
        <v>35</v>
      </c>
      <c r="AK1" s="2" t="s">
        <v>36</v>
      </c>
      <c r="AL1" s="4" t="s">
        <v>37</v>
      </c>
      <c r="AM1" s="2" t="s">
        <v>38</v>
      </c>
      <c r="AN1" s="2" t="s">
        <v>39</v>
      </c>
      <c r="AO1" s="2" t="s">
        <v>40</v>
      </c>
      <c r="AP1" s="2" t="s">
        <v>41</v>
      </c>
      <c r="AQ1" s="2" t="s">
        <v>42</v>
      </c>
      <c r="AR1" s="2" t="s">
        <v>43</v>
      </c>
      <c r="AS1" s="3" t="s">
        <v>44</v>
      </c>
      <c r="AT1" s="3" t="s">
        <v>45</v>
      </c>
      <c r="AU1" s="2" t="s">
        <v>46</v>
      </c>
      <c r="AV1" s="2" t="s">
        <v>47</v>
      </c>
    </row>
    <row r="2" customFormat="false" ht="15.75" hidden="false" customHeight="true" outlineLevel="0" collapsed="false">
      <c r="A2" s="6" t="s">
        <v>48</v>
      </c>
      <c r="B2" s="6" t="n">
        <v>0.0355</v>
      </c>
      <c r="C2" s="7" t="str">
        <f aca="false">(3.269552406/100)+C3</f>
        <v>0.06119552406</v>
      </c>
      <c r="D2" s="7" t="str">
        <f aca="false">(2.641076758/100)+D3</f>
        <v>0.05491076758</v>
      </c>
      <c r="E2" s="8" t="str">
        <f aca="false">(1.975614057/100)+E3</f>
        <v>0.04825614057</v>
      </c>
      <c r="F2" s="8" t="str">
        <f aca="false">(2.91101831662217/100)+F3</f>
        <v>0.05761018317</v>
      </c>
      <c r="G2" s="8" t="str">
        <f aca="false">(3.297803748/100)+G3</f>
        <v>0.06147803748</v>
      </c>
      <c r="H2" s="8" t="str">
        <f aca="false">(2.498110306/100)+H3</f>
        <v>0.05348110306</v>
      </c>
      <c r="I2" s="8" t="str">
        <f aca="false">(1.302061946/100)+I3</f>
        <v>0.04152061946</v>
      </c>
      <c r="J2" s="8" t="str">
        <f aca="false">(1.968283386/100)+J3</f>
        <v>0.04818283386</v>
      </c>
      <c r="K2" s="8" t="str">
        <f aca="false">(3.301595089/100)+K3</f>
        <v>0.06151595089</v>
      </c>
      <c r="L2" s="8" t="str">
        <f aca="false">(2.404550925/100)+L3</f>
        <v>0.05254550925</v>
      </c>
      <c r="M2" s="8" t="str">
        <f aca="false">(3.15317545/100)+M3</f>
        <v>0.0600317545</v>
      </c>
      <c r="N2" s="8" t="str">
        <f aca="false">(2.486347213 /100)+N3</f>
        <v>0.05336347213</v>
      </c>
      <c r="O2" s="8" t="str">
        <f aca="false">(2.44243261 /100)+O3</f>
        <v>0.0529243261</v>
      </c>
      <c r="P2" s="8" t="str">
        <f aca="false">(2.208360412 /100)+P3</f>
        <v>0.05058360412</v>
      </c>
      <c r="Q2" s="8" t="str">
        <f aca="false">(2.50680866/100)+Q3</f>
        <v>0.0535680866</v>
      </c>
      <c r="R2" s="8" t="str">
        <f aca="false">(2.236266447/100)+R3</f>
        <v>0.05086266447</v>
      </c>
      <c r="S2" s="8" t="str">
        <f aca="false">(3.231992692/100)+S3</f>
        <v>0.06081992692</v>
      </c>
      <c r="T2" s="8" t="str">
        <f aca="false">(2.350075661/100)+T3</f>
        <v>0.05200075661</v>
      </c>
      <c r="U2" s="8" t="str">
        <f aca="false">(2.698294373/100)+U3</f>
        <v>0.05548294373</v>
      </c>
      <c r="V2" s="8" t="str">
        <f aca="false">(2.438527521/100)+V3</f>
        <v>0.05288527521</v>
      </c>
      <c r="W2" s="8" t="str">
        <f aca="false">(2.644121396 /100)+W3</f>
        <v>0.05494121396</v>
      </c>
      <c r="X2" s="8" t="str">
        <f aca="false">(1.24688598/100)+X3</f>
        <v>0.0409688598</v>
      </c>
      <c r="Y2" s="8" t="str">
        <f aca="false">(2.367408337/100)+Y3</f>
        <v>0.05217408337</v>
      </c>
      <c r="Z2" s="8" t="str">
        <f aca="false">(2.783869737/100)+Z3</f>
        <v>0.05633869737</v>
      </c>
      <c r="AA2" s="8" t="str">
        <f aca="false">(3.072287728/100)+AA3</f>
        <v>0.05922287728</v>
      </c>
      <c r="AB2" s="8" t="str">
        <f aca="false">(2.933420467/100)+AB3</f>
        <v>0.05783420467</v>
      </c>
      <c r="AC2" s="8" t="str">
        <f aca="false">(2.472382509/100)+AC3</f>
        <v>0.05322382509</v>
      </c>
      <c r="AD2" s="8" t="str">
        <f aca="false">(0.181061469/100)/AD3</f>
        <v>0.06353034</v>
      </c>
      <c r="AE2" s="8" t="str">
        <f aca="false">(2.790970183/100)+AE3</f>
        <v>0.05640970183</v>
      </c>
      <c r="AF2" s="8" t="str">
        <f aca="false">(2.369479939/100)+AF3</f>
        <v>0.05219479939</v>
      </c>
      <c r="AG2" s="8" t="str">
        <f aca="false">(4.029436517/100)+AG3</f>
        <v>0.06879436517</v>
      </c>
      <c r="AH2" s="8" t="str">
        <f aca="false">(2.660487333/100)+AH3</f>
        <v>0.05510487333</v>
      </c>
      <c r="AI2" s="8" t="str">
        <f aca="false">(2.35027091/100)+AI3</f>
        <v>0.0520027091</v>
      </c>
      <c r="AJ2" s="8" t="str">
        <f aca="false">(2.145837472/100)+AJ3</f>
        <v>0.04995837472</v>
      </c>
      <c r="AK2" s="8" t="str">
        <f aca="false">(3.125624981/100)+AK3</f>
        <v>0.05975624981</v>
      </c>
      <c r="AL2" s="8" t="str">
        <f aca="false">(2.189341169/100)+AL3</f>
        <v>0.05039341169</v>
      </c>
      <c r="AM2" s="8" t="str">
        <f aca="false">(2.399954384/100)+AM3</f>
        <v>0.05249954384</v>
      </c>
      <c r="AN2" s="8" t="str">
        <f aca="false">(1.57611958/100)+AN3</f>
        <v>0.0442611958</v>
      </c>
      <c r="AO2" s="8" t="str">
        <f aca="false">(3.915536494/100)+AO3</f>
        <v>0.06765536494</v>
      </c>
      <c r="AP2" s="8" t="str">
        <f aca="false">(2.145269562/100)+AP3</f>
        <v>0.04995269562</v>
      </c>
      <c r="AQ2" s="8" t="str">
        <f aca="false">(1.466122343/100)+AQ3</f>
        <v>0.04316122343</v>
      </c>
      <c r="AR2" s="8" t="str">
        <f aca="false">(3.154369428/100)+AR3</f>
        <v>0.06004369428</v>
      </c>
      <c r="AS2" s="8" t="str">
        <f aca="false">(2.6553193/100)+AS3</f>
        <v>0.055053193</v>
      </c>
      <c r="AT2" s="8" t="str">
        <f aca="false">(3.25376537/100)+AT3</f>
        <v>0.0610376537</v>
      </c>
      <c r="AU2" s="8" t="str">
        <f aca="false">(3.069640155/100)+AU3</f>
        <v>0.05919640155</v>
      </c>
      <c r="AV2" s="8" t="str">
        <f aca="false">(2.307451177/100)+AV3</f>
        <v>0.05157451177</v>
      </c>
    </row>
    <row r="3" customFormat="false" ht="15.75" hidden="false" customHeight="true" outlineLevel="0" collapsed="false">
      <c r="A3" s="6" t="s">
        <v>49</v>
      </c>
      <c r="B3" s="6" t="n">
        <v>0.0285</v>
      </c>
      <c r="C3" s="6" t="n">
        <v>0.0285</v>
      </c>
      <c r="D3" s="6" t="n">
        <v>0.0285</v>
      </c>
      <c r="E3" s="6" t="n">
        <v>0.0285</v>
      </c>
      <c r="F3" s="6" t="n">
        <v>0.0285</v>
      </c>
      <c r="G3" s="6" t="n">
        <v>0.0285</v>
      </c>
      <c r="H3" s="6" t="n">
        <v>0.0285</v>
      </c>
      <c r="I3" s="6" t="n">
        <v>0.0285</v>
      </c>
      <c r="J3" s="6" t="n">
        <v>0.0285</v>
      </c>
      <c r="K3" s="6" t="n">
        <v>0.0285</v>
      </c>
      <c r="L3" s="6" t="n">
        <v>0.0285</v>
      </c>
      <c r="M3" s="6" t="n">
        <v>0.0285</v>
      </c>
      <c r="N3" s="6" t="n">
        <v>0.0285</v>
      </c>
      <c r="O3" s="6" t="n">
        <v>0.0285</v>
      </c>
      <c r="P3" s="6" t="n">
        <v>0.0285</v>
      </c>
      <c r="Q3" s="6" t="n">
        <v>0.0285</v>
      </c>
      <c r="R3" s="6" t="n">
        <v>0.0285</v>
      </c>
      <c r="S3" s="6" t="n">
        <v>0.0285</v>
      </c>
      <c r="T3" s="6" t="n">
        <v>0.0285</v>
      </c>
      <c r="U3" s="6" t="n">
        <v>0.0285</v>
      </c>
      <c r="V3" s="6" t="n">
        <v>0.0285</v>
      </c>
      <c r="W3" s="6" t="n">
        <v>0.0285</v>
      </c>
      <c r="X3" s="6" t="n">
        <v>0.0285</v>
      </c>
      <c r="Y3" s="6" t="n">
        <v>0.0285</v>
      </c>
      <c r="Z3" s="6" t="n">
        <v>0.0285</v>
      </c>
      <c r="AA3" s="6" t="n">
        <v>0.0285</v>
      </c>
      <c r="AB3" s="6" t="n">
        <v>0.0285</v>
      </c>
      <c r="AC3" s="6" t="n">
        <v>0.0285</v>
      </c>
      <c r="AD3" s="6" t="n">
        <v>0.0285</v>
      </c>
      <c r="AE3" s="6" t="n">
        <v>0.0285</v>
      </c>
      <c r="AF3" s="6" t="n">
        <v>0.0285</v>
      </c>
      <c r="AG3" s="6" t="n">
        <v>0.0285</v>
      </c>
      <c r="AH3" s="6" t="n">
        <v>0.0285</v>
      </c>
      <c r="AI3" s="6" t="n">
        <v>0.0285</v>
      </c>
      <c r="AJ3" s="6" t="n">
        <v>0.0285</v>
      </c>
      <c r="AK3" s="6" t="n">
        <v>0.0285</v>
      </c>
      <c r="AL3" s="6" t="n">
        <v>0.0285</v>
      </c>
      <c r="AM3" s="6" t="n">
        <v>0.0285</v>
      </c>
      <c r="AN3" s="6" t="n">
        <v>0.0285</v>
      </c>
      <c r="AO3" s="6" t="n">
        <v>0.0285</v>
      </c>
      <c r="AP3" s="6" t="n">
        <v>0.0285</v>
      </c>
      <c r="AQ3" s="6" t="n">
        <v>0.0285</v>
      </c>
      <c r="AR3" s="6" t="n">
        <v>0.0285</v>
      </c>
      <c r="AS3" s="6" t="n">
        <v>0.0285</v>
      </c>
      <c r="AT3" s="6" t="n">
        <v>0.0285</v>
      </c>
      <c r="AU3" s="6" t="n">
        <v>0.0285</v>
      </c>
      <c r="AV3" s="6" t="n">
        <v>0.0285</v>
      </c>
    </row>
    <row r="4" customFormat="false" ht="15.75" hidden="false" customHeight="true" outlineLevel="0" collapsed="false">
      <c r="A4" s="6" t="s">
        <v>50</v>
      </c>
      <c r="B4" s="8" t="n">
        <v>4</v>
      </c>
      <c r="C4" s="8" t="n">
        <v>4</v>
      </c>
      <c r="D4" s="8" t="n">
        <v>4</v>
      </c>
      <c r="E4" s="8" t="n">
        <v>4</v>
      </c>
      <c r="F4" s="8" t="n">
        <v>4</v>
      </c>
      <c r="G4" s="8" t="n">
        <v>4</v>
      </c>
      <c r="H4" s="8" t="n">
        <v>4</v>
      </c>
      <c r="I4" s="8" t="n">
        <v>4</v>
      </c>
      <c r="J4" s="8" t="n">
        <v>4</v>
      </c>
      <c r="K4" s="8" t="n">
        <v>4</v>
      </c>
      <c r="L4" s="8" t="n">
        <v>4</v>
      </c>
      <c r="M4" s="8" t="n">
        <v>4</v>
      </c>
      <c r="N4" s="8" t="n">
        <v>4</v>
      </c>
      <c r="O4" s="8" t="n">
        <v>4</v>
      </c>
      <c r="P4" s="8" t="n">
        <v>4</v>
      </c>
      <c r="Q4" s="8" t="n">
        <v>4</v>
      </c>
      <c r="R4" s="8" t="n">
        <v>4</v>
      </c>
      <c r="S4" s="8" t="n">
        <v>4</v>
      </c>
      <c r="T4" s="8" t="n">
        <v>4</v>
      </c>
      <c r="U4" s="8" t="n">
        <v>4</v>
      </c>
      <c r="V4" s="8" t="n">
        <v>4</v>
      </c>
      <c r="W4" s="8" t="n">
        <v>4</v>
      </c>
      <c r="X4" s="8" t="n">
        <v>4</v>
      </c>
      <c r="Y4" s="8" t="n">
        <v>4</v>
      </c>
      <c r="Z4" s="8" t="n">
        <v>4</v>
      </c>
      <c r="AA4" s="8" t="n">
        <v>4</v>
      </c>
      <c r="AB4" s="8" t="n">
        <v>4</v>
      </c>
      <c r="AC4" s="8" t="n">
        <v>4</v>
      </c>
      <c r="AD4" s="8" t="n">
        <v>4</v>
      </c>
      <c r="AE4" s="8" t="n">
        <v>4</v>
      </c>
      <c r="AF4" s="8" t="n">
        <v>4</v>
      </c>
      <c r="AG4" s="8" t="n">
        <v>4</v>
      </c>
      <c r="AH4" s="8" t="n">
        <v>4</v>
      </c>
      <c r="AI4" s="8" t="n">
        <v>4</v>
      </c>
      <c r="AJ4" s="8" t="n">
        <v>4</v>
      </c>
      <c r="AK4" s="8" t="n">
        <v>4</v>
      </c>
      <c r="AL4" s="8" t="n">
        <v>4</v>
      </c>
      <c r="AM4" s="8" t="n">
        <v>4</v>
      </c>
      <c r="AN4" s="8" t="n">
        <v>4</v>
      </c>
      <c r="AO4" s="8" t="n">
        <v>4</v>
      </c>
      <c r="AP4" s="8" t="n">
        <v>4</v>
      </c>
      <c r="AQ4" s="8" t="n">
        <v>4</v>
      </c>
      <c r="AR4" s="8" t="n">
        <v>4</v>
      </c>
      <c r="AS4" s="8" t="n">
        <v>4</v>
      </c>
      <c r="AT4" s="8" t="n">
        <v>4</v>
      </c>
      <c r="AU4" s="8" t="n">
        <v>4</v>
      </c>
      <c r="AV4" s="8" t="n">
        <v>4</v>
      </c>
    </row>
    <row r="5" customFormat="false" ht="15.75" hidden="false" customHeight="true" outlineLevel="0" collapsed="false">
      <c r="A5" s="6" t="s">
        <v>51</v>
      </c>
      <c r="B5" s="6" t="n">
        <v>0.1</v>
      </c>
      <c r="C5" s="6" t="n">
        <v>0.1</v>
      </c>
      <c r="D5" s="6" t="n">
        <v>0.1</v>
      </c>
      <c r="E5" s="6" t="n">
        <v>0.1</v>
      </c>
      <c r="F5" s="6" t="n">
        <v>0.1</v>
      </c>
      <c r="G5" s="6" t="n">
        <v>0.1</v>
      </c>
      <c r="H5" s="6" t="n">
        <v>0.1</v>
      </c>
      <c r="I5" s="6" t="n">
        <v>0.1</v>
      </c>
      <c r="J5" s="6" t="n">
        <v>0.1</v>
      </c>
      <c r="K5" s="6" t="n">
        <v>0.1</v>
      </c>
      <c r="L5" s="6" t="n">
        <v>0.1</v>
      </c>
      <c r="M5" s="6" t="n">
        <v>0.1</v>
      </c>
      <c r="N5" s="6" t="n">
        <v>0.1</v>
      </c>
      <c r="O5" s="6" t="n">
        <v>0.1</v>
      </c>
      <c r="P5" s="6" t="n">
        <v>0.1</v>
      </c>
      <c r="Q5" s="6" t="n">
        <v>0.1</v>
      </c>
      <c r="R5" s="6" t="n">
        <v>0.1</v>
      </c>
      <c r="S5" s="6" t="n">
        <v>0.1</v>
      </c>
      <c r="T5" s="6" t="n">
        <v>0.1</v>
      </c>
      <c r="U5" s="6" t="n">
        <v>0.1</v>
      </c>
      <c r="V5" s="6" t="n">
        <v>0.1</v>
      </c>
      <c r="W5" s="6" t="n">
        <v>0.1</v>
      </c>
      <c r="X5" s="6" t="n">
        <v>0.1</v>
      </c>
      <c r="Y5" s="6" t="n">
        <v>0.1</v>
      </c>
      <c r="Z5" s="6" t="n">
        <v>0.1</v>
      </c>
      <c r="AA5" s="6" t="n">
        <v>0.1</v>
      </c>
      <c r="AB5" s="6" t="n">
        <v>0.1</v>
      </c>
      <c r="AC5" s="6" t="n">
        <v>0.1</v>
      </c>
      <c r="AD5" s="6" t="n">
        <v>0.1</v>
      </c>
      <c r="AE5" s="6" t="n">
        <v>0.1</v>
      </c>
      <c r="AF5" s="6" t="n">
        <v>0.1</v>
      </c>
      <c r="AG5" s="6" t="n">
        <v>0.1</v>
      </c>
      <c r="AH5" s="6" t="n">
        <v>0.1</v>
      </c>
      <c r="AI5" s="6" t="n">
        <v>0.1</v>
      </c>
      <c r="AJ5" s="6" t="n">
        <v>0.1</v>
      </c>
      <c r="AK5" s="6" t="n">
        <v>0.1</v>
      </c>
      <c r="AL5" s="6" t="n">
        <v>0.1</v>
      </c>
      <c r="AM5" s="6" t="n">
        <v>0.1</v>
      </c>
      <c r="AN5" s="6" t="n">
        <v>0.1</v>
      </c>
      <c r="AO5" s="6" t="n">
        <v>0.1</v>
      </c>
      <c r="AP5" s="6" t="n">
        <v>0.1</v>
      </c>
      <c r="AQ5" s="6" t="n">
        <v>0.1</v>
      </c>
      <c r="AR5" s="6" t="n">
        <v>0.1</v>
      </c>
      <c r="AS5" s="6" t="n">
        <v>0.1</v>
      </c>
      <c r="AT5" s="6" t="n">
        <v>0.1</v>
      </c>
      <c r="AU5" s="6" t="n">
        <v>0.1</v>
      </c>
      <c r="AV5" s="6" t="n">
        <v>0.1</v>
      </c>
    </row>
    <row r="6" customFormat="false" ht="15.75" hidden="false" customHeight="true" outlineLevel="0" collapsed="false">
      <c r="A6" s="6" t="s">
        <v>52</v>
      </c>
      <c r="B6" s="6" t="n">
        <v>1</v>
      </c>
      <c r="C6" s="6" t="n">
        <v>1</v>
      </c>
      <c r="D6" s="6" t="n">
        <v>1</v>
      </c>
      <c r="E6" s="6" t="n">
        <v>1</v>
      </c>
      <c r="F6" s="6" t="n">
        <v>1</v>
      </c>
      <c r="G6" s="6" t="n">
        <v>1</v>
      </c>
      <c r="H6" s="6" t="n">
        <v>1</v>
      </c>
      <c r="I6" s="6" t="n">
        <v>1</v>
      </c>
      <c r="J6" s="6" t="n">
        <v>1</v>
      </c>
      <c r="K6" s="6" t="n">
        <v>1</v>
      </c>
      <c r="L6" s="6" t="n">
        <v>1</v>
      </c>
      <c r="M6" s="6" t="n">
        <v>1</v>
      </c>
      <c r="N6" s="6" t="n">
        <v>1</v>
      </c>
      <c r="O6" s="6" t="n">
        <v>1</v>
      </c>
      <c r="P6" s="6" t="n">
        <v>1</v>
      </c>
      <c r="Q6" s="6" t="n">
        <v>1</v>
      </c>
      <c r="R6" s="6" t="n">
        <v>1</v>
      </c>
      <c r="S6" s="6" t="n">
        <v>1</v>
      </c>
      <c r="T6" s="6" t="n">
        <v>1</v>
      </c>
      <c r="U6" s="6" t="n">
        <v>1</v>
      </c>
      <c r="V6" s="6" t="n">
        <v>1</v>
      </c>
      <c r="W6" s="6" t="n">
        <v>1</v>
      </c>
      <c r="X6" s="6" t="n">
        <v>1</v>
      </c>
      <c r="Y6" s="6" t="n">
        <v>1</v>
      </c>
      <c r="Z6" s="6" t="n">
        <v>1</v>
      </c>
      <c r="AA6" s="6" t="n">
        <v>1</v>
      </c>
      <c r="AB6" s="6" t="n">
        <v>1</v>
      </c>
      <c r="AC6" s="6" t="n">
        <v>1</v>
      </c>
      <c r="AD6" s="6" t="n">
        <v>1</v>
      </c>
      <c r="AE6" s="6" t="n">
        <v>1</v>
      </c>
      <c r="AF6" s="6" t="n">
        <v>1</v>
      </c>
      <c r="AG6" s="6" t="n">
        <v>1</v>
      </c>
      <c r="AH6" s="6" t="n">
        <v>1</v>
      </c>
      <c r="AI6" s="6" t="n">
        <v>1</v>
      </c>
      <c r="AJ6" s="6" t="n">
        <v>1</v>
      </c>
      <c r="AK6" s="6" t="n">
        <v>1</v>
      </c>
      <c r="AL6" s="6" t="n">
        <v>1</v>
      </c>
      <c r="AM6" s="6" t="n">
        <v>1</v>
      </c>
      <c r="AN6" s="6" t="n">
        <v>1</v>
      </c>
      <c r="AO6" s="6" t="n">
        <v>1</v>
      </c>
      <c r="AP6" s="6" t="n">
        <v>1</v>
      </c>
      <c r="AQ6" s="6" t="n">
        <v>1</v>
      </c>
      <c r="AR6" s="6" t="n">
        <v>1</v>
      </c>
      <c r="AS6" s="6" t="n">
        <v>1</v>
      </c>
      <c r="AT6" s="6" t="n">
        <v>1</v>
      </c>
      <c r="AU6" s="6" t="n">
        <v>1</v>
      </c>
      <c r="AV6" s="6" t="n">
        <v>1</v>
      </c>
    </row>
    <row r="7" customFormat="false" ht="15.75" hidden="false" customHeight="true" outlineLevel="0" collapsed="false">
      <c r="A7" s="6" t="s">
        <v>53</v>
      </c>
      <c r="B7" s="8" t="n">
        <v>8</v>
      </c>
      <c r="C7" s="8" t="n">
        <v>8</v>
      </c>
      <c r="D7" s="8" t="n">
        <v>8</v>
      </c>
      <c r="E7" s="8" t="n">
        <v>8</v>
      </c>
      <c r="F7" s="8" t="n">
        <v>8</v>
      </c>
      <c r="G7" s="8" t="n">
        <v>8</v>
      </c>
      <c r="H7" s="8" t="n">
        <v>8</v>
      </c>
      <c r="I7" s="8" t="n">
        <v>8</v>
      </c>
      <c r="J7" s="8" t="n">
        <v>8</v>
      </c>
      <c r="K7" s="8" t="n">
        <v>8</v>
      </c>
      <c r="L7" s="8" t="n">
        <v>8</v>
      </c>
      <c r="M7" s="8" t="n">
        <v>8</v>
      </c>
      <c r="N7" s="8" t="n">
        <v>8</v>
      </c>
      <c r="O7" s="8" t="n">
        <v>8</v>
      </c>
      <c r="P7" s="8" t="n">
        <v>8</v>
      </c>
      <c r="Q7" s="8" t="n">
        <v>8</v>
      </c>
      <c r="R7" s="8" t="n">
        <v>8</v>
      </c>
      <c r="S7" s="8" t="n">
        <v>8</v>
      </c>
      <c r="T7" s="8" t="n">
        <v>8</v>
      </c>
      <c r="U7" s="8" t="n">
        <v>8</v>
      </c>
      <c r="V7" s="8" t="n">
        <v>8</v>
      </c>
      <c r="W7" s="8" t="n">
        <v>8</v>
      </c>
      <c r="X7" s="8" t="n">
        <v>8</v>
      </c>
      <c r="Y7" s="8" t="n">
        <v>8</v>
      </c>
      <c r="Z7" s="8" t="n">
        <v>8</v>
      </c>
      <c r="AA7" s="8" t="n">
        <v>8</v>
      </c>
      <c r="AB7" s="8" t="n">
        <v>8</v>
      </c>
      <c r="AC7" s="8" t="n">
        <v>8</v>
      </c>
      <c r="AD7" s="8" t="n">
        <v>8</v>
      </c>
      <c r="AE7" s="8" t="n">
        <v>8</v>
      </c>
      <c r="AF7" s="8" t="n">
        <v>8</v>
      </c>
      <c r="AG7" s="8" t="n">
        <v>8</v>
      </c>
      <c r="AH7" s="8" t="n">
        <v>8</v>
      </c>
      <c r="AI7" s="8" t="n">
        <v>8</v>
      </c>
      <c r="AJ7" s="8" t="n">
        <v>8</v>
      </c>
      <c r="AK7" s="8" t="n">
        <v>8</v>
      </c>
      <c r="AL7" s="8" t="n">
        <v>8</v>
      </c>
      <c r="AM7" s="8" t="n">
        <v>8</v>
      </c>
      <c r="AN7" s="8" t="n">
        <v>8</v>
      </c>
      <c r="AO7" s="8" t="n">
        <v>8</v>
      </c>
      <c r="AP7" s="8" t="n">
        <v>8</v>
      </c>
      <c r="AQ7" s="8" t="n">
        <v>8</v>
      </c>
      <c r="AR7" s="8" t="n">
        <v>8</v>
      </c>
      <c r="AS7" s="8" t="n">
        <v>8</v>
      </c>
      <c r="AT7" s="8" t="n">
        <v>8</v>
      </c>
      <c r="AU7" s="8" t="n">
        <v>8</v>
      </c>
      <c r="AV7" s="8" t="n">
        <v>8</v>
      </c>
    </row>
    <row r="8" customFormat="false" ht="15.75" hidden="false" customHeight="true" outlineLevel="0" collapsed="false">
      <c r="A8" s="6" t="s">
        <v>54</v>
      </c>
      <c r="B8" s="6" t="n">
        <v>0.0008</v>
      </c>
      <c r="C8" s="6" t="n">
        <v>0.0008</v>
      </c>
      <c r="D8" s="6" t="n">
        <v>0.0008</v>
      </c>
      <c r="E8" s="6" t="n">
        <v>0.0008</v>
      </c>
      <c r="F8" s="6" t="n">
        <v>0.0008</v>
      </c>
      <c r="G8" s="6" t="n">
        <v>0.0008</v>
      </c>
      <c r="H8" s="6" t="n">
        <v>0.0008</v>
      </c>
      <c r="I8" s="6" t="n">
        <v>0.0008</v>
      </c>
      <c r="J8" s="6" t="n">
        <v>0.0008</v>
      </c>
      <c r="K8" s="6" t="n">
        <v>0.0008</v>
      </c>
      <c r="L8" s="6" t="n">
        <v>0.0008</v>
      </c>
      <c r="M8" s="6" t="n">
        <v>0.0008</v>
      </c>
      <c r="N8" s="6" t="n">
        <v>0.0008</v>
      </c>
      <c r="O8" s="6" t="n">
        <v>0.0008</v>
      </c>
      <c r="P8" s="6" t="n">
        <v>0.0008</v>
      </c>
      <c r="Q8" s="6" t="n">
        <v>0.0008</v>
      </c>
      <c r="R8" s="6" t="n">
        <v>0.0008</v>
      </c>
      <c r="S8" s="6" t="n">
        <v>0.0008</v>
      </c>
      <c r="T8" s="6" t="n">
        <v>0.0008</v>
      </c>
      <c r="U8" s="6" t="n">
        <v>0.0008</v>
      </c>
      <c r="V8" s="6" t="n">
        <v>0.0008</v>
      </c>
      <c r="W8" s="6" t="n">
        <v>0.0008</v>
      </c>
      <c r="X8" s="6" t="n">
        <v>0.0008</v>
      </c>
      <c r="Y8" s="6" t="n">
        <v>0.0008</v>
      </c>
      <c r="Z8" s="6" t="n">
        <v>0.0008</v>
      </c>
      <c r="AA8" s="6" t="n">
        <v>0.0008</v>
      </c>
      <c r="AB8" s="6" t="n">
        <v>0.0008</v>
      </c>
      <c r="AC8" s="6" t="n">
        <v>0.0008</v>
      </c>
      <c r="AD8" s="6" t="n">
        <v>0.0008</v>
      </c>
      <c r="AE8" s="6" t="n">
        <v>0.0008</v>
      </c>
      <c r="AF8" s="6" t="n">
        <v>0.0008</v>
      </c>
      <c r="AG8" s="6" t="n">
        <v>0.0008</v>
      </c>
      <c r="AH8" s="6" t="n">
        <v>0.0008</v>
      </c>
      <c r="AI8" s="6" t="n">
        <v>0.0008</v>
      </c>
      <c r="AJ8" s="6" t="n">
        <v>0.0008</v>
      </c>
      <c r="AK8" s="6" t="n">
        <v>0.0008</v>
      </c>
      <c r="AL8" s="6" t="n">
        <v>0.0008</v>
      </c>
      <c r="AM8" s="6" t="n">
        <v>0.0008</v>
      </c>
      <c r="AN8" s="6" t="n">
        <v>0.0008</v>
      </c>
      <c r="AO8" s="6" t="n">
        <v>0.0008</v>
      </c>
      <c r="AP8" s="6" t="n">
        <v>0.0008</v>
      </c>
      <c r="AQ8" s="6" t="n">
        <v>0.0008</v>
      </c>
      <c r="AR8" s="6" t="n">
        <v>0.0008</v>
      </c>
      <c r="AS8" s="6" t="n">
        <v>0.0008</v>
      </c>
      <c r="AT8" s="6" t="n">
        <v>0.0008</v>
      </c>
      <c r="AU8" s="6" t="n">
        <v>0.0008</v>
      </c>
      <c r="AV8" s="6" t="n">
        <v>0.0008</v>
      </c>
    </row>
    <row r="9" customFormat="false" ht="15.75" hidden="false" customHeight="true" outlineLevel="0" collapsed="false">
      <c r="A9" s="6" t="s">
        <v>55</v>
      </c>
      <c r="B9" s="6" t="n">
        <v>0.0004</v>
      </c>
      <c r="C9" s="6" t="n">
        <v>0.0004</v>
      </c>
      <c r="D9" s="6" t="n">
        <v>0.0004</v>
      </c>
      <c r="E9" s="6" t="n">
        <v>0.0004</v>
      </c>
      <c r="F9" s="6" t="n">
        <v>0.0004</v>
      </c>
      <c r="G9" s="6" t="n">
        <v>0.0004</v>
      </c>
      <c r="H9" s="6" t="n">
        <v>0.0004</v>
      </c>
      <c r="I9" s="6" t="n">
        <v>0.0004</v>
      </c>
      <c r="J9" s="6" t="n">
        <v>0.0004</v>
      </c>
      <c r="K9" s="6" t="n">
        <v>0.0004</v>
      </c>
      <c r="L9" s="6" t="n">
        <v>0.0004</v>
      </c>
      <c r="M9" s="6" t="n">
        <v>0.0004</v>
      </c>
      <c r="N9" s="6" t="n">
        <v>0.0004</v>
      </c>
      <c r="O9" s="6" t="n">
        <v>0.0004</v>
      </c>
      <c r="P9" s="6" t="n">
        <v>0.0004</v>
      </c>
      <c r="Q9" s="6" t="n">
        <v>0.0004</v>
      </c>
      <c r="R9" s="6" t="n">
        <v>0.0004</v>
      </c>
      <c r="S9" s="6" t="n">
        <v>0.0004</v>
      </c>
      <c r="T9" s="6" t="n">
        <v>0.0004</v>
      </c>
      <c r="U9" s="6" t="n">
        <v>0.0004</v>
      </c>
      <c r="V9" s="6" t="n">
        <v>0.0004</v>
      </c>
      <c r="W9" s="6" t="n">
        <v>0.0004</v>
      </c>
      <c r="X9" s="6" t="n">
        <v>0.0004</v>
      </c>
      <c r="Y9" s="6" t="n">
        <v>0.0004</v>
      </c>
      <c r="Z9" s="6" t="n">
        <v>0.0004</v>
      </c>
      <c r="AA9" s="6" t="n">
        <v>0.0004</v>
      </c>
      <c r="AB9" s="6" t="n">
        <v>0.0004</v>
      </c>
      <c r="AC9" s="6" t="n">
        <v>0.0004</v>
      </c>
      <c r="AD9" s="6" t="n">
        <v>0.0004</v>
      </c>
      <c r="AE9" s="6" t="n">
        <v>0.0004</v>
      </c>
      <c r="AF9" s="6" t="n">
        <v>0.0004</v>
      </c>
      <c r="AG9" s="6" t="n">
        <v>0.0004</v>
      </c>
      <c r="AH9" s="6" t="n">
        <v>0.0004</v>
      </c>
      <c r="AI9" s="6" t="n">
        <v>0.0004</v>
      </c>
      <c r="AJ9" s="6" t="n">
        <v>0.0004</v>
      </c>
      <c r="AK9" s="6" t="n">
        <v>0.0004</v>
      </c>
      <c r="AL9" s="6" t="n">
        <v>0.0004</v>
      </c>
      <c r="AM9" s="6" t="n">
        <v>0.0004</v>
      </c>
      <c r="AN9" s="6" t="n">
        <v>0.0004</v>
      </c>
      <c r="AO9" s="6" t="n">
        <v>0.0004</v>
      </c>
      <c r="AP9" s="6" t="n">
        <v>0.0004</v>
      </c>
      <c r="AQ9" s="6" t="n">
        <v>0.0004</v>
      </c>
      <c r="AR9" s="6" t="n">
        <v>0.0004</v>
      </c>
      <c r="AS9" s="6" t="n">
        <v>0.0004</v>
      </c>
      <c r="AT9" s="6" t="n">
        <v>0.0004</v>
      </c>
      <c r="AU9" s="6" t="n">
        <v>0.0004</v>
      </c>
      <c r="AV9" s="6" t="n">
        <v>0.0004</v>
      </c>
    </row>
    <row r="10" customFormat="false" ht="15.75" hidden="false" customHeight="true" outlineLevel="0" collapsed="false">
      <c r="A10" s="6" t="s">
        <v>56</v>
      </c>
      <c r="B10" s="9" t="n">
        <v>0.1</v>
      </c>
      <c r="C10" s="9" t="n">
        <v>0.1</v>
      </c>
      <c r="D10" s="9" t="n">
        <v>0.1</v>
      </c>
      <c r="E10" s="9" t="n">
        <v>0.1</v>
      </c>
      <c r="F10" s="9" t="n">
        <v>0.1</v>
      </c>
      <c r="G10" s="9" t="n">
        <v>0.1</v>
      </c>
      <c r="H10" s="9" t="n">
        <v>0.1</v>
      </c>
      <c r="I10" s="9" t="n">
        <v>0.1</v>
      </c>
      <c r="J10" s="9" t="n">
        <v>0.1</v>
      </c>
      <c r="K10" s="9" t="n">
        <v>0.1</v>
      </c>
      <c r="L10" s="9" t="n">
        <v>0.1</v>
      </c>
      <c r="M10" s="9" t="n">
        <v>0.1</v>
      </c>
      <c r="N10" s="9" t="n">
        <v>0.1</v>
      </c>
      <c r="O10" s="9" t="n">
        <v>0.1</v>
      </c>
      <c r="P10" s="9" t="n">
        <v>0.1</v>
      </c>
      <c r="Q10" s="9" t="n">
        <v>0.1</v>
      </c>
      <c r="R10" s="9" t="n">
        <v>0.1</v>
      </c>
      <c r="S10" s="9" t="n">
        <v>0.1</v>
      </c>
      <c r="T10" s="9" t="n">
        <v>0.1</v>
      </c>
      <c r="U10" s="9" t="n">
        <v>0.1</v>
      </c>
      <c r="V10" s="9" t="n">
        <v>0.1</v>
      </c>
      <c r="W10" s="9" t="n">
        <v>0.1</v>
      </c>
      <c r="X10" s="9" t="n">
        <v>0.1</v>
      </c>
      <c r="Y10" s="9" t="n">
        <v>0.1</v>
      </c>
      <c r="Z10" s="9" t="n">
        <v>0.1</v>
      </c>
      <c r="AA10" s="9" t="n">
        <v>0.1</v>
      </c>
      <c r="AB10" s="9" t="n">
        <v>0.1</v>
      </c>
      <c r="AC10" s="9" t="n">
        <v>0.1</v>
      </c>
      <c r="AD10" s="9" t="n">
        <v>0.1</v>
      </c>
      <c r="AE10" s="9" t="n">
        <v>0.1</v>
      </c>
      <c r="AF10" s="9" t="n">
        <v>0.1</v>
      </c>
      <c r="AG10" s="9" t="n">
        <v>0.1</v>
      </c>
      <c r="AH10" s="9" t="n">
        <v>0.1</v>
      </c>
      <c r="AI10" s="9" t="n">
        <v>0.1</v>
      </c>
      <c r="AJ10" s="9" t="n">
        <v>0.1</v>
      </c>
      <c r="AK10" s="9" t="n">
        <v>0.1</v>
      </c>
      <c r="AL10" s="9" t="n">
        <v>0.1</v>
      </c>
      <c r="AM10" s="9" t="n">
        <v>0.1</v>
      </c>
      <c r="AN10" s="9" t="n">
        <v>0.1</v>
      </c>
      <c r="AO10" s="9" t="n">
        <v>0.1</v>
      </c>
      <c r="AP10" s="9" t="n">
        <v>0.1</v>
      </c>
      <c r="AQ10" s="9" t="n">
        <v>0.1</v>
      </c>
      <c r="AR10" s="9" t="n">
        <v>0.1</v>
      </c>
      <c r="AS10" s="9" t="n">
        <v>0.1</v>
      </c>
      <c r="AT10" s="9" t="n">
        <v>0.1</v>
      </c>
      <c r="AU10" s="9" t="n">
        <v>0.1</v>
      </c>
      <c r="AV10" s="9" t="n">
        <v>0.1</v>
      </c>
    </row>
    <row r="11" customFormat="false" ht="15.75" hidden="false" customHeight="true" outlineLevel="0" collapsed="false">
      <c r="A11" s="6" t="s">
        <v>57</v>
      </c>
      <c r="B11" s="8" t="n">
        <v>3</v>
      </c>
      <c r="C11" s="8" t="n">
        <v>3</v>
      </c>
      <c r="D11" s="8" t="n">
        <v>3</v>
      </c>
      <c r="E11" s="8" t="n">
        <v>3</v>
      </c>
      <c r="F11" s="8" t="n">
        <v>3</v>
      </c>
      <c r="G11" s="8" t="n">
        <v>3</v>
      </c>
      <c r="H11" s="8" t="n">
        <v>3</v>
      </c>
      <c r="I11" s="8" t="n">
        <v>3</v>
      </c>
      <c r="J11" s="8" t="n">
        <v>3</v>
      </c>
      <c r="K11" s="8" t="n">
        <v>3</v>
      </c>
      <c r="L11" s="8" t="n">
        <v>3</v>
      </c>
      <c r="M11" s="8" t="n">
        <v>3</v>
      </c>
      <c r="N11" s="8" t="n">
        <v>3</v>
      </c>
      <c r="O11" s="8" t="n">
        <v>3</v>
      </c>
      <c r="P11" s="8" t="n">
        <v>3</v>
      </c>
      <c r="Q11" s="8" t="n">
        <v>3</v>
      </c>
      <c r="R11" s="8" t="n">
        <v>3</v>
      </c>
      <c r="S11" s="8" t="n">
        <v>3</v>
      </c>
      <c r="T11" s="8" t="n">
        <v>3</v>
      </c>
      <c r="U11" s="8" t="n">
        <v>3</v>
      </c>
      <c r="V11" s="8" t="n">
        <v>3</v>
      </c>
      <c r="W11" s="8" t="n">
        <v>3</v>
      </c>
      <c r="X11" s="8" t="n">
        <v>3</v>
      </c>
      <c r="Y11" s="8" t="n">
        <v>3</v>
      </c>
      <c r="Z11" s="8" t="n">
        <v>3</v>
      </c>
      <c r="AA11" s="8" t="n">
        <v>3</v>
      </c>
      <c r="AB11" s="8" t="n">
        <v>3</v>
      </c>
      <c r="AC11" s="8" t="n">
        <v>3</v>
      </c>
      <c r="AD11" s="8" t="n">
        <v>3</v>
      </c>
      <c r="AE11" s="8" t="n">
        <v>3</v>
      </c>
      <c r="AF11" s="8" t="n">
        <v>3</v>
      </c>
      <c r="AG11" s="8" t="n">
        <v>3</v>
      </c>
      <c r="AH11" s="8" t="n">
        <v>3</v>
      </c>
      <c r="AI11" s="8" t="n">
        <v>3</v>
      </c>
      <c r="AJ11" s="8" t="n">
        <v>3</v>
      </c>
      <c r="AK11" s="8" t="n">
        <v>3</v>
      </c>
      <c r="AL11" s="8" t="n">
        <v>3</v>
      </c>
      <c r="AM11" s="8" t="n">
        <v>3</v>
      </c>
      <c r="AN11" s="8" t="n">
        <v>3</v>
      </c>
      <c r="AO11" s="8" t="n">
        <v>3</v>
      </c>
      <c r="AP11" s="8" t="n">
        <v>3</v>
      </c>
      <c r="AQ11" s="8" t="n">
        <v>3</v>
      </c>
      <c r="AR11" s="8" t="n">
        <v>3</v>
      </c>
      <c r="AS11" s="8" t="n">
        <v>3</v>
      </c>
      <c r="AT11" s="8" t="n">
        <v>3</v>
      </c>
      <c r="AU11" s="8" t="n">
        <v>3</v>
      </c>
      <c r="AV11" s="8" t="n">
        <v>3</v>
      </c>
    </row>
    <row r="12" customFormat="false" ht="15.75" hidden="false" customHeight="true" outlineLevel="0" collapsed="false">
      <c r="A12" s="6" t="s">
        <v>58</v>
      </c>
      <c r="B12" s="6" t="n">
        <v>106</v>
      </c>
      <c r="C12" s="6" t="n">
        <v>106</v>
      </c>
      <c r="D12" s="6" t="n">
        <v>106</v>
      </c>
      <c r="E12" s="6" t="n">
        <v>106</v>
      </c>
      <c r="F12" s="6" t="n">
        <v>106</v>
      </c>
      <c r="G12" s="6" t="n">
        <v>106</v>
      </c>
      <c r="H12" s="6" t="n">
        <v>106</v>
      </c>
      <c r="I12" s="6" t="n">
        <v>106</v>
      </c>
      <c r="J12" s="6" t="n">
        <v>106</v>
      </c>
      <c r="K12" s="6" t="n">
        <v>106</v>
      </c>
      <c r="L12" s="6" t="n">
        <v>106</v>
      </c>
      <c r="M12" s="6" t="n">
        <v>106</v>
      </c>
      <c r="N12" s="6" t="n">
        <v>106</v>
      </c>
      <c r="O12" s="6" t="n">
        <v>106</v>
      </c>
      <c r="P12" s="6" t="n">
        <v>106</v>
      </c>
      <c r="Q12" s="6" t="n">
        <v>106</v>
      </c>
      <c r="R12" s="6" t="n">
        <v>106</v>
      </c>
      <c r="S12" s="6" t="n">
        <v>106</v>
      </c>
      <c r="T12" s="6" t="n">
        <v>106</v>
      </c>
      <c r="U12" s="6" t="n">
        <v>106</v>
      </c>
      <c r="V12" s="6" t="n">
        <v>106</v>
      </c>
      <c r="W12" s="6" t="n">
        <v>106</v>
      </c>
      <c r="X12" s="6" t="n">
        <v>106</v>
      </c>
      <c r="Y12" s="6" t="n">
        <v>106</v>
      </c>
      <c r="Z12" s="6" t="n">
        <v>106</v>
      </c>
      <c r="AA12" s="6" t="n">
        <v>106</v>
      </c>
      <c r="AB12" s="6" t="n">
        <v>106</v>
      </c>
      <c r="AC12" s="6" t="n">
        <v>106</v>
      </c>
      <c r="AD12" s="6" t="n">
        <v>106</v>
      </c>
      <c r="AE12" s="6" t="n">
        <v>106</v>
      </c>
      <c r="AF12" s="6" t="n">
        <v>106</v>
      </c>
      <c r="AG12" s="6" t="n">
        <v>106</v>
      </c>
      <c r="AH12" s="6" t="n">
        <v>106</v>
      </c>
      <c r="AI12" s="6" t="n">
        <v>106</v>
      </c>
      <c r="AJ12" s="6" t="n">
        <v>106</v>
      </c>
      <c r="AK12" s="6" t="n">
        <v>106</v>
      </c>
      <c r="AL12" s="6" t="n">
        <v>106</v>
      </c>
      <c r="AM12" s="6" t="n">
        <v>106</v>
      </c>
      <c r="AN12" s="6" t="n">
        <v>106</v>
      </c>
      <c r="AO12" s="6" t="n">
        <v>106</v>
      </c>
      <c r="AP12" s="6" t="n">
        <v>106</v>
      </c>
      <c r="AQ12" s="6" t="n">
        <v>106</v>
      </c>
      <c r="AR12" s="6" t="n">
        <v>106</v>
      </c>
      <c r="AS12" s="6" t="n">
        <v>106</v>
      </c>
      <c r="AT12" s="6" t="n">
        <v>106</v>
      </c>
      <c r="AU12" s="6" t="n">
        <v>106</v>
      </c>
      <c r="AV12" s="6" t="n">
        <v>106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V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H1" activePane="topRight" state="frozen"/>
      <selection pane="topLeft" activeCell="A1" activeCellId="0" sqref="A1"/>
      <selection pane="topRight" activeCell="BS1" activeCellId="0" sqref="BS1"/>
    </sheetView>
  </sheetViews>
  <sheetFormatPr defaultRowHeight="15"/>
  <cols>
    <col collapsed="false" hidden="false" max="1" min="1" style="0" width="49.5408163265306"/>
  </cols>
  <sheetData>
    <row r="1" customFormat="false" ht="15" hidden="false" customHeight="false" outlineLevel="0" collapsed="false">
      <c r="A1" s="10" t="s">
        <v>59</v>
      </c>
      <c r="B1" s="10" t="s">
        <v>60</v>
      </c>
      <c r="C1" s="10" t="s">
        <v>61</v>
      </c>
      <c r="D1" s="10" t="s">
        <v>62</v>
      </c>
      <c r="E1" s="10" t="s">
        <v>63</v>
      </c>
      <c r="F1" s="10" t="s">
        <v>64</v>
      </c>
      <c r="G1" s="10" t="s">
        <v>65</v>
      </c>
      <c r="H1" s="10" t="s">
        <v>3</v>
      </c>
      <c r="I1" s="10" t="s">
        <v>66</v>
      </c>
      <c r="J1" s="10" t="s">
        <v>4</v>
      </c>
      <c r="K1" s="10" t="s">
        <v>67</v>
      </c>
      <c r="L1" s="10" t="s">
        <v>6</v>
      </c>
      <c r="M1" s="10" t="s">
        <v>68</v>
      </c>
      <c r="N1" s="10" t="s">
        <v>7</v>
      </c>
      <c r="O1" s="10" t="s">
        <v>69</v>
      </c>
      <c r="P1" s="10" t="s">
        <v>10</v>
      </c>
      <c r="Q1" s="10" t="s">
        <v>70</v>
      </c>
      <c r="R1" s="10" t="s">
        <v>71</v>
      </c>
      <c r="S1" s="10" t="s">
        <v>72</v>
      </c>
      <c r="T1" s="10" t="s">
        <v>73</v>
      </c>
      <c r="U1" s="10" t="s">
        <v>74</v>
      </c>
      <c r="V1" s="10" t="s">
        <v>75</v>
      </c>
      <c r="W1" s="10" t="s">
        <v>76</v>
      </c>
      <c r="X1" s="10" t="s">
        <v>16</v>
      </c>
      <c r="Y1" s="10" t="s">
        <v>77</v>
      </c>
      <c r="Z1" s="10" t="s">
        <v>18</v>
      </c>
      <c r="AA1" s="10" t="s">
        <v>78</v>
      </c>
      <c r="AB1" s="10" t="s">
        <v>19</v>
      </c>
      <c r="AC1" s="10" t="s">
        <v>20</v>
      </c>
      <c r="AD1" s="10" t="s">
        <v>79</v>
      </c>
      <c r="AE1" s="10" t="s">
        <v>80</v>
      </c>
      <c r="AF1" s="10" t="s">
        <v>81</v>
      </c>
      <c r="AG1" s="10" t="s">
        <v>82</v>
      </c>
      <c r="AH1" s="10" t="s">
        <v>83</v>
      </c>
      <c r="AI1" s="10" t="s">
        <v>22</v>
      </c>
      <c r="AJ1" s="10" t="s">
        <v>84</v>
      </c>
      <c r="AK1" s="10" t="s">
        <v>23</v>
      </c>
      <c r="AL1" s="10" t="s">
        <v>24</v>
      </c>
      <c r="AM1" s="10" t="s">
        <v>26</v>
      </c>
      <c r="AN1" s="10" t="s">
        <v>85</v>
      </c>
      <c r="AO1" s="10" t="s">
        <v>28</v>
      </c>
      <c r="AP1" s="10" t="s">
        <v>29</v>
      </c>
      <c r="AQ1" s="10" t="s">
        <v>86</v>
      </c>
      <c r="AR1" s="10" t="s">
        <v>87</v>
      </c>
      <c r="AS1" s="10" t="s">
        <v>88</v>
      </c>
      <c r="AT1" s="10" t="s">
        <v>89</v>
      </c>
      <c r="AU1" s="10" t="s">
        <v>31</v>
      </c>
      <c r="AV1" s="10" t="s">
        <v>90</v>
      </c>
      <c r="AW1" s="10" t="s">
        <v>91</v>
      </c>
      <c r="AX1" s="10" t="s">
        <v>92</v>
      </c>
      <c r="AY1" s="10" t="s">
        <v>93</v>
      </c>
      <c r="AZ1" s="10" t="s">
        <v>32</v>
      </c>
      <c r="BA1" s="10" t="s">
        <v>33</v>
      </c>
      <c r="BB1" s="10" t="s">
        <v>94</v>
      </c>
      <c r="BC1" s="10" t="s">
        <v>95</v>
      </c>
      <c r="BD1" s="10" t="s">
        <v>96</v>
      </c>
      <c r="BE1" s="10" t="s">
        <v>34</v>
      </c>
      <c r="BF1" s="10" t="s">
        <v>97</v>
      </c>
      <c r="BG1" s="10" t="s">
        <v>36</v>
      </c>
      <c r="BH1" s="10" t="s">
        <v>37</v>
      </c>
      <c r="BI1" s="10" t="s">
        <v>39</v>
      </c>
      <c r="BJ1" s="10" t="s">
        <v>40</v>
      </c>
      <c r="BK1" s="10" t="s">
        <v>98</v>
      </c>
      <c r="BL1" s="10" t="s">
        <v>99</v>
      </c>
      <c r="BM1" s="10" t="s">
        <v>100</v>
      </c>
      <c r="BN1" s="10" t="s">
        <v>101</v>
      </c>
      <c r="BO1" s="10" t="s">
        <v>44</v>
      </c>
      <c r="BP1" s="10" t="s">
        <v>45</v>
      </c>
      <c r="BQ1" s="10" t="s">
        <v>102</v>
      </c>
      <c r="BR1" s="10" t="s">
        <v>103</v>
      </c>
      <c r="BS1" s="10" t="s">
        <v>104</v>
      </c>
      <c r="BT1" s="10" t="s">
        <v>105</v>
      </c>
      <c r="BU1" s="10" t="s">
        <v>46</v>
      </c>
      <c r="BV1" s="10" t="s">
        <v>47</v>
      </c>
    </row>
    <row r="2" customFormat="false" ht="15" hidden="false" customHeight="false" outlineLevel="0" collapsed="false">
      <c r="A2" s="10" t="s">
        <v>106</v>
      </c>
      <c r="B2" s="7" t="n">
        <v>0.03878</v>
      </c>
      <c r="C2" s="7" t="n">
        <v>0.017915</v>
      </c>
      <c r="D2" s="7" t="n">
        <v>0.021954</v>
      </c>
      <c r="E2" s="7" t="n">
        <v>0.019785</v>
      </c>
      <c r="F2" s="7" t="n">
        <v>0.017601</v>
      </c>
      <c r="G2" s="7" t="n">
        <v>0.013583</v>
      </c>
      <c r="H2" s="7" t="n">
        <v>0.035887</v>
      </c>
      <c r="I2" s="7" t="n">
        <v>0.019897</v>
      </c>
      <c r="J2" s="7" t="n">
        <v>0.02714</v>
      </c>
      <c r="K2" s="7" t="n">
        <v>0.014936</v>
      </c>
      <c r="L2" s="7" t="n">
        <v>0.044544</v>
      </c>
      <c r="M2" s="7" t="n">
        <v>0.022634</v>
      </c>
      <c r="N2" s="7" t="n">
        <v>0.03672</v>
      </c>
      <c r="O2" s="7" t="n">
        <v>0.01801</v>
      </c>
      <c r="P2" s="7" t="n">
        <v>0.047383</v>
      </c>
      <c r="Q2" s="7" t="n">
        <v>0.012263</v>
      </c>
      <c r="R2" s="7" t="n">
        <v>0.033737</v>
      </c>
      <c r="S2" s="7" t="n">
        <v>0.038197</v>
      </c>
      <c r="T2" s="7" t="n">
        <v>0.042081</v>
      </c>
      <c r="U2" s="7" t="n">
        <v>0.013677</v>
      </c>
      <c r="V2" s="7" t="n">
        <v>0.028378</v>
      </c>
      <c r="W2" s="7" t="n">
        <v>0.008293</v>
      </c>
      <c r="X2" s="7" t="n">
        <v>0.032711</v>
      </c>
      <c r="Y2" s="7" t="n">
        <v>0.01296</v>
      </c>
      <c r="Z2" s="7" t="n">
        <v>0.041193</v>
      </c>
      <c r="AA2" s="7" t="n">
        <v>0.015298</v>
      </c>
      <c r="AB2" s="7" t="n">
        <v>0.032565</v>
      </c>
      <c r="AC2" s="7" t="n">
        <v>0.037236</v>
      </c>
      <c r="AD2" s="7" t="n">
        <v>0.011791</v>
      </c>
      <c r="AE2" s="7" t="n">
        <v>0.022227</v>
      </c>
      <c r="AF2" s="7" t="n">
        <v>0.019652</v>
      </c>
      <c r="AG2" s="7" t="n">
        <v>0.017451</v>
      </c>
      <c r="AH2" s="7" t="n">
        <v>0.022771</v>
      </c>
      <c r="AI2" s="7" t="n">
        <v>0.034978</v>
      </c>
      <c r="AJ2" s="7" t="n">
        <v>0.023389</v>
      </c>
      <c r="AK2" s="7" t="n">
        <v>0.027458</v>
      </c>
      <c r="AL2" s="7" t="n">
        <v>0.032519</v>
      </c>
      <c r="AM2" s="7" t="n">
        <v>0.039107</v>
      </c>
      <c r="AN2" s="7" t="n">
        <v>0.019575</v>
      </c>
      <c r="AO2" s="7" t="n">
        <v>0.032774</v>
      </c>
      <c r="AP2" s="7" t="n">
        <v>0.009311</v>
      </c>
      <c r="AQ2" s="7" t="n">
        <v>0.017975</v>
      </c>
      <c r="AR2" s="7" t="n">
        <v>0.023744</v>
      </c>
      <c r="AS2" s="7" t="n">
        <v>0.019645</v>
      </c>
      <c r="AT2" s="7" t="n">
        <v>0.016773</v>
      </c>
      <c r="AU2" s="7" t="n">
        <v>0.0309</v>
      </c>
      <c r="AV2" s="7" t="n">
        <v>0.018584</v>
      </c>
      <c r="AW2" s="7" t="n">
        <v>0.011356</v>
      </c>
      <c r="AX2" s="7" t="n">
        <v>0.021713</v>
      </c>
      <c r="AY2" s="7" t="n">
        <v>0.016175</v>
      </c>
      <c r="AZ2" s="7" t="n">
        <v>0.049788</v>
      </c>
      <c r="BA2" s="7" t="n">
        <v>0.039759</v>
      </c>
      <c r="BB2" s="7" t="n">
        <v>0.018963</v>
      </c>
      <c r="BC2" s="7" t="n">
        <v>0.022611</v>
      </c>
      <c r="BD2" s="7" t="n">
        <v>0.013502</v>
      </c>
      <c r="BE2" s="7" t="n">
        <v>0.030786</v>
      </c>
      <c r="BF2" s="7" t="n">
        <v>0.014443</v>
      </c>
      <c r="BG2" s="7" t="n">
        <v>0.037706</v>
      </c>
      <c r="BH2" s="7" t="n">
        <v>0.035846</v>
      </c>
      <c r="BI2" s="7" t="n">
        <v>0.028786</v>
      </c>
      <c r="BJ2" s="7" t="n">
        <v>0.050999</v>
      </c>
      <c r="BK2" s="7" t="n">
        <v>0.014648</v>
      </c>
      <c r="BL2" s="7" t="n">
        <v>0.016318</v>
      </c>
      <c r="BM2" s="7" t="n">
        <v>0.011836</v>
      </c>
      <c r="BN2" s="7" t="n">
        <v>0.032508</v>
      </c>
      <c r="BO2" s="7" t="n">
        <v>0.035769</v>
      </c>
      <c r="BP2" s="7" t="n">
        <v>0.042523</v>
      </c>
      <c r="BQ2" s="7" t="n">
        <v>0.011811</v>
      </c>
      <c r="BR2" s="7" t="n">
        <v>0.015276</v>
      </c>
      <c r="BS2" s="7" t="n">
        <v>0.015627</v>
      </c>
      <c r="BT2" s="7" t="n">
        <v>0.017029</v>
      </c>
      <c r="BU2" s="7" t="n">
        <v>0.040098</v>
      </c>
      <c r="BV2" s="7" t="n">
        <v>0.03375</v>
      </c>
    </row>
    <row r="3" customFormat="false" ht="15" hidden="false" customHeight="false" outlineLevel="0" collapsed="false">
      <c r="A3" s="10" t="s">
        <v>107</v>
      </c>
      <c r="B3" s="7" t="n">
        <v>0.008445</v>
      </c>
      <c r="C3" s="7" t="n">
        <v>0.007584</v>
      </c>
      <c r="D3" s="7" t="n">
        <v>0.0063</v>
      </c>
      <c r="E3" s="7" t="n">
        <v>0.006083</v>
      </c>
      <c r="F3" s="7" t="n">
        <v>0.005457</v>
      </c>
      <c r="G3" s="7" t="n">
        <v>0.0098</v>
      </c>
      <c r="H3" s="7" t="n">
        <v>0.009476</v>
      </c>
      <c r="I3" s="7" t="n">
        <v>0.006248</v>
      </c>
      <c r="J3" s="7" t="n">
        <v>0.007384</v>
      </c>
      <c r="K3" s="7" t="n">
        <v>0.006072</v>
      </c>
      <c r="L3" s="7" t="n">
        <v>0.011566</v>
      </c>
      <c r="M3" s="7" t="n">
        <v>0.006218</v>
      </c>
      <c r="N3" s="7" t="n">
        <v>0.011739</v>
      </c>
      <c r="O3" s="7" t="n">
        <v>0.0072</v>
      </c>
      <c r="P3" s="7" t="n">
        <v>0.014367</v>
      </c>
      <c r="Q3" s="7" t="n">
        <v>0.0072</v>
      </c>
      <c r="R3" s="7" t="n">
        <v>0.008874</v>
      </c>
      <c r="S3" s="7" t="n">
        <v>0.013773</v>
      </c>
      <c r="T3" s="7" t="n">
        <v>0.010549</v>
      </c>
      <c r="U3" s="7" t="n">
        <v>0.0093</v>
      </c>
      <c r="V3" s="7" t="n">
        <v>0.006189</v>
      </c>
      <c r="W3" s="7" t="n">
        <v>0.0116</v>
      </c>
      <c r="X3" s="7" t="n">
        <v>0.007643</v>
      </c>
      <c r="Y3" s="7" t="n">
        <v>0.0087</v>
      </c>
      <c r="Z3" s="11" t="n">
        <v>0.008873</v>
      </c>
      <c r="AA3" s="7" t="n">
        <v>0.011539</v>
      </c>
      <c r="AB3" s="7" t="n">
        <v>0.009064</v>
      </c>
      <c r="AC3" s="7" t="n">
        <v>0.010253</v>
      </c>
      <c r="AD3" s="7" t="n">
        <v>0.00804</v>
      </c>
      <c r="AE3" s="7" t="n">
        <v>0.008821</v>
      </c>
      <c r="AF3" s="7" t="n">
        <v>0.007385</v>
      </c>
      <c r="AG3" s="7" t="n">
        <v>0.004686</v>
      </c>
      <c r="AH3" s="7" t="n">
        <v>0.00798</v>
      </c>
      <c r="AI3" s="7" t="n">
        <v>0.008537</v>
      </c>
      <c r="AJ3" s="7" t="n">
        <v>0.006912</v>
      </c>
      <c r="AK3" s="7" t="n">
        <v>0.014989</v>
      </c>
      <c r="AL3" s="7" t="n">
        <v>0.008845</v>
      </c>
      <c r="AM3" s="7" t="n">
        <v>0.008384</v>
      </c>
      <c r="AN3" s="7" t="n">
        <v>0.004865</v>
      </c>
      <c r="AO3" s="7" t="n">
        <v>0.00805</v>
      </c>
      <c r="AP3" s="7" t="n">
        <v>0.0075</v>
      </c>
      <c r="AQ3" s="7" t="n">
        <v>0.004763</v>
      </c>
      <c r="AR3" s="7" t="n">
        <v>0.006168</v>
      </c>
      <c r="AS3" s="7" t="n">
        <v>0.005737</v>
      </c>
      <c r="AT3" s="7" t="n">
        <v>0.008253</v>
      </c>
      <c r="AU3" s="7" t="n">
        <v>0.007205</v>
      </c>
      <c r="AV3" s="7" t="n">
        <v>0.006452</v>
      </c>
      <c r="AW3" s="7" t="n">
        <v>0.0084</v>
      </c>
      <c r="AX3" s="7" t="n">
        <v>0.00661</v>
      </c>
      <c r="AY3" s="7" t="n">
        <v>0.004759</v>
      </c>
      <c r="AZ3" s="7" t="n">
        <v>0.009494</v>
      </c>
      <c r="BA3" s="7" t="n">
        <v>0.013154</v>
      </c>
      <c r="BB3" s="7" t="n">
        <v>0.00562</v>
      </c>
      <c r="BC3" s="7" t="n">
        <v>0.006678</v>
      </c>
      <c r="BD3" s="7" t="n">
        <v>0.014111</v>
      </c>
      <c r="BE3" s="7" t="n">
        <v>0.007283</v>
      </c>
      <c r="BF3" s="7" t="n">
        <v>0.00712</v>
      </c>
      <c r="BG3" s="7" t="n">
        <v>0.00645</v>
      </c>
      <c r="BH3" s="7" t="n">
        <v>0.013953</v>
      </c>
      <c r="BI3" s="7" t="n">
        <v>0.013025</v>
      </c>
      <c r="BJ3" s="7" t="n">
        <v>0.011844</v>
      </c>
      <c r="BK3" s="7" t="n">
        <v>0.007061</v>
      </c>
      <c r="BL3" s="7" t="n">
        <v>0.007364</v>
      </c>
      <c r="BM3" s="7" t="n">
        <v>0.007774</v>
      </c>
      <c r="BN3" s="7" t="n">
        <v>0.005721</v>
      </c>
      <c r="BO3" s="7" t="n">
        <v>0.009216</v>
      </c>
      <c r="BP3" s="7" t="n">
        <v>0.009985</v>
      </c>
      <c r="BQ3" s="7" t="n">
        <v>0.0146</v>
      </c>
      <c r="BR3" s="7" t="n">
        <v>0.009</v>
      </c>
      <c r="BS3" s="7" t="n">
        <v>0.0082</v>
      </c>
      <c r="BT3" s="7" t="n">
        <v>0.005711</v>
      </c>
      <c r="BU3" s="7" t="n">
        <v>0.009402</v>
      </c>
      <c r="BV3" s="7" t="n">
        <v>0.010675</v>
      </c>
    </row>
    <row r="4" customFormat="false" ht="15" hidden="false" customHeight="false" outlineLevel="0" collapsed="false">
      <c r="A4" s="6" t="s">
        <v>50</v>
      </c>
      <c r="B4" s="8" t="n">
        <v>4</v>
      </c>
      <c r="C4" s="8" t="n">
        <v>4</v>
      </c>
      <c r="D4" s="8" t="n">
        <v>4</v>
      </c>
      <c r="E4" s="8" t="n">
        <v>4</v>
      </c>
      <c r="F4" s="8" t="n">
        <v>4</v>
      </c>
      <c r="G4" s="8" t="n">
        <v>4</v>
      </c>
      <c r="H4" s="8" t="n">
        <v>4</v>
      </c>
      <c r="I4" s="8" t="n">
        <v>4</v>
      </c>
      <c r="J4" s="8" t="n">
        <v>4</v>
      </c>
      <c r="K4" s="8" t="n">
        <v>4</v>
      </c>
      <c r="L4" s="8" t="n">
        <v>4</v>
      </c>
      <c r="M4" s="8" t="n">
        <v>4</v>
      </c>
      <c r="N4" s="8" t="n">
        <v>4</v>
      </c>
      <c r="O4" s="8" t="n">
        <v>4</v>
      </c>
      <c r="P4" s="8" t="n">
        <v>4</v>
      </c>
      <c r="Q4" s="8" t="n">
        <v>4</v>
      </c>
      <c r="R4" s="8" t="n">
        <v>4</v>
      </c>
      <c r="S4" s="8" t="n">
        <v>4</v>
      </c>
      <c r="T4" s="8" t="n">
        <v>4</v>
      </c>
      <c r="U4" s="8" t="n">
        <v>4</v>
      </c>
      <c r="V4" s="8" t="n">
        <v>4</v>
      </c>
      <c r="W4" s="8" t="n">
        <v>4</v>
      </c>
      <c r="X4" s="8" t="n">
        <v>4</v>
      </c>
      <c r="Y4" s="8" t="n">
        <v>4</v>
      </c>
      <c r="Z4" s="8" t="n">
        <v>4</v>
      </c>
      <c r="AA4" s="8" t="n">
        <v>4</v>
      </c>
      <c r="AB4" s="8" t="n">
        <v>4</v>
      </c>
      <c r="AC4" s="8" t="n">
        <v>4</v>
      </c>
      <c r="AD4" s="8" t="n">
        <v>4</v>
      </c>
      <c r="AE4" s="8" t="n">
        <v>4</v>
      </c>
      <c r="AF4" s="8" t="n">
        <v>4</v>
      </c>
      <c r="AG4" s="8" t="n">
        <v>4</v>
      </c>
      <c r="AH4" s="8" t="n">
        <v>4</v>
      </c>
      <c r="AI4" s="8" t="n">
        <v>4</v>
      </c>
      <c r="AJ4" s="8" t="n">
        <v>4</v>
      </c>
      <c r="AK4" s="8" t="n">
        <v>4</v>
      </c>
      <c r="AL4" s="8" t="n">
        <v>4</v>
      </c>
      <c r="AM4" s="8" t="n">
        <v>4</v>
      </c>
      <c r="AN4" s="8" t="n">
        <v>4</v>
      </c>
      <c r="AO4" s="8" t="n">
        <v>4</v>
      </c>
      <c r="AP4" s="8" t="n">
        <v>4</v>
      </c>
      <c r="AQ4" s="8" t="n">
        <v>4</v>
      </c>
      <c r="AR4" s="8" t="n">
        <v>4</v>
      </c>
      <c r="AS4" s="8" t="n">
        <v>4</v>
      </c>
      <c r="AT4" s="8" t="n">
        <v>4</v>
      </c>
      <c r="AU4" s="8" t="n">
        <v>4</v>
      </c>
      <c r="AV4" s="8" t="n">
        <v>4</v>
      </c>
      <c r="AW4" s="8" t="n">
        <v>4</v>
      </c>
      <c r="AX4" s="8" t="n">
        <v>4</v>
      </c>
      <c r="AY4" s="8" t="n">
        <v>4</v>
      </c>
      <c r="AZ4" s="8" t="n">
        <v>4</v>
      </c>
      <c r="BA4" s="8" t="n">
        <v>4</v>
      </c>
      <c r="BB4" s="8" t="n">
        <v>4</v>
      </c>
      <c r="BC4" s="8" t="n">
        <v>4</v>
      </c>
      <c r="BD4" s="8" t="n">
        <v>4</v>
      </c>
      <c r="BE4" s="8" t="n">
        <v>4</v>
      </c>
      <c r="BF4" s="8" t="n">
        <v>4</v>
      </c>
      <c r="BG4" s="8" t="n">
        <v>4</v>
      </c>
      <c r="BH4" s="8" t="n">
        <v>4</v>
      </c>
      <c r="BI4" s="8" t="n">
        <v>4</v>
      </c>
      <c r="BJ4" s="8" t="n">
        <v>4</v>
      </c>
      <c r="BK4" s="8" t="n">
        <v>4</v>
      </c>
      <c r="BL4" s="8" t="n">
        <v>4</v>
      </c>
      <c r="BM4" s="8" t="n">
        <v>4</v>
      </c>
      <c r="BN4" s="8" t="n">
        <v>4</v>
      </c>
      <c r="BO4" s="8" t="n">
        <v>4</v>
      </c>
      <c r="BP4" s="8" t="n">
        <v>4</v>
      </c>
      <c r="BQ4" s="8" t="n">
        <v>4</v>
      </c>
      <c r="BR4" s="8" t="n">
        <v>4</v>
      </c>
      <c r="BS4" s="8" t="n">
        <v>4</v>
      </c>
      <c r="BT4" s="8" t="n">
        <v>4</v>
      </c>
      <c r="BU4" s="8" t="n">
        <v>4</v>
      </c>
      <c r="BV4" s="8" t="n">
        <v>4</v>
      </c>
    </row>
    <row r="5" customFormat="false" ht="15" hidden="false" customHeight="false" outlineLevel="0" collapsed="false">
      <c r="A5" s="6" t="s">
        <v>108</v>
      </c>
      <c r="B5" s="6" t="n">
        <v>0.1</v>
      </c>
      <c r="C5" s="6" t="n">
        <v>0.1</v>
      </c>
      <c r="D5" s="6" t="n">
        <v>0.1</v>
      </c>
      <c r="E5" s="6" t="n">
        <v>0.1</v>
      </c>
      <c r="F5" s="6" t="n">
        <v>0.1</v>
      </c>
      <c r="G5" s="6" t="n">
        <v>0.1</v>
      </c>
      <c r="H5" s="6" t="n">
        <v>0.1</v>
      </c>
      <c r="I5" s="6" t="n">
        <v>0.1</v>
      </c>
      <c r="J5" s="6" t="n">
        <v>0.1</v>
      </c>
      <c r="K5" s="6" t="n">
        <v>0.1</v>
      </c>
      <c r="L5" s="6" t="n">
        <v>0.1</v>
      </c>
      <c r="M5" s="6" t="n">
        <v>0.1</v>
      </c>
      <c r="N5" s="6" t="n">
        <v>0.1</v>
      </c>
      <c r="O5" s="6" t="n">
        <v>0.1</v>
      </c>
      <c r="P5" s="6" t="n">
        <v>0.1</v>
      </c>
      <c r="Q5" s="6" t="n">
        <v>0.1</v>
      </c>
      <c r="R5" s="6" t="n">
        <v>0.1</v>
      </c>
      <c r="S5" s="6" t="n">
        <v>0.1</v>
      </c>
      <c r="T5" s="6" t="n">
        <v>0.1</v>
      </c>
      <c r="U5" s="6" t="n">
        <v>0.1</v>
      </c>
      <c r="V5" s="6" t="n">
        <v>0.1</v>
      </c>
      <c r="W5" s="6" t="n">
        <v>0.1</v>
      </c>
      <c r="X5" s="6" t="n">
        <v>0.1</v>
      </c>
      <c r="Y5" s="6" t="n">
        <v>0.1</v>
      </c>
      <c r="Z5" s="6" t="n">
        <v>0.1</v>
      </c>
      <c r="AA5" s="6" t="n">
        <v>0.1</v>
      </c>
      <c r="AB5" s="6" t="n">
        <v>0.1</v>
      </c>
      <c r="AC5" s="6" t="n">
        <v>0.1</v>
      </c>
      <c r="AD5" s="6" t="n">
        <v>0.1</v>
      </c>
      <c r="AE5" s="6" t="n">
        <v>0.1</v>
      </c>
      <c r="AF5" s="6" t="n">
        <v>0.1</v>
      </c>
      <c r="AG5" s="6" t="n">
        <v>0.1</v>
      </c>
      <c r="AH5" s="6" t="n">
        <v>0.1</v>
      </c>
      <c r="AI5" s="6" t="n">
        <v>0.1</v>
      </c>
      <c r="AJ5" s="6" t="n">
        <v>0.1</v>
      </c>
      <c r="AK5" s="6" t="n">
        <v>0.1</v>
      </c>
      <c r="AL5" s="6" t="n">
        <v>0.1</v>
      </c>
      <c r="AM5" s="6" t="n">
        <v>0.1</v>
      </c>
      <c r="AN5" s="6" t="n">
        <v>0.1</v>
      </c>
      <c r="AO5" s="6" t="n">
        <v>0.1</v>
      </c>
      <c r="AP5" s="6" t="n">
        <v>0.1</v>
      </c>
      <c r="AQ5" s="6" t="n">
        <v>0.1</v>
      </c>
      <c r="AR5" s="6" t="n">
        <v>0.1</v>
      </c>
      <c r="AS5" s="6" t="n">
        <v>0.1</v>
      </c>
      <c r="AT5" s="6" t="n">
        <v>0.1</v>
      </c>
      <c r="AU5" s="6" t="n">
        <v>0.1</v>
      </c>
      <c r="AV5" s="6" t="n">
        <v>0.1</v>
      </c>
      <c r="AW5" s="6" t="n">
        <v>0.1</v>
      </c>
      <c r="AX5" s="6" t="n">
        <v>0.1</v>
      </c>
      <c r="AY5" s="6" t="n">
        <v>0.1</v>
      </c>
      <c r="AZ5" s="6" t="n">
        <v>0.1</v>
      </c>
      <c r="BA5" s="6" t="n">
        <v>0.1</v>
      </c>
      <c r="BB5" s="6" t="n">
        <v>0.1</v>
      </c>
      <c r="BC5" s="6" t="n">
        <v>0.1</v>
      </c>
      <c r="BD5" s="6" t="n">
        <v>0.1</v>
      </c>
      <c r="BE5" s="6" t="n">
        <v>0.1</v>
      </c>
      <c r="BF5" s="6" t="n">
        <v>0.1</v>
      </c>
      <c r="BG5" s="6" t="n">
        <v>0.1</v>
      </c>
      <c r="BH5" s="6" t="n">
        <v>0.1</v>
      </c>
      <c r="BI5" s="6" t="n">
        <v>0.1</v>
      </c>
      <c r="BJ5" s="6" t="n">
        <v>0.1</v>
      </c>
      <c r="BK5" s="6" t="n">
        <v>0.1</v>
      </c>
      <c r="BL5" s="6" t="n">
        <v>0.1</v>
      </c>
      <c r="BM5" s="6" t="n">
        <v>0.1</v>
      </c>
      <c r="BN5" s="6" t="n">
        <v>0.1</v>
      </c>
      <c r="BO5" s="6" t="n">
        <v>0.1</v>
      </c>
      <c r="BP5" s="6" t="n">
        <v>0.1</v>
      </c>
      <c r="BQ5" s="6" t="n">
        <v>0.1</v>
      </c>
      <c r="BR5" s="6" t="n">
        <v>0.1</v>
      </c>
      <c r="BS5" s="6" t="n">
        <v>0.1</v>
      </c>
      <c r="BT5" s="6" t="n">
        <v>0.1</v>
      </c>
      <c r="BU5" s="6" t="n">
        <v>0.1</v>
      </c>
      <c r="BV5" s="6" t="n">
        <v>0.1</v>
      </c>
    </row>
    <row r="6" customFormat="false" ht="15" hidden="false" customHeight="false" outlineLevel="0" collapsed="false">
      <c r="A6" s="6" t="s">
        <v>52</v>
      </c>
      <c r="B6" s="6" t="n">
        <v>1</v>
      </c>
      <c r="C6" s="6" t="n">
        <v>1</v>
      </c>
      <c r="D6" s="6" t="n">
        <v>1</v>
      </c>
      <c r="E6" s="6" t="n">
        <v>1</v>
      </c>
      <c r="F6" s="6" t="n">
        <v>1</v>
      </c>
      <c r="G6" s="6" t="n">
        <v>1</v>
      </c>
      <c r="H6" s="6" t="n">
        <v>1</v>
      </c>
      <c r="I6" s="6" t="n">
        <v>1</v>
      </c>
      <c r="J6" s="6" t="n">
        <v>1</v>
      </c>
      <c r="K6" s="6" t="n">
        <v>1</v>
      </c>
      <c r="L6" s="6" t="n">
        <v>1</v>
      </c>
      <c r="M6" s="6" t="n">
        <v>1</v>
      </c>
      <c r="N6" s="6" t="n">
        <v>1</v>
      </c>
      <c r="O6" s="6" t="n">
        <v>1</v>
      </c>
      <c r="P6" s="6" t="n">
        <v>1</v>
      </c>
      <c r="Q6" s="6" t="n">
        <v>1</v>
      </c>
      <c r="R6" s="6" t="n">
        <v>1</v>
      </c>
      <c r="S6" s="6" t="n">
        <v>1</v>
      </c>
      <c r="T6" s="6" t="n">
        <v>1</v>
      </c>
      <c r="U6" s="6" t="n">
        <v>1</v>
      </c>
      <c r="V6" s="6" t="n">
        <v>1</v>
      </c>
      <c r="W6" s="6" t="n">
        <v>1</v>
      </c>
      <c r="X6" s="6" t="n">
        <v>1</v>
      </c>
      <c r="Y6" s="6" t="n">
        <v>1</v>
      </c>
      <c r="Z6" s="6" t="n">
        <v>1</v>
      </c>
      <c r="AA6" s="6" t="n">
        <v>1</v>
      </c>
      <c r="AB6" s="6" t="n">
        <v>1</v>
      </c>
      <c r="AC6" s="6" t="n">
        <v>1</v>
      </c>
      <c r="AD6" s="6" t="n">
        <v>1</v>
      </c>
      <c r="AE6" s="6" t="n">
        <v>1</v>
      </c>
      <c r="AF6" s="6" t="n">
        <v>1</v>
      </c>
      <c r="AG6" s="6" t="n">
        <v>1</v>
      </c>
      <c r="AH6" s="6" t="n">
        <v>1</v>
      </c>
      <c r="AI6" s="6" t="n">
        <v>1</v>
      </c>
      <c r="AJ6" s="6" t="n">
        <v>1</v>
      </c>
      <c r="AK6" s="6" t="n">
        <v>1</v>
      </c>
      <c r="AL6" s="6" t="n">
        <v>1</v>
      </c>
      <c r="AM6" s="6" t="n">
        <v>1</v>
      </c>
      <c r="AN6" s="6" t="n">
        <v>1</v>
      </c>
      <c r="AO6" s="6" t="n">
        <v>1</v>
      </c>
      <c r="AP6" s="6" t="n">
        <v>1</v>
      </c>
      <c r="AQ6" s="6" t="n">
        <v>1</v>
      </c>
      <c r="AR6" s="6" t="n">
        <v>1</v>
      </c>
      <c r="AS6" s="6" t="n">
        <v>1</v>
      </c>
      <c r="AT6" s="6" t="n">
        <v>1</v>
      </c>
      <c r="AU6" s="6" t="n">
        <v>1</v>
      </c>
      <c r="AV6" s="6" t="n">
        <v>1</v>
      </c>
      <c r="AW6" s="6" t="n">
        <v>1</v>
      </c>
      <c r="AX6" s="6" t="n">
        <v>1</v>
      </c>
      <c r="AY6" s="6" t="n">
        <v>1</v>
      </c>
      <c r="AZ6" s="6" t="n">
        <v>1</v>
      </c>
      <c r="BA6" s="6" t="n">
        <v>1</v>
      </c>
      <c r="BB6" s="6" t="n">
        <v>1</v>
      </c>
      <c r="BC6" s="6" t="n">
        <v>1</v>
      </c>
      <c r="BD6" s="6" t="n">
        <v>1</v>
      </c>
      <c r="BE6" s="6" t="n">
        <v>1</v>
      </c>
      <c r="BF6" s="6" t="n">
        <v>1</v>
      </c>
      <c r="BG6" s="6" t="n">
        <v>1</v>
      </c>
      <c r="BH6" s="6" t="n">
        <v>1</v>
      </c>
      <c r="BI6" s="6" t="n">
        <v>1</v>
      </c>
      <c r="BJ6" s="6" t="n">
        <v>1</v>
      </c>
      <c r="BK6" s="6" t="n">
        <v>1</v>
      </c>
      <c r="BL6" s="6" t="n">
        <v>1</v>
      </c>
      <c r="BM6" s="6" t="n">
        <v>1</v>
      </c>
      <c r="BN6" s="6" t="n">
        <v>1</v>
      </c>
      <c r="BO6" s="6" t="n">
        <v>1</v>
      </c>
      <c r="BP6" s="6" t="n">
        <v>1</v>
      </c>
      <c r="BQ6" s="6" t="n">
        <v>1</v>
      </c>
      <c r="BR6" s="6" t="n">
        <v>1</v>
      </c>
      <c r="BS6" s="6" t="n">
        <v>1</v>
      </c>
      <c r="BT6" s="6" t="n">
        <v>1</v>
      </c>
      <c r="BU6" s="6" t="n">
        <v>1</v>
      </c>
      <c r="BV6" s="6" t="n">
        <v>1</v>
      </c>
    </row>
    <row r="7" customFormat="false" ht="15" hidden="false" customHeight="false" outlineLevel="0" collapsed="false">
      <c r="A7" s="6" t="s">
        <v>109</v>
      </c>
      <c r="B7" s="6" t="n">
        <v>0.5</v>
      </c>
      <c r="C7" s="6" t="n">
        <v>0.5</v>
      </c>
      <c r="D7" s="6" t="n">
        <v>0.5</v>
      </c>
      <c r="E7" s="6" t="n">
        <v>0.5</v>
      </c>
      <c r="F7" s="6" t="n">
        <v>0.5</v>
      </c>
      <c r="G7" s="6" t="n">
        <v>0.5</v>
      </c>
      <c r="H7" s="6" t="n">
        <v>0.5</v>
      </c>
      <c r="I7" s="6" t="n">
        <v>0.5</v>
      </c>
      <c r="J7" s="6" t="n">
        <v>0.5</v>
      </c>
      <c r="K7" s="6" t="n">
        <v>0.5</v>
      </c>
      <c r="L7" s="6" t="n">
        <v>0.5</v>
      </c>
      <c r="M7" s="6" t="n">
        <v>0.5</v>
      </c>
      <c r="N7" s="6" t="n">
        <v>0.5</v>
      </c>
      <c r="O7" s="6" t="n">
        <v>0.5</v>
      </c>
      <c r="P7" s="6" t="n">
        <v>0.5</v>
      </c>
      <c r="Q7" s="6" t="n">
        <v>0.5</v>
      </c>
      <c r="R7" s="6" t="n">
        <v>0.5</v>
      </c>
      <c r="S7" s="6" t="n">
        <v>0.5</v>
      </c>
      <c r="T7" s="6" t="n">
        <v>0.5</v>
      </c>
      <c r="U7" s="6" t="n">
        <v>0.5</v>
      </c>
      <c r="V7" s="6" t="n">
        <v>0.5</v>
      </c>
      <c r="W7" s="6" t="n">
        <v>0.5</v>
      </c>
      <c r="X7" s="6" t="n">
        <v>0.5</v>
      </c>
      <c r="Y7" s="6" t="n">
        <v>0.5</v>
      </c>
      <c r="Z7" s="6" t="n">
        <v>0.5</v>
      </c>
      <c r="AA7" s="6" t="n">
        <v>0.5</v>
      </c>
      <c r="AB7" s="6" t="n">
        <v>0.5</v>
      </c>
      <c r="AC7" s="6" t="n">
        <v>0.5</v>
      </c>
      <c r="AD7" s="6" t="n">
        <v>0.5</v>
      </c>
      <c r="AE7" s="6" t="n">
        <v>0.5</v>
      </c>
      <c r="AF7" s="6" t="n">
        <v>0.5</v>
      </c>
      <c r="AG7" s="6" t="n">
        <v>0.5</v>
      </c>
      <c r="AH7" s="6" t="n">
        <v>0.5</v>
      </c>
      <c r="AI7" s="6" t="n">
        <v>0.5</v>
      </c>
      <c r="AJ7" s="6" t="n">
        <v>0.5</v>
      </c>
      <c r="AK7" s="6" t="n">
        <v>0.5</v>
      </c>
      <c r="AL7" s="6" t="n">
        <v>0.5</v>
      </c>
      <c r="AM7" s="6" t="n">
        <v>0.5</v>
      </c>
      <c r="AN7" s="6" t="n">
        <v>0.5</v>
      </c>
      <c r="AO7" s="6" t="n">
        <v>0.5</v>
      </c>
      <c r="AP7" s="6" t="n">
        <v>0.5</v>
      </c>
      <c r="AQ7" s="6" t="n">
        <v>0.5</v>
      </c>
      <c r="AR7" s="6" t="n">
        <v>0.5</v>
      </c>
      <c r="AS7" s="6" t="n">
        <v>0.5</v>
      </c>
      <c r="AT7" s="6" t="n">
        <v>0.5</v>
      </c>
      <c r="AU7" s="6" t="n">
        <v>0.5</v>
      </c>
      <c r="AV7" s="6" t="n">
        <v>0.5</v>
      </c>
      <c r="AW7" s="6" t="n">
        <v>0.5</v>
      </c>
      <c r="AX7" s="6" t="n">
        <v>0.5</v>
      </c>
      <c r="AY7" s="6" t="n">
        <v>0.5</v>
      </c>
      <c r="AZ7" s="6" t="n">
        <v>0.5</v>
      </c>
      <c r="BA7" s="6" t="n">
        <v>0.5</v>
      </c>
      <c r="BB7" s="6" t="n">
        <v>0.5</v>
      </c>
      <c r="BC7" s="6" t="n">
        <v>0.5</v>
      </c>
      <c r="BD7" s="6" t="n">
        <v>0.5</v>
      </c>
      <c r="BE7" s="6" t="n">
        <v>0.5</v>
      </c>
      <c r="BF7" s="6" t="n">
        <v>0.5</v>
      </c>
      <c r="BG7" s="6" t="n">
        <v>0.5</v>
      </c>
      <c r="BH7" s="6" t="n">
        <v>0.5</v>
      </c>
      <c r="BI7" s="6" t="n">
        <v>0.5</v>
      </c>
      <c r="BJ7" s="6" t="n">
        <v>0.5</v>
      </c>
      <c r="BK7" s="6" t="n">
        <v>0.5</v>
      </c>
      <c r="BL7" s="6" t="n">
        <v>0.5</v>
      </c>
      <c r="BM7" s="6" t="n">
        <v>0.5</v>
      </c>
      <c r="BN7" s="6" t="n">
        <v>0.5</v>
      </c>
      <c r="BO7" s="6" t="n">
        <v>0.5</v>
      </c>
      <c r="BP7" s="6" t="n">
        <v>0.5</v>
      </c>
      <c r="BQ7" s="6" t="n">
        <v>0.5</v>
      </c>
      <c r="BR7" s="6" t="n">
        <v>0.5</v>
      </c>
      <c r="BS7" s="6" t="n">
        <v>0.5</v>
      </c>
      <c r="BT7" s="6" t="n">
        <v>0.5</v>
      </c>
      <c r="BU7" s="6" t="n">
        <v>0.5</v>
      </c>
      <c r="BV7" s="6" t="n">
        <v>0.5</v>
      </c>
    </row>
    <row r="8" customFormat="false" ht="15" hidden="false" customHeight="false" outlineLevel="0" collapsed="false">
      <c r="A8" s="6" t="s">
        <v>53</v>
      </c>
      <c r="B8" s="8" t="n">
        <v>8</v>
      </c>
      <c r="C8" s="8" t="n">
        <v>8</v>
      </c>
      <c r="D8" s="8" t="n">
        <v>8</v>
      </c>
      <c r="E8" s="8" t="n">
        <v>8</v>
      </c>
      <c r="F8" s="8" t="n">
        <v>8</v>
      </c>
      <c r="G8" s="8" t="n">
        <v>8</v>
      </c>
      <c r="H8" s="8" t="n">
        <v>8</v>
      </c>
      <c r="I8" s="8" t="n">
        <v>8</v>
      </c>
      <c r="J8" s="8" t="n">
        <v>8</v>
      </c>
      <c r="K8" s="8" t="n">
        <v>8</v>
      </c>
      <c r="L8" s="8" t="n">
        <v>8</v>
      </c>
      <c r="M8" s="8" t="n">
        <v>8</v>
      </c>
      <c r="N8" s="8" t="n">
        <v>8</v>
      </c>
      <c r="O8" s="8" t="n">
        <v>8</v>
      </c>
      <c r="P8" s="8" t="n">
        <v>8</v>
      </c>
      <c r="Q8" s="8" t="n">
        <v>8</v>
      </c>
      <c r="R8" s="8" t="n">
        <v>8</v>
      </c>
      <c r="S8" s="8" t="n">
        <v>8</v>
      </c>
      <c r="T8" s="8" t="n">
        <v>8</v>
      </c>
      <c r="U8" s="8" t="n">
        <v>8</v>
      </c>
      <c r="V8" s="8" t="n">
        <v>8</v>
      </c>
      <c r="W8" s="8" t="n">
        <v>8</v>
      </c>
      <c r="X8" s="8" t="n">
        <v>8</v>
      </c>
      <c r="Y8" s="8" t="n">
        <v>8</v>
      </c>
      <c r="Z8" s="8" t="n">
        <v>8</v>
      </c>
      <c r="AA8" s="8" t="n">
        <v>8</v>
      </c>
      <c r="AB8" s="8" t="n">
        <v>8</v>
      </c>
      <c r="AC8" s="8" t="n">
        <v>8</v>
      </c>
      <c r="AD8" s="8" t="n">
        <v>8</v>
      </c>
      <c r="AE8" s="8" t="n">
        <v>8</v>
      </c>
      <c r="AF8" s="8" t="n">
        <v>8</v>
      </c>
      <c r="AG8" s="8" t="n">
        <v>8</v>
      </c>
      <c r="AH8" s="8" t="n">
        <v>8</v>
      </c>
      <c r="AI8" s="8" t="n">
        <v>8</v>
      </c>
      <c r="AJ8" s="8" t="n">
        <v>8</v>
      </c>
      <c r="AK8" s="8" t="n">
        <v>8</v>
      </c>
      <c r="AL8" s="8" t="n">
        <v>8</v>
      </c>
      <c r="AM8" s="8" t="n">
        <v>8</v>
      </c>
      <c r="AN8" s="8" t="n">
        <v>8</v>
      </c>
      <c r="AO8" s="8" t="n">
        <v>8</v>
      </c>
      <c r="AP8" s="8" t="n">
        <v>8</v>
      </c>
      <c r="AQ8" s="8" t="n">
        <v>8</v>
      </c>
      <c r="AR8" s="8" t="n">
        <v>8</v>
      </c>
      <c r="AS8" s="8" t="n">
        <v>8</v>
      </c>
      <c r="AT8" s="8" t="n">
        <v>8</v>
      </c>
      <c r="AU8" s="8" t="n">
        <v>8</v>
      </c>
      <c r="AV8" s="8" t="n">
        <v>8</v>
      </c>
      <c r="AW8" s="8" t="n">
        <v>8</v>
      </c>
      <c r="AX8" s="8" t="n">
        <v>8</v>
      </c>
      <c r="AY8" s="8" t="n">
        <v>8</v>
      </c>
      <c r="AZ8" s="8" t="n">
        <v>8</v>
      </c>
      <c r="BA8" s="8" t="n">
        <v>8</v>
      </c>
      <c r="BB8" s="8" t="n">
        <v>8</v>
      </c>
      <c r="BC8" s="8" t="n">
        <v>8</v>
      </c>
      <c r="BD8" s="8" t="n">
        <v>8</v>
      </c>
      <c r="BE8" s="8" t="n">
        <v>8</v>
      </c>
      <c r="BF8" s="8" t="n">
        <v>8</v>
      </c>
      <c r="BG8" s="8" t="n">
        <v>8</v>
      </c>
      <c r="BH8" s="8" t="n">
        <v>8</v>
      </c>
      <c r="BI8" s="8" t="n">
        <v>8</v>
      </c>
      <c r="BJ8" s="8" t="n">
        <v>8</v>
      </c>
      <c r="BK8" s="8" t="n">
        <v>8</v>
      </c>
      <c r="BL8" s="8" t="n">
        <v>8</v>
      </c>
      <c r="BM8" s="8" t="n">
        <v>8</v>
      </c>
      <c r="BN8" s="8" t="n">
        <v>8</v>
      </c>
      <c r="BO8" s="8" t="n">
        <v>8</v>
      </c>
      <c r="BP8" s="8" t="n">
        <v>8</v>
      </c>
      <c r="BQ8" s="8" t="n">
        <v>8</v>
      </c>
      <c r="BR8" s="8" t="n">
        <v>8</v>
      </c>
      <c r="BS8" s="8" t="n">
        <v>8</v>
      </c>
      <c r="BT8" s="8" t="n">
        <v>8</v>
      </c>
      <c r="BU8" s="8" t="n">
        <v>8</v>
      </c>
      <c r="BV8" s="8" t="n">
        <v>8</v>
      </c>
    </row>
    <row r="9" customFormat="false" ht="15" hidden="false" customHeight="false" outlineLevel="0" collapsed="false">
      <c r="A9" s="6" t="s">
        <v>54</v>
      </c>
      <c r="B9" s="6" t="n">
        <v>0.0008</v>
      </c>
      <c r="C9" s="6" t="n">
        <v>0.0008</v>
      </c>
      <c r="D9" s="6" t="n">
        <v>0.0008</v>
      </c>
      <c r="E9" s="6" t="n">
        <v>0.0008</v>
      </c>
      <c r="F9" s="6" t="n">
        <v>0.0008</v>
      </c>
      <c r="G9" s="6" t="n">
        <v>0.0008</v>
      </c>
      <c r="H9" s="6" t="n">
        <v>0.0008</v>
      </c>
      <c r="I9" s="6" t="n">
        <v>0.0008</v>
      </c>
      <c r="J9" s="6" t="n">
        <v>0.0008</v>
      </c>
      <c r="K9" s="6" t="n">
        <v>0.0008</v>
      </c>
      <c r="L9" s="6" t="n">
        <v>0.0008</v>
      </c>
      <c r="M9" s="6" t="n">
        <v>0.0008</v>
      </c>
      <c r="N9" s="6" t="n">
        <v>0.0008</v>
      </c>
      <c r="O9" s="6" t="n">
        <v>0.0008</v>
      </c>
      <c r="P9" s="6" t="n">
        <v>0.0008</v>
      </c>
      <c r="Q9" s="6" t="n">
        <v>0.0008</v>
      </c>
      <c r="R9" s="6" t="n">
        <v>0.0008</v>
      </c>
      <c r="S9" s="6" t="n">
        <v>0.0008</v>
      </c>
      <c r="T9" s="6" t="n">
        <v>0.0008</v>
      </c>
      <c r="U9" s="6" t="n">
        <v>0.0008</v>
      </c>
      <c r="V9" s="6" t="n">
        <v>0.0008</v>
      </c>
      <c r="W9" s="6" t="n">
        <v>0.0008</v>
      </c>
      <c r="X9" s="6" t="n">
        <v>0.0008</v>
      </c>
      <c r="Y9" s="6" t="n">
        <v>0.0008</v>
      </c>
      <c r="Z9" s="6" t="n">
        <v>0.0008</v>
      </c>
      <c r="AA9" s="6" t="n">
        <v>0.0008</v>
      </c>
      <c r="AB9" s="6" t="n">
        <v>0.0008</v>
      </c>
      <c r="AC9" s="6" t="n">
        <v>0.0008</v>
      </c>
      <c r="AD9" s="6" t="n">
        <v>0.0008</v>
      </c>
      <c r="AE9" s="6" t="n">
        <v>0.0008</v>
      </c>
      <c r="AF9" s="6" t="n">
        <v>0.0008</v>
      </c>
      <c r="AG9" s="6" t="n">
        <v>0.0008</v>
      </c>
      <c r="AH9" s="6" t="n">
        <v>0.0008</v>
      </c>
      <c r="AI9" s="6" t="n">
        <v>0.0008</v>
      </c>
      <c r="AJ9" s="6" t="n">
        <v>0.0008</v>
      </c>
      <c r="AK9" s="6" t="n">
        <v>0.0008</v>
      </c>
      <c r="AL9" s="6" t="n">
        <v>0.0008</v>
      </c>
      <c r="AM9" s="6" t="n">
        <v>0.0008</v>
      </c>
      <c r="AN9" s="6" t="n">
        <v>0.0008</v>
      </c>
      <c r="AO9" s="6" t="n">
        <v>0.0008</v>
      </c>
      <c r="AP9" s="6" t="n">
        <v>0.0008</v>
      </c>
      <c r="AQ9" s="6" t="n">
        <v>0.0008</v>
      </c>
      <c r="AR9" s="6" t="n">
        <v>0.0008</v>
      </c>
      <c r="AS9" s="6" t="n">
        <v>0.0008</v>
      </c>
      <c r="AT9" s="6" t="n">
        <v>0.0008</v>
      </c>
      <c r="AU9" s="6" t="n">
        <v>0.0008</v>
      </c>
      <c r="AV9" s="6" t="n">
        <v>0.0008</v>
      </c>
      <c r="AW9" s="6" t="n">
        <v>0.0008</v>
      </c>
      <c r="AX9" s="6" t="n">
        <v>0.0008</v>
      </c>
      <c r="AY9" s="6" t="n">
        <v>0.0008</v>
      </c>
      <c r="AZ9" s="6" t="n">
        <v>0.0008</v>
      </c>
      <c r="BA9" s="6" t="n">
        <v>0.0008</v>
      </c>
      <c r="BB9" s="6" t="n">
        <v>0.0008</v>
      </c>
      <c r="BC9" s="6" t="n">
        <v>0.0008</v>
      </c>
      <c r="BD9" s="6" t="n">
        <v>0.0008</v>
      </c>
      <c r="BE9" s="6" t="n">
        <v>0.0008</v>
      </c>
      <c r="BF9" s="6" t="n">
        <v>0.0008</v>
      </c>
      <c r="BG9" s="6" t="n">
        <v>0.0008</v>
      </c>
      <c r="BH9" s="6" t="n">
        <v>0.0008</v>
      </c>
      <c r="BI9" s="6" t="n">
        <v>0.0008</v>
      </c>
      <c r="BJ9" s="6" t="n">
        <v>0.0008</v>
      </c>
      <c r="BK9" s="6" t="n">
        <v>0.0008</v>
      </c>
      <c r="BL9" s="6" t="n">
        <v>0.0008</v>
      </c>
      <c r="BM9" s="6" t="n">
        <v>0.0008</v>
      </c>
      <c r="BN9" s="6" t="n">
        <v>0.0008</v>
      </c>
      <c r="BO9" s="6" t="n">
        <v>0.0008</v>
      </c>
      <c r="BP9" s="6" t="n">
        <v>0.0008</v>
      </c>
      <c r="BQ9" s="6" t="n">
        <v>0.0008</v>
      </c>
      <c r="BR9" s="6" t="n">
        <v>0.0008</v>
      </c>
      <c r="BS9" s="6" t="n">
        <v>0.0008</v>
      </c>
      <c r="BT9" s="6" t="n">
        <v>0.0008</v>
      </c>
      <c r="BU9" s="6" t="n">
        <v>0.0008</v>
      </c>
      <c r="BV9" s="6" t="n">
        <v>0.0008</v>
      </c>
    </row>
    <row r="10" customFormat="false" ht="15" hidden="false" customHeight="false" outlineLevel="0" collapsed="false">
      <c r="A10" s="6" t="s">
        <v>55</v>
      </c>
      <c r="B10" s="6" t="n">
        <v>0.0004</v>
      </c>
      <c r="C10" s="6" t="n">
        <v>0.0004</v>
      </c>
      <c r="D10" s="6" t="n">
        <v>0.0004</v>
      </c>
      <c r="E10" s="6" t="n">
        <v>0.0004</v>
      </c>
      <c r="F10" s="6" t="n">
        <v>0.0004</v>
      </c>
      <c r="G10" s="6" t="n">
        <v>0.0004</v>
      </c>
      <c r="H10" s="6" t="n">
        <v>0.0004</v>
      </c>
      <c r="I10" s="6" t="n">
        <v>0.0004</v>
      </c>
      <c r="J10" s="6" t="n">
        <v>0.0004</v>
      </c>
      <c r="K10" s="6" t="n">
        <v>0.0004</v>
      </c>
      <c r="L10" s="6" t="n">
        <v>0.0004</v>
      </c>
      <c r="M10" s="6" t="n">
        <v>0.0004</v>
      </c>
      <c r="N10" s="6" t="n">
        <v>0.0004</v>
      </c>
      <c r="O10" s="6" t="n">
        <v>0.0004</v>
      </c>
      <c r="P10" s="6" t="n">
        <v>0.0004</v>
      </c>
      <c r="Q10" s="6" t="n">
        <v>0.0004</v>
      </c>
      <c r="R10" s="6" t="n">
        <v>0.0004</v>
      </c>
      <c r="S10" s="6" t="n">
        <v>0.0004</v>
      </c>
      <c r="T10" s="6" t="n">
        <v>0.0004</v>
      </c>
      <c r="U10" s="6" t="n">
        <v>0.0004</v>
      </c>
      <c r="V10" s="6" t="n">
        <v>0.0004</v>
      </c>
      <c r="W10" s="6" t="n">
        <v>0.0004</v>
      </c>
      <c r="X10" s="6" t="n">
        <v>0.0004</v>
      </c>
      <c r="Y10" s="6" t="n">
        <v>0.0004</v>
      </c>
      <c r="Z10" s="6" t="n">
        <v>0.0004</v>
      </c>
      <c r="AA10" s="6" t="n">
        <v>0.0004</v>
      </c>
      <c r="AB10" s="6" t="n">
        <v>0.0004</v>
      </c>
      <c r="AC10" s="6" t="n">
        <v>0.0004</v>
      </c>
      <c r="AD10" s="6" t="n">
        <v>0.0004</v>
      </c>
      <c r="AE10" s="6" t="n">
        <v>0.0004</v>
      </c>
      <c r="AF10" s="6" t="n">
        <v>0.0004</v>
      </c>
      <c r="AG10" s="6" t="n">
        <v>0.0004</v>
      </c>
      <c r="AH10" s="6" t="n">
        <v>0.0004</v>
      </c>
      <c r="AI10" s="6" t="n">
        <v>0.0004</v>
      </c>
      <c r="AJ10" s="6" t="n">
        <v>0.0004</v>
      </c>
      <c r="AK10" s="6" t="n">
        <v>0.0004</v>
      </c>
      <c r="AL10" s="6" t="n">
        <v>0.0004</v>
      </c>
      <c r="AM10" s="6" t="n">
        <v>0.0004</v>
      </c>
      <c r="AN10" s="6" t="n">
        <v>0.0004</v>
      </c>
      <c r="AO10" s="6" t="n">
        <v>0.0004</v>
      </c>
      <c r="AP10" s="6" t="n">
        <v>0.0004</v>
      </c>
      <c r="AQ10" s="6" t="n">
        <v>0.0004</v>
      </c>
      <c r="AR10" s="6" t="n">
        <v>0.0004</v>
      </c>
      <c r="AS10" s="6" t="n">
        <v>0.0004</v>
      </c>
      <c r="AT10" s="6" t="n">
        <v>0.0004</v>
      </c>
      <c r="AU10" s="6" t="n">
        <v>0.0004</v>
      </c>
      <c r="AV10" s="6" t="n">
        <v>0.0004</v>
      </c>
      <c r="AW10" s="6" t="n">
        <v>0.0004</v>
      </c>
      <c r="AX10" s="6" t="n">
        <v>0.0004</v>
      </c>
      <c r="AY10" s="6" t="n">
        <v>0.0004</v>
      </c>
      <c r="AZ10" s="6" t="n">
        <v>0.0004</v>
      </c>
      <c r="BA10" s="6" t="n">
        <v>0.0004</v>
      </c>
      <c r="BB10" s="6" t="n">
        <v>0.0004</v>
      </c>
      <c r="BC10" s="6" t="n">
        <v>0.0004</v>
      </c>
      <c r="BD10" s="6" t="n">
        <v>0.0004</v>
      </c>
      <c r="BE10" s="6" t="n">
        <v>0.0004</v>
      </c>
      <c r="BF10" s="6" t="n">
        <v>0.0004</v>
      </c>
      <c r="BG10" s="6" t="n">
        <v>0.0004</v>
      </c>
      <c r="BH10" s="6" t="n">
        <v>0.0004</v>
      </c>
      <c r="BI10" s="6" t="n">
        <v>0.0004</v>
      </c>
      <c r="BJ10" s="6" t="n">
        <v>0.0004</v>
      </c>
      <c r="BK10" s="6" t="n">
        <v>0.0004</v>
      </c>
      <c r="BL10" s="6" t="n">
        <v>0.0004</v>
      </c>
      <c r="BM10" s="6" t="n">
        <v>0.0004</v>
      </c>
      <c r="BN10" s="6" t="n">
        <v>0.0004</v>
      </c>
      <c r="BO10" s="6" t="n">
        <v>0.0004</v>
      </c>
      <c r="BP10" s="6" t="n">
        <v>0.0004</v>
      </c>
      <c r="BQ10" s="6" t="n">
        <v>0.0004</v>
      </c>
      <c r="BR10" s="6" t="n">
        <v>0.0004</v>
      </c>
      <c r="BS10" s="6" t="n">
        <v>0.0004</v>
      </c>
      <c r="BT10" s="6" t="n">
        <v>0.0004</v>
      </c>
      <c r="BU10" s="6" t="n">
        <v>0.0004</v>
      </c>
      <c r="BV10" s="6" t="n">
        <v>0.0004</v>
      </c>
    </row>
    <row r="11" customFormat="false" ht="15" hidden="false" customHeight="false" outlineLevel="0" collapsed="false">
      <c r="A11" s="6" t="s">
        <v>56</v>
      </c>
      <c r="B11" s="9" t="n">
        <v>0.1</v>
      </c>
      <c r="C11" s="9" t="n">
        <v>0.1</v>
      </c>
      <c r="D11" s="9" t="n">
        <v>0.1</v>
      </c>
      <c r="E11" s="9" t="n">
        <v>0.1</v>
      </c>
      <c r="F11" s="9" t="n">
        <v>0.1</v>
      </c>
      <c r="G11" s="9" t="n">
        <v>0.1</v>
      </c>
      <c r="H11" s="9" t="n">
        <v>0.1</v>
      </c>
      <c r="I11" s="9" t="n">
        <v>0.1</v>
      </c>
      <c r="J11" s="9" t="n">
        <v>0.1</v>
      </c>
      <c r="K11" s="9" t="n">
        <v>0.1</v>
      </c>
      <c r="L11" s="9" t="n">
        <v>0.1</v>
      </c>
      <c r="M11" s="9" t="n">
        <v>0.1</v>
      </c>
      <c r="N11" s="9" t="n">
        <v>0.1</v>
      </c>
      <c r="O11" s="9" t="n">
        <v>0.1</v>
      </c>
      <c r="P11" s="9" t="n">
        <v>0.1</v>
      </c>
      <c r="Q11" s="9" t="n">
        <v>0.1</v>
      </c>
      <c r="R11" s="9" t="n">
        <v>0.1</v>
      </c>
      <c r="S11" s="9" t="n">
        <v>0.1</v>
      </c>
      <c r="T11" s="9" t="n">
        <v>0.1</v>
      </c>
      <c r="U11" s="9" t="n">
        <v>0.1</v>
      </c>
      <c r="V11" s="9" t="n">
        <v>0.1</v>
      </c>
      <c r="W11" s="9" t="n">
        <v>0.1</v>
      </c>
      <c r="X11" s="9" t="n">
        <v>0.1</v>
      </c>
      <c r="Y11" s="9" t="n">
        <v>0.1</v>
      </c>
      <c r="Z11" s="9" t="n">
        <v>0.1</v>
      </c>
      <c r="AA11" s="9" t="n">
        <v>0.1</v>
      </c>
      <c r="AB11" s="9" t="n">
        <v>0.1</v>
      </c>
      <c r="AC11" s="9" t="n">
        <v>0.1</v>
      </c>
      <c r="AD11" s="9" t="n">
        <v>0.1</v>
      </c>
      <c r="AE11" s="9" t="n">
        <v>0.1</v>
      </c>
      <c r="AF11" s="9" t="n">
        <v>0.1</v>
      </c>
      <c r="AG11" s="9" t="n">
        <v>0.1</v>
      </c>
      <c r="AH11" s="9" t="n">
        <v>0.1</v>
      </c>
      <c r="AI11" s="9" t="n">
        <v>0.1</v>
      </c>
      <c r="AJ11" s="9" t="n">
        <v>0.1</v>
      </c>
      <c r="AK11" s="9" t="n">
        <v>0.1</v>
      </c>
      <c r="AL11" s="9" t="n">
        <v>0.1</v>
      </c>
      <c r="AM11" s="9" t="n">
        <v>0.1</v>
      </c>
      <c r="AN11" s="9" t="n">
        <v>0.1</v>
      </c>
      <c r="AO11" s="9" t="n">
        <v>0.1</v>
      </c>
      <c r="AP11" s="9" t="n">
        <v>0.1</v>
      </c>
      <c r="AQ11" s="9" t="n">
        <v>0.1</v>
      </c>
      <c r="AR11" s="9" t="n">
        <v>0.1</v>
      </c>
      <c r="AS11" s="9" t="n">
        <v>0.1</v>
      </c>
      <c r="AT11" s="9" t="n">
        <v>0.1</v>
      </c>
      <c r="AU11" s="9" t="n">
        <v>0.1</v>
      </c>
      <c r="AV11" s="9" t="n">
        <v>0.1</v>
      </c>
      <c r="AW11" s="9" t="n">
        <v>0.1</v>
      </c>
      <c r="AX11" s="9" t="n">
        <v>0.1</v>
      </c>
      <c r="AY11" s="9" t="n">
        <v>0.1</v>
      </c>
      <c r="AZ11" s="9" t="n">
        <v>0.1</v>
      </c>
      <c r="BA11" s="9" t="n">
        <v>0.1</v>
      </c>
      <c r="BB11" s="9" t="n">
        <v>0.1</v>
      </c>
      <c r="BC11" s="9" t="n">
        <v>0.1</v>
      </c>
      <c r="BD11" s="9" t="n">
        <v>0.1</v>
      </c>
      <c r="BE11" s="9" t="n">
        <v>0.1</v>
      </c>
      <c r="BF11" s="9" t="n">
        <v>0.1</v>
      </c>
      <c r="BG11" s="9" t="n">
        <v>0.1</v>
      </c>
      <c r="BH11" s="9" t="n">
        <v>0.1</v>
      </c>
      <c r="BI11" s="9" t="n">
        <v>0.1</v>
      </c>
      <c r="BJ11" s="9" t="n">
        <v>0.1</v>
      </c>
      <c r="BK11" s="9" t="n">
        <v>0.1</v>
      </c>
      <c r="BL11" s="9" t="n">
        <v>0.1</v>
      </c>
      <c r="BM11" s="9" t="n">
        <v>0.1</v>
      </c>
      <c r="BN11" s="9" t="n">
        <v>0.1</v>
      </c>
      <c r="BO11" s="9" t="n">
        <v>0.1</v>
      </c>
      <c r="BP11" s="9" t="n">
        <v>0.1</v>
      </c>
      <c r="BQ11" s="9" t="n">
        <v>0.1</v>
      </c>
      <c r="BR11" s="9" t="n">
        <v>0.1</v>
      </c>
      <c r="BS11" s="9" t="n">
        <v>0.1</v>
      </c>
      <c r="BT11" s="9" t="n">
        <v>0.1</v>
      </c>
      <c r="BU11" s="9" t="n">
        <v>0.1</v>
      </c>
      <c r="BV11" s="9" t="n">
        <v>0.1</v>
      </c>
    </row>
    <row r="12" customFormat="false" ht="15" hidden="false" customHeight="false" outlineLevel="0" collapsed="false">
      <c r="A12" s="6" t="s">
        <v>57</v>
      </c>
      <c r="B12" s="8" t="n">
        <v>3</v>
      </c>
      <c r="C12" s="8" t="n">
        <v>3</v>
      </c>
      <c r="D12" s="8" t="n">
        <v>3</v>
      </c>
      <c r="E12" s="8" t="n">
        <v>3</v>
      </c>
      <c r="F12" s="8" t="n">
        <v>3</v>
      </c>
      <c r="G12" s="8" t="n">
        <v>3</v>
      </c>
      <c r="H12" s="8" t="n">
        <v>3</v>
      </c>
      <c r="I12" s="8" t="n">
        <v>3</v>
      </c>
      <c r="J12" s="8" t="n">
        <v>3</v>
      </c>
      <c r="K12" s="8" t="n">
        <v>3</v>
      </c>
      <c r="L12" s="8" t="n">
        <v>3</v>
      </c>
      <c r="M12" s="8" t="n">
        <v>3</v>
      </c>
      <c r="N12" s="8" t="n">
        <v>3</v>
      </c>
      <c r="O12" s="8" t="n">
        <v>3</v>
      </c>
      <c r="P12" s="8" t="n">
        <v>3</v>
      </c>
      <c r="Q12" s="8" t="n">
        <v>3</v>
      </c>
      <c r="R12" s="8" t="n">
        <v>3</v>
      </c>
      <c r="S12" s="8" t="n">
        <v>3</v>
      </c>
      <c r="T12" s="8" t="n">
        <v>3</v>
      </c>
      <c r="U12" s="8" t="n">
        <v>3</v>
      </c>
      <c r="V12" s="8" t="n">
        <v>3</v>
      </c>
      <c r="W12" s="8" t="n">
        <v>3</v>
      </c>
      <c r="X12" s="8" t="n">
        <v>3</v>
      </c>
      <c r="Y12" s="8" t="n">
        <v>3</v>
      </c>
      <c r="Z12" s="8" t="n">
        <v>3</v>
      </c>
      <c r="AA12" s="8" t="n">
        <v>3</v>
      </c>
      <c r="AB12" s="8" t="n">
        <v>3</v>
      </c>
      <c r="AC12" s="8" t="n">
        <v>3</v>
      </c>
      <c r="AD12" s="8" t="n">
        <v>3</v>
      </c>
      <c r="AE12" s="8" t="n">
        <v>3</v>
      </c>
      <c r="AF12" s="8" t="n">
        <v>3</v>
      </c>
      <c r="AG12" s="8" t="n">
        <v>3</v>
      </c>
      <c r="AH12" s="8" t="n">
        <v>3</v>
      </c>
      <c r="AI12" s="8" t="n">
        <v>3</v>
      </c>
      <c r="AJ12" s="8" t="n">
        <v>3</v>
      </c>
      <c r="AK12" s="8" t="n">
        <v>3</v>
      </c>
      <c r="AL12" s="8" t="n">
        <v>3</v>
      </c>
      <c r="AM12" s="8" t="n">
        <v>3</v>
      </c>
      <c r="AN12" s="8" t="n">
        <v>3</v>
      </c>
      <c r="AO12" s="8" t="n">
        <v>3</v>
      </c>
      <c r="AP12" s="8" t="n">
        <v>3</v>
      </c>
      <c r="AQ12" s="8" t="n">
        <v>3</v>
      </c>
      <c r="AR12" s="8" t="n">
        <v>3</v>
      </c>
      <c r="AS12" s="8" t="n">
        <v>3</v>
      </c>
      <c r="AT12" s="8" t="n">
        <v>3</v>
      </c>
      <c r="AU12" s="8" t="n">
        <v>3</v>
      </c>
      <c r="AV12" s="8" t="n">
        <v>3</v>
      </c>
      <c r="AW12" s="8" t="n">
        <v>3</v>
      </c>
      <c r="AX12" s="8" t="n">
        <v>3</v>
      </c>
      <c r="AY12" s="8" t="n">
        <v>3</v>
      </c>
      <c r="AZ12" s="8" t="n">
        <v>3</v>
      </c>
      <c r="BA12" s="8" t="n">
        <v>3</v>
      </c>
      <c r="BB12" s="8" t="n">
        <v>3</v>
      </c>
      <c r="BC12" s="8" t="n">
        <v>3</v>
      </c>
      <c r="BD12" s="8" t="n">
        <v>3</v>
      </c>
      <c r="BE12" s="8" t="n">
        <v>3</v>
      </c>
      <c r="BF12" s="8" t="n">
        <v>3</v>
      </c>
      <c r="BG12" s="8" t="n">
        <v>3</v>
      </c>
      <c r="BH12" s="8" t="n">
        <v>3</v>
      </c>
      <c r="BI12" s="8" t="n">
        <v>3</v>
      </c>
      <c r="BJ12" s="8" t="n">
        <v>3</v>
      </c>
      <c r="BK12" s="8" t="n">
        <v>3</v>
      </c>
      <c r="BL12" s="8" t="n">
        <v>3</v>
      </c>
      <c r="BM12" s="8" t="n">
        <v>3</v>
      </c>
      <c r="BN12" s="8" t="n">
        <v>3</v>
      </c>
      <c r="BO12" s="8" t="n">
        <v>3</v>
      </c>
      <c r="BP12" s="8" t="n">
        <v>3</v>
      </c>
      <c r="BQ12" s="8" t="n">
        <v>3</v>
      </c>
      <c r="BR12" s="8" t="n">
        <v>3</v>
      </c>
      <c r="BS12" s="8" t="n">
        <v>3</v>
      </c>
      <c r="BT12" s="8" t="n">
        <v>3</v>
      </c>
      <c r="BU12" s="8" t="n">
        <v>3</v>
      </c>
      <c r="BV12" s="8" t="n">
        <v>3</v>
      </c>
    </row>
    <row r="13" customFormat="false" ht="15" hidden="false" customHeight="false" outlineLevel="0" collapsed="false">
      <c r="A13" s="6" t="s">
        <v>58</v>
      </c>
      <c r="B13" s="6" t="n">
        <v>106</v>
      </c>
      <c r="C13" s="6" t="n">
        <v>106</v>
      </c>
      <c r="D13" s="6" t="n">
        <v>106</v>
      </c>
      <c r="E13" s="6" t="n">
        <v>106</v>
      </c>
      <c r="F13" s="6" t="n">
        <v>106</v>
      </c>
      <c r="G13" s="6" t="n">
        <v>106</v>
      </c>
      <c r="H13" s="6" t="n">
        <v>106</v>
      </c>
      <c r="I13" s="6" t="n">
        <v>106</v>
      </c>
      <c r="J13" s="6" t="n">
        <v>106</v>
      </c>
      <c r="K13" s="6" t="n">
        <v>106</v>
      </c>
      <c r="L13" s="6" t="n">
        <v>106</v>
      </c>
      <c r="M13" s="6" t="n">
        <v>106</v>
      </c>
      <c r="N13" s="6" t="n">
        <v>106</v>
      </c>
      <c r="O13" s="6" t="n">
        <v>106</v>
      </c>
      <c r="P13" s="6" t="n">
        <v>106</v>
      </c>
      <c r="Q13" s="6" t="n">
        <v>106</v>
      </c>
      <c r="R13" s="6" t="n">
        <v>106</v>
      </c>
      <c r="S13" s="6" t="n">
        <v>106</v>
      </c>
      <c r="T13" s="6" t="n">
        <v>106</v>
      </c>
      <c r="U13" s="6" t="n">
        <v>106</v>
      </c>
      <c r="V13" s="6" t="n">
        <v>106</v>
      </c>
      <c r="W13" s="6" t="n">
        <v>106</v>
      </c>
      <c r="X13" s="6" t="n">
        <v>106</v>
      </c>
      <c r="Y13" s="6" t="n">
        <v>106</v>
      </c>
      <c r="Z13" s="6" t="n">
        <v>106</v>
      </c>
      <c r="AA13" s="6" t="n">
        <v>106</v>
      </c>
      <c r="AB13" s="6" t="n">
        <v>106</v>
      </c>
      <c r="AC13" s="6" t="n">
        <v>106</v>
      </c>
      <c r="AD13" s="6" t="n">
        <v>106</v>
      </c>
      <c r="AE13" s="6" t="n">
        <v>106</v>
      </c>
      <c r="AF13" s="6" t="n">
        <v>106</v>
      </c>
      <c r="AG13" s="6" t="n">
        <v>106</v>
      </c>
      <c r="AH13" s="6" t="n">
        <v>106</v>
      </c>
      <c r="AI13" s="6" t="n">
        <v>106</v>
      </c>
      <c r="AJ13" s="6" t="n">
        <v>106</v>
      </c>
      <c r="AK13" s="6" t="n">
        <v>106</v>
      </c>
      <c r="AL13" s="6" t="n">
        <v>106</v>
      </c>
      <c r="AM13" s="6" t="n">
        <v>106</v>
      </c>
      <c r="AN13" s="6" t="n">
        <v>106</v>
      </c>
      <c r="AO13" s="6" t="n">
        <v>106</v>
      </c>
      <c r="AP13" s="6" t="n">
        <v>106</v>
      </c>
      <c r="AQ13" s="6" t="n">
        <v>106</v>
      </c>
      <c r="AR13" s="6" t="n">
        <v>106</v>
      </c>
      <c r="AS13" s="6" t="n">
        <v>106</v>
      </c>
      <c r="AT13" s="6" t="n">
        <v>106</v>
      </c>
      <c r="AU13" s="6" t="n">
        <v>106</v>
      </c>
      <c r="AV13" s="6" t="n">
        <v>106</v>
      </c>
      <c r="AW13" s="6" t="n">
        <v>106</v>
      </c>
      <c r="AX13" s="6" t="n">
        <v>106</v>
      </c>
      <c r="AY13" s="6" t="n">
        <v>106</v>
      </c>
      <c r="AZ13" s="6" t="n">
        <v>106</v>
      </c>
      <c r="BA13" s="6" t="n">
        <v>106</v>
      </c>
      <c r="BB13" s="6" t="n">
        <v>106</v>
      </c>
      <c r="BC13" s="6" t="n">
        <v>106</v>
      </c>
      <c r="BD13" s="6" t="n">
        <v>106</v>
      </c>
      <c r="BE13" s="6" t="n">
        <v>106</v>
      </c>
      <c r="BF13" s="6" t="n">
        <v>106</v>
      </c>
      <c r="BG13" s="6" t="n">
        <v>106</v>
      </c>
      <c r="BH13" s="6" t="n">
        <v>106</v>
      </c>
      <c r="BI13" s="6" t="n">
        <v>106</v>
      </c>
      <c r="BJ13" s="6" t="n">
        <v>106</v>
      </c>
      <c r="BK13" s="6" t="n">
        <v>106</v>
      </c>
      <c r="BL13" s="6" t="n">
        <v>106</v>
      </c>
      <c r="BM13" s="6" t="n">
        <v>106</v>
      </c>
      <c r="BN13" s="6" t="n">
        <v>106</v>
      </c>
      <c r="BO13" s="6" t="n">
        <v>106</v>
      </c>
      <c r="BP13" s="6" t="n">
        <v>106</v>
      </c>
      <c r="BQ13" s="6" t="n">
        <v>106</v>
      </c>
      <c r="BR13" s="6" t="n">
        <v>106</v>
      </c>
      <c r="BS13" s="6" t="n">
        <v>106</v>
      </c>
      <c r="BT13" s="6" t="n">
        <v>106</v>
      </c>
      <c r="BU13" s="6" t="n">
        <v>106</v>
      </c>
      <c r="BV13" s="6" t="n">
        <v>106</v>
      </c>
    </row>
    <row r="16" customFormat="false" ht="15" hidden="false" customHeight="false" outlineLevel="0" collapsed="false">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row>
    <row r="17" customFormat="false" ht="15" hidden="false" customHeight="false" outlineLevel="0" collapsed="false">
      <c r="A17" s="10"/>
      <c r="B17" s="12" t="s">
        <v>110</v>
      </c>
      <c r="G17" s="12" t="s">
        <v>110</v>
      </c>
      <c r="I17" s="7"/>
      <c r="J17" s="7"/>
      <c r="R17" s="7"/>
      <c r="U17" s="7"/>
      <c r="V17" s="7"/>
      <c r="W17" s="7"/>
      <c r="AG17" s="7"/>
      <c r="AH17" s="7"/>
      <c r="AT17" s="7"/>
      <c r="AV17" s="7"/>
      <c r="AY17" s="7"/>
      <c r="BD17" s="7"/>
      <c r="BE17" s="7"/>
    </row>
    <row r="18" customFormat="false" ht="15" hidden="false" customHeight="false" outlineLevel="0" collapsed="false">
      <c r="A18" s="10" t="s">
        <v>111</v>
      </c>
      <c r="I18" s="7"/>
      <c r="J18" s="7"/>
      <c r="R18" s="7"/>
      <c r="U18" s="7"/>
      <c r="V18" s="7"/>
      <c r="W18" s="7"/>
      <c r="AG18" s="7"/>
      <c r="AH18" s="7"/>
      <c r="AT18" s="7"/>
      <c r="AV18" s="7"/>
      <c r="AY18" s="7"/>
      <c r="BD18" s="7"/>
      <c r="BE18" s="7"/>
    </row>
    <row r="19" customFormat="false" ht="15" hidden="false" customHeight="false" outlineLevel="0" collapsed="false">
      <c r="A19" s="13" t="s">
        <v>112</v>
      </c>
    </row>
    <row r="21" customFormat="false" ht="15" hidden="false" customHeight="false" outlineLevel="0" collapsed="false">
      <c r="A21" s="12" t="s">
        <v>113</v>
      </c>
    </row>
    <row r="22" customFormat="false" ht="15" hidden="false" customHeight="false" outlineLevel="0" collapsed="false">
      <c r="A22" s="13" t="s">
        <v>114</v>
      </c>
    </row>
  </sheetData>
  <hyperlinks>
    <hyperlink ref="A19" r:id="rId1" display="http://data.worldbank.org/indicator/SP.DYN.CDRT.IN"/>
    <hyperlink ref="A22" r:id="rId2" display="http://data.worldbank.org/indicator/SP.POP.GROW"/>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V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T2" activePane="bottomRight" state="frozen"/>
      <selection pane="topLeft" activeCell="A1" activeCellId="0" sqref="A1"/>
      <selection pane="topRight" activeCell="AT1" activeCellId="0" sqref="AT1"/>
      <selection pane="bottomLeft" activeCell="A2" activeCellId="0" sqref="A2"/>
      <selection pane="bottomRight" activeCell="BS2" activeCellId="0" sqref="BS2"/>
    </sheetView>
  </sheetViews>
  <sheetFormatPr defaultRowHeight="15"/>
  <cols>
    <col collapsed="false" hidden="false" max="2" min="2" style="0" width="13.0918367346939"/>
    <col collapsed="false" hidden="false" max="3" min="3" style="0" width="10.8010204081633"/>
    <col collapsed="false" hidden="false" max="4" min="4" style="0" width="9.17857142857143"/>
    <col collapsed="false" hidden="false" max="5" min="5" style="0" width="8.36734693877551"/>
    <col collapsed="false" hidden="false" max="6" min="6" style="0" width="10.3928571428571"/>
    <col collapsed="false" hidden="false" max="57" min="7" style="0" width="8.50510204081633"/>
    <col collapsed="false" hidden="false" max="58" min="58" style="0" width="13.9030612244898"/>
    <col collapsed="false" hidden="false" max="75" min="59" style="0" width="8.50510204081633"/>
  </cols>
  <sheetData>
    <row r="1" customFormat="false" ht="15" hidden="false" customHeight="false" outlineLevel="0" collapsed="false">
      <c r="A1" s="14" t="s">
        <v>59</v>
      </c>
      <c r="B1" s="15" t="s">
        <v>60</v>
      </c>
      <c r="C1" s="15" t="s">
        <v>61</v>
      </c>
      <c r="D1" s="15" t="s">
        <v>62</v>
      </c>
      <c r="E1" s="15" t="s">
        <v>63</v>
      </c>
      <c r="F1" s="15" t="s">
        <v>64</v>
      </c>
      <c r="G1" s="15" t="s">
        <v>65</v>
      </c>
      <c r="H1" s="15" t="s">
        <v>3</v>
      </c>
      <c r="I1" s="15" t="s">
        <v>66</v>
      </c>
      <c r="J1" s="15" t="s">
        <v>4</v>
      </c>
      <c r="K1" s="15" t="s">
        <v>67</v>
      </c>
      <c r="L1" s="15" t="s">
        <v>6</v>
      </c>
      <c r="M1" s="15" t="s">
        <v>68</v>
      </c>
      <c r="N1" s="15" t="s">
        <v>7</v>
      </c>
      <c r="O1" s="15" t="s">
        <v>69</v>
      </c>
      <c r="P1" s="15" t="s">
        <v>10</v>
      </c>
      <c r="Q1" s="15" t="s">
        <v>70</v>
      </c>
      <c r="R1" s="15" t="s">
        <v>71</v>
      </c>
      <c r="S1" s="15" t="s">
        <v>72</v>
      </c>
      <c r="T1" s="15" t="s">
        <v>73</v>
      </c>
      <c r="U1" s="15" t="s">
        <v>74</v>
      </c>
      <c r="V1" s="15" t="s">
        <v>75</v>
      </c>
      <c r="W1" s="15" t="s">
        <v>76</v>
      </c>
      <c r="X1" s="15" t="s">
        <v>16</v>
      </c>
      <c r="Y1" s="15" t="s">
        <v>77</v>
      </c>
      <c r="Z1" s="15" t="s">
        <v>18</v>
      </c>
      <c r="AA1" s="15" t="s">
        <v>78</v>
      </c>
      <c r="AB1" s="15" t="s">
        <v>19</v>
      </c>
      <c r="AC1" s="15" t="s">
        <v>20</v>
      </c>
      <c r="AD1" s="15" t="s">
        <v>79</v>
      </c>
      <c r="AE1" s="15" t="s">
        <v>80</v>
      </c>
      <c r="AF1" s="15" t="s">
        <v>81</v>
      </c>
      <c r="AG1" s="15" t="s">
        <v>82</v>
      </c>
      <c r="AH1" s="15" t="s">
        <v>83</v>
      </c>
      <c r="AI1" s="15" t="s">
        <v>22</v>
      </c>
      <c r="AJ1" s="15" t="s">
        <v>84</v>
      </c>
      <c r="AK1" s="15" t="s">
        <v>23</v>
      </c>
      <c r="AL1" s="15" t="s">
        <v>24</v>
      </c>
      <c r="AM1" s="15" t="s">
        <v>26</v>
      </c>
      <c r="AN1" s="15" t="s">
        <v>85</v>
      </c>
      <c r="AO1" s="15" t="s">
        <v>28</v>
      </c>
      <c r="AP1" s="15" t="s">
        <v>29</v>
      </c>
      <c r="AQ1" s="15" t="s">
        <v>86</v>
      </c>
      <c r="AR1" s="15" t="s">
        <v>87</v>
      </c>
      <c r="AS1" s="15" t="s">
        <v>88</v>
      </c>
      <c r="AT1" s="15" t="s">
        <v>89</v>
      </c>
      <c r="AU1" s="15" t="s">
        <v>31</v>
      </c>
      <c r="AV1" s="15" t="s">
        <v>90</v>
      </c>
      <c r="AW1" s="15" t="s">
        <v>91</v>
      </c>
      <c r="AX1" s="15" t="s">
        <v>92</v>
      </c>
      <c r="AY1" s="15" t="s">
        <v>93</v>
      </c>
      <c r="AZ1" s="15" t="s">
        <v>32</v>
      </c>
      <c r="BA1" s="15" t="s">
        <v>33</v>
      </c>
      <c r="BB1" s="15" t="s">
        <v>94</v>
      </c>
      <c r="BC1" s="10" t="s">
        <v>95</v>
      </c>
      <c r="BD1" s="6" t="s">
        <v>96</v>
      </c>
      <c r="BE1" s="15" t="s">
        <v>34</v>
      </c>
      <c r="BF1" s="15" t="s">
        <v>97</v>
      </c>
      <c r="BG1" s="15" t="s">
        <v>36</v>
      </c>
      <c r="BH1" s="10" t="s">
        <v>37</v>
      </c>
      <c r="BI1" s="10" t="s">
        <v>39</v>
      </c>
      <c r="BJ1" s="10" t="s">
        <v>40</v>
      </c>
      <c r="BK1" s="10" t="s">
        <v>98</v>
      </c>
      <c r="BL1" s="10" t="s">
        <v>99</v>
      </c>
      <c r="BM1" s="10" t="s">
        <v>100</v>
      </c>
      <c r="BN1" s="10" t="s">
        <v>101</v>
      </c>
      <c r="BO1" s="10" t="s">
        <v>44</v>
      </c>
      <c r="BP1" s="10" t="s">
        <v>45</v>
      </c>
      <c r="BQ1" s="10" t="s">
        <v>102</v>
      </c>
      <c r="BR1" s="10" t="s">
        <v>103</v>
      </c>
      <c r="BS1" s="10" t="s">
        <v>104</v>
      </c>
      <c r="BT1" s="10" t="s">
        <v>105</v>
      </c>
      <c r="BU1" s="10" t="s">
        <v>46</v>
      </c>
      <c r="BV1" s="10" t="s">
        <v>47</v>
      </c>
    </row>
    <row r="2" customFormat="false" ht="15" hidden="false" customHeight="false" outlineLevel="0" collapsed="false">
      <c r="A2" s="14" t="s">
        <v>115</v>
      </c>
      <c r="B2" s="16" t="n">
        <v>15425955</v>
      </c>
      <c r="C2" s="16" t="n">
        <v>21586845</v>
      </c>
      <c r="D2" s="16" t="n">
        <v>11511497</v>
      </c>
      <c r="E2" s="16" t="n">
        <v>203928</v>
      </c>
      <c r="F2" s="16" t="n">
        <v>90027127</v>
      </c>
      <c r="G2" s="16" t="n">
        <v>5055440</v>
      </c>
      <c r="H2" s="16" t="n">
        <v>5161570</v>
      </c>
      <c r="I2" s="16" t="n">
        <v>454421</v>
      </c>
      <c r="J2" s="16" t="n">
        <v>947046</v>
      </c>
      <c r="K2" s="16" t="n">
        <v>112470668</v>
      </c>
      <c r="L2" s="16" t="n">
        <v>5084203</v>
      </c>
      <c r="M2" s="16" t="n">
        <v>8374676</v>
      </c>
      <c r="N2" s="16" t="n">
        <v>10671036</v>
      </c>
      <c r="O2" s="16" t="n">
        <v>16701090</v>
      </c>
      <c r="P2" s="16" t="n">
        <v>6051885</v>
      </c>
      <c r="Q2" s="16" t="n">
        <v>750555362</v>
      </c>
      <c r="R2" s="16" t="n">
        <v>2097596</v>
      </c>
      <c r="S2" s="16" t="n">
        <v>10380997</v>
      </c>
      <c r="T2" s="16" t="n">
        <v>34205984</v>
      </c>
      <c r="U2" s="16" t="n">
        <v>2559247</v>
      </c>
      <c r="V2" s="16" t="n">
        <v>46815503</v>
      </c>
      <c r="W2" s="16" t="n">
        <v>582358</v>
      </c>
      <c r="X2" s="16" t="n">
        <v>47618000</v>
      </c>
      <c r="Y2" s="16" t="n">
        <v>27749130</v>
      </c>
      <c r="Z2" s="16" t="n">
        <v>893712</v>
      </c>
      <c r="AA2" s="16" t="n">
        <v>1976509</v>
      </c>
      <c r="AB2" s="16" t="n">
        <v>13523830</v>
      </c>
      <c r="AC2" s="16" t="n">
        <v>5813441</v>
      </c>
      <c r="AD2" s="16" t="n">
        <v>387646</v>
      </c>
      <c r="AE2" s="16" t="n">
        <v>5517599</v>
      </c>
      <c r="AF2" s="16" t="n">
        <v>699891772</v>
      </c>
      <c r="AG2" s="16" t="n">
        <v>46945760</v>
      </c>
      <c r="AH2" s="16" t="n">
        <v>9030799</v>
      </c>
      <c r="AI2" s="16" t="n">
        <v>21290624</v>
      </c>
      <c r="AJ2" s="16" t="n">
        <v>3594570</v>
      </c>
      <c r="AK2" s="16" t="n">
        <v>869632</v>
      </c>
      <c r="AL2" s="16" t="n">
        <v>2114285</v>
      </c>
      <c r="AM2" s="16" t="n">
        <v>7168524</v>
      </c>
      <c r="AN2" s="16" t="n">
        <v>17122830</v>
      </c>
      <c r="AO2" s="16" t="n">
        <v>1981652</v>
      </c>
      <c r="AP2" s="16" t="n">
        <v>658986</v>
      </c>
      <c r="AQ2" s="16" t="n">
        <v>68795751</v>
      </c>
      <c r="AR2" s="16" t="n">
        <v>1671057</v>
      </c>
      <c r="AS2" s="16" t="n">
        <v>18240505</v>
      </c>
      <c r="AT2" s="16" t="n">
        <v>28917659</v>
      </c>
      <c r="AU2" s="16" t="n">
        <v>1074158</v>
      </c>
      <c r="AV2" s="16" t="n">
        <v>14690624</v>
      </c>
      <c r="AW2" s="16" t="n">
        <v>7483077</v>
      </c>
      <c r="AX2" s="16" t="n">
        <v>2076708</v>
      </c>
      <c r="AY2" s="16" t="n">
        <v>3321049</v>
      </c>
      <c r="AZ2" s="16" t="n">
        <v>7954203</v>
      </c>
      <c r="BA2" s="16" t="n">
        <v>81831727</v>
      </c>
      <c r="BB2" s="16" t="n">
        <v>3521385</v>
      </c>
      <c r="BC2" s="7" t="n">
        <v>53001681</v>
      </c>
      <c r="BD2" s="6" t="n">
        <v>2156560</v>
      </c>
      <c r="BE2" s="16" t="n">
        <v>5529320</v>
      </c>
      <c r="BF2" s="16" t="n">
        <v>98055</v>
      </c>
      <c r="BG2" s="16" t="n">
        <v>7092263</v>
      </c>
      <c r="BH2" s="7" t="n">
        <v>3067841</v>
      </c>
      <c r="BI2" s="7" t="n">
        <v>24284796</v>
      </c>
      <c r="BJ2" s="7" t="n">
        <v>5721888</v>
      </c>
      <c r="BK2" s="7" t="n">
        <v>10322277</v>
      </c>
      <c r="BL2" s="7" t="n">
        <v>280680</v>
      </c>
      <c r="BM2" s="7" t="n">
        <v>35057996</v>
      </c>
      <c r="BN2" s="7" t="n">
        <v>532953</v>
      </c>
      <c r="BO2" s="7" t="n">
        <v>3448991</v>
      </c>
      <c r="BP2" s="7" t="n">
        <v>16188288</v>
      </c>
      <c r="BQ2" s="7" t="n">
        <v>21370581</v>
      </c>
      <c r="BR2" s="7" t="n">
        <v>29698575</v>
      </c>
      <c r="BS2" s="7" t="n">
        <v>148281890</v>
      </c>
      <c r="BT2" s="7" t="n">
        <v>51903391</v>
      </c>
      <c r="BU2" s="7" t="n">
        <v>6572889</v>
      </c>
      <c r="BV2" s="7" t="n">
        <v>6543881</v>
      </c>
    </row>
    <row r="3" customFormat="false" ht="15" hidden="false" customHeight="false" outlineLevel="0" collapsed="false">
      <c r="A3" s="14" t="s">
        <v>116</v>
      </c>
      <c r="B3" s="16" t="n">
        <v>0</v>
      </c>
      <c r="C3" s="16" t="n">
        <v>0</v>
      </c>
      <c r="D3" s="16" t="n">
        <v>0</v>
      </c>
      <c r="E3" s="16" t="n">
        <v>0</v>
      </c>
      <c r="F3" s="16" t="n">
        <v>0</v>
      </c>
      <c r="G3" s="16" t="n">
        <v>0</v>
      </c>
      <c r="H3" s="16" t="n">
        <v>0</v>
      </c>
      <c r="I3" s="16" t="n">
        <v>0</v>
      </c>
      <c r="J3" s="16" t="n">
        <v>0</v>
      </c>
      <c r="K3" s="16" t="n">
        <v>0</v>
      </c>
      <c r="L3" s="16" t="n">
        <v>0</v>
      </c>
      <c r="M3" s="16" t="n">
        <v>0</v>
      </c>
      <c r="N3" s="16" t="n">
        <v>0</v>
      </c>
      <c r="O3" s="16" t="n">
        <v>0</v>
      </c>
      <c r="P3" s="16" t="n">
        <v>0</v>
      </c>
      <c r="Q3" s="16" t="n">
        <v>0</v>
      </c>
      <c r="R3" s="16" t="n">
        <v>0</v>
      </c>
      <c r="S3" s="16" t="n">
        <v>0</v>
      </c>
      <c r="T3" s="16" t="n">
        <v>0</v>
      </c>
      <c r="U3" s="16" t="n">
        <v>0</v>
      </c>
      <c r="V3" s="16" t="n">
        <v>0</v>
      </c>
      <c r="W3" s="16" t="n">
        <v>0</v>
      </c>
      <c r="X3" s="16" t="n">
        <v>0</v>
      </c>
      <c r="Y3" s="16" t="n">
        <v>0</v>
      </c>
      <c r="Z3" s="16" t="n">
        <v>0</v>
      </c>
      <c r="AA3" s="16" t="n">
        <v>0</v>
      </c>
      <c r="AB3" s="16" t="n">
        <v>0</v>
      </c>
      <c r="AC3" s="16" t="n">
        <v>0</v>
      </c>
      <c r="AD3" s="16" t="n">
        <v>0</v>
      </c>
      <c r="AE3" s="16" t="n">
        <v>0</v>
      </c>
      <c r="AF3" s="16" t="n">
        <v>0</v>
      </c>
      <c r="AG3" s="16" t="n">
        <v>0</v>
      </c>
      <c r="AH3" s="16" t="n">
        <v>0</v>
      </c>
      <c r="AI3" s="16" t="n">
        <v>0</v>
      </c>
      <c r="AJ3" s="16" t="n">
        <v>0</v>
      </c>
      <c r="AK3" s="16" t="n">
        <v>0</v>
      </c>
      <c r="AL3" s="16" t="n">
        <v>0</v>
      </c>
      <c r="AM3" s="16" t="n">
        <v>0</v>
      </c>
      <c r="AN3" s="16" t="n">
        <v>0</v>
      </c>
      <c r="AO3" s="16" t="n">
        <v>0</v>
      </c>
      <c r="AP3" s="16" t="n">
        <v>0</v>
      </c>
      <c r="AQ3" s="16" t="n">
        <v>0</v>
      </c>
      <c r="AR3" s="16" t="n">
        <v>0</v>
      </c>
      <c r="AS3" s="16" t="n">
        <v>0</v>
      </c>
      <c r="AT3" s="16" t="n">
        <v>0</v>
      </c>
      <c r="AU3" s="16" t="n">
        <v>0</v>
      </c>
      <c r="AV3" s="16" t="n">
        <v>0</v>
      </c>
      <c r="AW3" s="16" t="n">
        <v>0</v>
      </c>
      <c r="AX3" s="16" t="n">
        <v>0</v>
      </c>
      <c r="AY3" s="16" t="n">
        <v>0</v>
      </c>
      <c r="AZ3" s="16" t="n">
        <v>0</v>
      </c>
      <c r="BA3" s="16" t="n">
        <v>0</v>
      </c>
      <c r="BB3" s="16" t="n">
        <v>0</v>
      </c>
      <c r="BC3" s="7" t="n">
        <v>0</v>
      </c>
      <c r="BD3" s="6" t="n">
        <v>0</v>
      </c>
      <c r="BE3" s="16" t="n">
        <v>0</v>
      </c>
      <c r="BF3" s="16" t="n">
        <v>0</v>
      </c>
      <c r="BG3" s="16" t="n">
        <v>0</v>
      </c>
      <c r="BH3" s="7" t="n">
        <v>0</v>
      </c>
      <c r="BI3" s="7" t="n">
        <v>0</v>
      </c>
      <c r="BJ3" s="7" t="n">
        <v>0</v>
      </c>
      <c r="BK3" s="7" t="n">
        <v>0</v>
      </c>
      <c r="BL3" s="7" t="n">
        <v>0</v>
      </c>
      <c r="BM3" s="7" t="n">
        <v>0</v>
      </c>
      <c r="BN3" s="7" t="n">
        <v>0</v>
      </c>
      <c r="BO3" s="7" t="n">
        <v>0</v>
      </c>
      <c r="BP3" s="7" t="n">
        <v>0</v>
      </c>
      <c r="BQ3" s="7" t="n">
        <v>0</v>
      </c>
      <c r="BR3" s="7" t="n">
        <v>0</v>
      </c>
      <c r="BS3" s="7" t="n">
        <v>0</v>
      </c>
      <c r="BT3" s="7" t="n">
        <v>0</v>
      </c>
      <c r="BU3" s="7" t="n">
        <v>0</v>
      </c>
      <c r="BV3" s="7" t="n">
        <v>0</v>
      </c>
    </row>
    <row r="4" customFormat="false" ht="15" hidden="false" customHeight="false" outlineLevel="0" collapsed="false">
      <c r="A4" s="14" t="s">
        <v>117</v>
      </c>
      <c r="B4" s="16" t="n">
        <v>4400</v>
      </c>
      <c r="C4" s="16" t="n">
        <v>38871</v>
      </c>
      <c r="D4" s="16" t="n">
        <v>2387</v>
      </c>
      <c r="E4" s="16" t="n">
        <v>3795</v>
      </c>
      <c r="F4" s="16" t="n">
        <v>5500</v>
      </c>
      <c r="G4" s="16" t="n">
        <v>3957</v>
      </c>
      <c r="H4" s="16" t="n">
        <v>20676</v>
      </c>
      <c r="I4" s="16" t="n">
        <v>597</v>
      </c>
      <c r="J4" s="16" t="n">
        <v>80084</v>
      </c>
      <c r="K4" s="16" t="n">
        <v>135779</v>
      </c>
      <c r="L4" s="16" t="n">
        <v>22746</v>
      </c>
      <c r="M4" s="16" t="n">
        <v>8080</v>
      </c>
      <c r="N4" s="16" t="n">
        <v>245405</v>
      </c>
      <c r="O4" s="16" t="n">
        <v>7451</v>
      </c>
      <c r="P4" s="16" t="n">
        <v>88206</v>
      </c>
      <c r="Q4" s="16" t="n">
        <v>309300</v>
      </c>
      <c r="R4" s="16" t="n">
        <v>45230</v>
      </c>
      <c r="S4" s="16" t="n">
        <v>222143</v>
      </c>
      <c r="T4" s="16" t="n">
        <v>255632</v>
      </c>
      <c r="U4" s="16" t="n">
        <v>769</v>
      </c>
      <c r="V4" s="16" t="n">
        <v>3969</v>
      </c>
      <c r="W4" s="16" t="n">
        <v>920</v>
      </c>
      <c r="X4" s="16" t="n">
        <v>97941</v>
      </c>
      <c r="Y4" s="16" t="n">
        <v>21174</v>
      </c>
      <c r="Z4" s="16" t="n">
        <v>11560</v>
      </c>
      <c r="AA4" s="16" t="n">
        <v>2807</v>
      </c>
      <c r="AB4" s="16" t="n">
        <v>124682</v>
      </c>
      <c r="AC4" s="16" t="n">
        <v>76851</v>
      </c>
      <c r="AD4" s="16" t="n">
        <v>2299</v>
      </c>
      <c r="AE4" s="16" t="n">
        <v>29865</v>
      </c>
      <c r="AF4" s="16" t="n">
        <v>100285</v>
      </c>
      <c r="AG4" s="16" t="n">
        <v>18678</v>
      </c>
      <c r="AH4" s="16" t="n">
        <v>11849</v>
      </c>
      <c r="AI4" s="16" t="n">
        <v>321634</v>
      </c>
      <c r="AJ4" s="16" t="n">
        <v>4586</v>
      </c>
      <c r="AK4" s="16" t="n">
        <v>117633</v>
      </c>
      <c r="AL4" s="16" t="n">
        <v>12316</v>
      </c>
      <c r="AM4" s="16" t="n">
        <v>260591</v>
      </c>
      <c r="AN4" s="16" t="n">
        <v>10239</v>
      </c>
      <c r="AO4" s="16" t="n">
        <v>7627</v>
      </c>
      <c r="AP4" s="16" t="n">
        <v>3224</v>
      </c>
      <c r="AQ4" s="16" t="n">
        <v>67090</v>
      </c>
      <c r="AR4" s="16" t="n">
        <v>591</v>
      </c>
      <c r="AS4" s="16" t="n">
        <v>15630</v>
      </c>
      <c r="AT4" s="16" t="n">
        <v>111099</v>
      </c>
      <c r="AU4" s="16" t="n">
        <v>57271</v>
      </c>
      <c r="AV4" s="16" t="n">
        <v>8881</v>
      </c>
      <c r="AW4" s="16" t="n">
        <v>8424</v>
      </c>
      <c r="AX4" s="16" t="n">
        <v>187</v>
      </c>
      <c r="AY4" s="16" t="n">
        <v>1999</v>
      </c>
      <c r="AZ4" s="16" t="n">
        <v>25382</v>
      </c>
      <c r="BA4" s="16" t="n">
        <v>1494769</v>
      </c>
      <c r="BB4" s="16" t="n">
        <v>3193</v>
      </c>
      <c r="BC4" s="7" t="n">
        <v>20400</v>
      </c>
      <c r="BD4" s="6" t="n">
        <v>9854</v>
      </c>
      <c r="BE4" s="16" t="n">
        <v>16087</v>
      </c>
      <c r="BF4" s="16" t="n">
        <v>385</v>
      </c>
      <c r="BG4" s="16" t="n">
        <v>22470</v>
      </c>
      <c r="BH4" s="7" t="n">
        <v>29648</v>
      </c>
      <c r="BI4" s="7" t="n">
        <v>1341293</v>
      </c>
      <c r="BJ4" s="7" t="n">
        <v>141340</v>
      </c>
      <c r="BK4" s="7" t="n">
        <v>1500</v>
      </c>
      <c r="BL4" s="7" t="n">
        <v>326</v>
      </c>
      <c r="BM4" s="7" t="n">
        <v>72668</v>
      </c>
      <c r="BN4" s="7" t="n">
        <v>554</v>
      </c>
      <c r="BO4" s="7" t="n">
        <v>32822</v>
      </c>
      <c r="BP4" s="7" t="n">
        <v>394677</v>
      </c>
      <c r="BQ4" s="7" t="n">
        <v>51599</v>
      </c>
      <c r="BR4" s="7" t="n">
        <v>20190</v>
      </c>
      <c r="BS4" s="7" t="n">
        <v>114568</v>
      </c>
      <c r="BT4" s="7" t="n">
        <v>24686</v>
      </c>
      <c r="BU4" s="7" t="n">
        <v>170265</v>
      </c>
      <c r="BV4" s="7" t="n">
        <v>476226</v>
      </c>
    </row>
    <row r="5" customFormat="false" ht="15" hidden="false" customHeight="false" outlineLevel="0" collapsed="false">
      <c r="A5" s="14" t="s">
        <v>118</v>
      </c>
      <c r="B5" s="16" t="n">
        <v>1619</v>
      </c>
      <c r="C5" s="16" t="n">
        <v>15593</v>
      </c>
      <c r="D5" s="16" t="n">
        <v>3484</v>
      </c>
      <c r="E5" s="16" t="n">
        <v>1194</v>
      </c>
      <c r="F5" s="16" t="n">
        <v>1813</v>
      </c>
      <c r="G5" s="16" t="n">
        <v>4038</v>
      </c>
      <c r="H5" s="16" t="n">
        <v>13072</v>
      </c>
      <c r="I5" s="16" t="n">
        <v>246</v>
      </c>
      <c r="J5" s="16" t="n">
        <v>93630</v>
      </c>
      <c r="K5" s="16" t="n">
        <v>217247</v>
      </c>
      <c r="L5" s="16" t="n">
        <v>4003</v>
      </c>
      <c r="M5" s="16" t="n">
        <v>3710</v>
      </c>
      <c r="N5" s="16" t="n">
        <v>162571</v>
      </c>
      <c r="O5" s="16" t="n">
        <v>6447</v>
      </c>
      <c r="P5" s="16" t="n">
        <v>27150</v>
      </c>
      <c r="Q5" s="16" t="n">
        <v>205342</v>
      </c>
      <c r="R5" s="16" t="n">
        <v>3354</v>
      </c>
      <c r="S5" s="16" t="n">
        <v>76784</v>
      </c>
      <c r="T5" s="16" t="n">
        <v>34906</v>
      </c>
      <c r="U5" s="16" t="n">
        <v>1180</v>
      </c>
      <c r="V5" s="16" t="n">
        <v>2916</v>
      </c>
      <c r="W5" s="16" t="n">
        <v>4123</v>
      </c>
      <c r="X5" s="16" t="n">
        <v>142691</v>
      </c>
      <c r="Y5" s="16" t="n">
        <v>15598</v>
      </c>
      <c r="Z5" s="16" t="n">
        <v>648</v>
      </c>
      <c r="AA5" s="16" t="n">
        <v>815</v>
      </c>
      <c r="AB5" s="16" t="n">
        <v>21036</v>
      </c>
      <c r="AC5" s="16" t="n">
        <v>12869</v>
      </c>
      <c r="AD5" s="16" t="n">
        <v>711</v>
      </c>
      <c r="AE5" s="16" t="n">
        <v>24837</v>
      </c>
      <c r="AF5" s="16" t="n">
        <v>1172629</v>
      </c>
      <c r="AG5" s="16" t="n">
        <v>22627</v>
      </c>
      <c r="AH5" s="16" t="n">
        <v>1725</v>
      </c>
      <c r="AI5" s="16" t="n">
        <v>120009</v>
      </c>
      <c r="AJ5" s="16" t="n">
        <v>3343</v>
      </c>
      <c r="AK5" s="16" t="n">
        <v>49446</v>
      </c>
      <c r="AL5" s="16" t="n">
        <v>7245</v>
      </c>
      <c r="AM5" s="16" t="n">
        <v>76401</v>
      </c>
      <c r="AN5" s="16" t="n">
        <v>57173</v>
      </c>
      <c r="AO5" s="16" t="n">
        <v>4084</v>
      </c>
      <c r="AP5" s="16" t="n">
        <v>1022</v>
      </c>
      <c r="AQ5" s="16" t="n">
        <v>61180</v>
      </c>
      <c r="AR5" s="16" t="n">
        <v>55</v>
      </c>
      <c r="AS5" s="16" t="n">
        <v>269</v>
      </c>
      <c r="AT5" s="16" t="n">
        <v>13817</v>
      </c>
      <c r="AU5" s="16" t="n">
        <v>39528</v>
      </c>
      <c r="AV5" s="16" t="n">
        <v>12279</v>
      </c>
      <c r="AW5" s="16" t="n">
        <v>1735</v>
      </c>
      <c r="AX5" s="16" t="n">
        <v>212</v>
      </c>
      <c r="AY5" s="16" t="n">
        <v>4971</v>
      </c>
      <c r="AZ5" s="16" t="n">
        <v>4098</v>
      </c>
      <c r="BA5" s="16" t="n">
        <v>536476</v>
      </c>
      <c r="BB5" s="16" t="n">
        <v>6624</v>
      </c>
      <c r="BC5" s="7" t="n">
        <v>9686</v>
      </c>
      <c r="BD5" s="6" t="n">
        <v>777</v>
      </c>
      <c r="BE5" s="16" t="n">
        <v>10187</v>
      </c>
      <c r="BF5" s="16" t="n">
        <v>89</v>
      </c>
      <c r="BG5" s="16" t="n">
        <v>5847</v>
      </c>
      <c r="BH5" s="7" t="n">
        <v>4948</v>
      </c>
      <c r="BI5" s="7" t="n">
        <v>1941018</v>
      </c>
      <c r="BJ5" s="7" t="n">
        <v>6875</v>
      </c>
      <c r="BK5" s="7" t="n">
        <v>1061</v>
      </c>
      <c r="BL5" s="7" t="n">
        <v>1631</v>
      </c>
      <c r="BM5" s="7" t="n">
        <v>76522</v>
      </c>
      <c r="BN5" s="7" t="n">
        <v>64</v>
      </c>
      <c r="BO5" s="7" t="n">
        <v>24019</v>
      </c>
      <c r="BP5" s="7" t="n">
        <v>145342</v>
      </c>
      <c r="BQ5" s="7" t="n">
        <v>39288</v>
      </c>
      <c r="BR5" s="7" t="n">
        <v>6320</v>
      </c>
      <c r="BS5" s="7" t="n">
        <v>456481</v>
      </c>
      <c r="BT5" s="7" t="n">
        <v>134783</v>
      </c>
      <c r="BU5" s="7" t="n">
        <v>147162</v>
      </c>
      <c r="BV5" s="7" t="n">
        <v>305863</v>
      </c>
    </row>
    <row r="6" customFormat="false" ht="15" hidden="false" customHeight="false" outlineLevel="0" collapsed="false">
      <c r="A6" s="14" t="s">
        <v>119</v>
      </c>
      <c r="B6" s="16" t="n">
        <v>11</v>
      </c>
      <c r="C6" s="16" t="n">
        <v>18365</v>
      </c>
      <c r="D6" s="16" t="n">
        <v>710</v>
      </c>
      <c r="E6" s="16" t="n">
        <v>719</v>
      </c>
      <c r="F6" s="16" t="n">
        <v>167</v>
      </c>
      <c r="G6" s="16" t="n">
        <v>1061</v>
      </c>
      <c r="H6" s="16" t="n">
        <v>1656</v>
      </c>
      <c r="I6" s="16" t="n">
        <v>20</v>
      </c>
      <c r="J6" s="16" t="n">
        <v>3343</v>
      </c>
      <c r="K6" s="16" t="n">
        <v>56913</v>
      </c>
      <c r="L6" s="16" t="n">
        <v>2682</v>
      </c>
      <c r="M6" s="16" t="n">
        <v>9303</v>
      </c>
      <c r="N6" s="16" t="n">
        <v>24711</v>
      </c>
      <c r="O6" s="16" t="n">
        <v>5180</v>
      </c>
      <c r="P6" s="16" t="n">
        <v>3584</v>
      </c>
      <c r="Q6" s="16" t="n">
        <v>100258</v>
      </c>
      <c r="R6" s="16" t="n">
        <v>3671</v>
      </c>
      <c r="S6" s="16" t="n">
        <v>29173</v>
      </c>
      <c r="T6" s="16" t="n">
        <v>12095</v>
      </c>
      <c r="U6" s="16" t="n">
        <v>154</v>
      </c>
      <c r="V6" s="16" t="n">
        <v>360</v>
      </c>
      <c r="W6" s="16" t="n">
        <v>700</v>
      </c>
      <c r="X6" s="16" t="n">
        <v>47281</v>
      </c>
      <c r="Y6" s="16" t="n">
        <v>16717</v>
      </c>
      <c r="Z6" s="16" t="n">
        <v>668</v>
      </c>
      <c r="AA6" s="16" t="n">
        <v>1117</v>
      </c>
      <c r="AB6" s="16" t="n">
        <v>17466</v>
      </c>
      <c r="AC6" s="16" t="n">
        <v>529</v>
      </c>
      <c r="AD6" s="16" t="n">
        <v>778</v>
      </c>
      <c r="AE6" s="16" t="n">
        <v>12519</v>
      </c>
      <c r="AF6" s="16" t="n">
        <v>356601</v>
      </c>
      <c r="AG6" s="16" t="n">
        <v>853</v>
      </c>
      <c r="AH6" s="16" t="n">
        <v>995</v>
      </c>
      <c r="AI6" s="16" t="n">
        <v>149982</v>
      </c>
      <c r="AJ6" s="16" t="n">
        <v>612</v>
      </c>
      <c r="AK6" s="16" t="n">
        <v>27602</v>
      </c>
      <c r="AL6" s="16" t="n">
        <v>1591</v>
      </c>
      <c r="AM6" s="16" t="n">
        <v>105688</v>
      </c>
      <c r="AN6" s="16" t="n">
        <v>6783</v>
      </c>
      <c r="AO6" s="16" t="n">
        <v>542</v>
      </c>
      <c r="AP6" s="16" t="n">
        <v>313</v>
      </c>
      <c r="AQ6" s="16" t="n">
        <v>1631</v>
      </c>
      <c r="AR6" s="16" t="n">
        <v>19</v>
      </c>
      <c r="AS6" s="16" t="n">
        <v>674</v>
      </c>
      <c r="AT6" s="16" t="n">
        <v>14208</v>
      </c>
      <c r="AU6" s="16" t="n">
        <v>24794</v>
      </c>
      <c r="AV6" s="16" t="n">
        <v>1325</v>
      </c>
      <c r="AW6" s="16" t="n">
        <v>1608</v>
      </c>
      <c r="AX6" s="16" t="n">
        <v>14</v>
      </c>
      <c r="AY6" s="16" t="n">
        <v>1834</v>
      </c>
      <c r="AZ6" s="16" t="n">
        <v>2833</v>
      </c>
      <c r="BA6" s="16" t="n">
        <v>128048</v>
      </c>
      <c r="BB6" s="16" t="n">
        <v>649</v>
      </c>
      <c r="BC6" s="7" t="n">
        <v>590</v>
      </c>
      <c r="BD6" s="6" t="n">
        <v>501</v>
      </c>
      <c r="BE6" s="16" t="n">
        <v>7980</v>
      </c>
      <c r="BF6" s="16" t="n">
        <v>44</v>
      </c>
      <c r="BG6" s="16" t="n">
        <v>1684</v>
      </c>
      <c r="BH6" s="7" t="n">
        <v>2599</v>
      </c>
      <c r="BI6" s="7" t="n">
        <v>314973</v>
      </c>
      <c r="BJ6" s="7" t="n">
        <v>2641</v>
      </c>
      <c r="BK6" s="7" t="n">
        <v>341</v>
      </c>
      <c r="BL6" s="7" t="n">
        <v>251</v>
      </c>
      <c r="BM6" s="7" t="n">
        <v>40925</v>
      </c>
      <c r="BN6" s="7" t="n">
        <v>66</v>
      </c>
      <c r="BO6" s="7" t="n">
        <v>3916</v>
      </c>
      <c r="BP6" s="7" t="n">
        <v>110218</v>
      </c>
      <c r="BQ6" s="7" t="n">
        <v>5717</v>
      </c>
      <c r="BR6" s="7" t="n">
        <v>5688</v>
      </c>
      <c r="BS6" s="7" t="n">
        <v>88303</v>
      </c>
      <c r="BT6" s="7" t="n">
        <v>12162</v>
      </c>
      <c r="BU6" s="7" t="n">
        <v>91947</v>
      </c>
      <c r="BV6" s="7" t="n">
        <v>55632</v>
      </c>
    </row>
    <row r="7" customFormat="false" ht="15" hidden="false" customHeight="false" outlineLevel="0" collapsed="false">
      <c r="A7" s="14" t="s">
        <v>120</v>
      </c>
      <c r="B7" s="16" t="n">
        <v>270</v>
      </c>
      <c r="C7" s="16" t="n">
        <v>35649</v>
      </c>
      <c r="D7" s="16" t="n">
        <v>10711</v>
      </c>
      <c r="E7" s="16" t="n">
        <v>1034</v>
      </c>
      <c r="F7" s="16" t="n">
        <v>1120</v>
      </c>
      <c r="G7" s="16" t="n">
        <v>10729</v>
      </c>
      <c r="H7" s="16" t="n">
        <v>22004</v>
      </c>
      <c r="I7" s="16" t="n">
        <v>137</v>
      </c>
      <c r="J7" s="16" t="n">
        <v>142001</v>
      </c>
      <c r="K7" s="16" t="n">
        <v>268958</v>
      </c>
      <c r="L7" s="16" t="n">
        <v>27117</v>
      </c>
      <c r="M7" s="16" t="n">
        <v>29458</v>
      </c>
      <c r="N7" s="16" t="n">
        <v>105348</v>
      </c>
      <c r="O7" s="16" t="n">
        <v>16403</v>
      </c>
      <c r="P7" s="16" t="n">
        <v>36237</v>
      </c>
      <c r="Q7" s="16" t="n">
        <v>195100</v>
      </c>
      <c r="R7" s="16" t="n">
        <v>8170</v>
      </c>
      <c r="S7" s="16" t="n">
        <v>48414</v>
      </c>
      <c r="T7" s="16" t="n">
        <v>42882</v>
      </c>
      <c r="U7" s="16" t="n">
        <v>3026</v>
      </c>
      <c r="V7" s="16" t="n">
        <v>1355</v>
      </c>
      <c r="W7" s="16" t="n">
        <v>1330</v>
      </c>
      <c r="X7" s="16" t="n">
        <v>290442</v>
      </c>
      <c r="Y7" s="16" t="n">
        <v>57953</v>
      </c>
      <c r="Z7" s="16" t="n">
        <v>3506</v>
      </c>
      <c r="AA7" s="16" t="n">
        <v>1208</v>
      </c>
      <c r="AB7" s="16" t="n">
        <v>42763</v>
      </c>
      <c r="AC7" s="16" t="n">
        <v>4279</v>
      </c>
      <c r="AD7" s="16" t="n">
        <v>3317</v>
      </c>
      <c r="AE7" s="16" t="n">
        <v>39644</v>
      </c>
      <c r="AF7" s="16" t="n">
        <v>476478</v>
      </c>
      <c r="AG7" s="16" t="n">
        <v>4835</v>
      </c>
      <c r="AH7" s="16" t="n">
        <v>3529</v>
      </c>
      <c r="AI7" s="16" t="n">
        <v>599930</v>
      </c>
      <c r="AJ7" s="16" t="n">
        <v>2274</v>
      </c>
      <c r="AK7" s="16" t="n">
        <v>70977</v>
      </c>
      <c r="AL7" s="16" t="n">
        <v>4528</v>
      </c>
      <c r="AM7" s="16" t="n">
        <v>353824</v>
      </c>
      <c r="AN7" s="16" t="n">
        <v>11849</v>
      </c>
      <c r="AO7" s="16" t="n">
        <v>1716</v>
      </c>
      <c r="AP7" s="16" t="n">
        <v>1426</v>
      </c>
      <c r="AQ7" s="16" t="n">
        <v>7966</v>
      </c>
      <c r="AR7" s="16" t="n">
        <v>107</v>
      </c>
      <c r="AS7" s="16" t="n">
        <v>1686</v>
      </c>
      <c r="AT7" s="16" t="n">
        <v>64727</v>
      </c>
      <c r="AU7" s="16" t="n">
        <v>83008</v>
      </c>
      <c r="AV7" s="16" t="n">
        <v>6956</v>
      </c>
      <c r="AW7" s="16" t="n">
        <v>13009</v>
      </c>
      <c r="AX7" s="16" t="n">
        <v>834</v>
      </c>
      <c r="AY7" s="16" t="n">
        <v>1190</v>
      </c>
      <c r="AZ7" s="16" t="n">
        <v>7658</v>
      </c>
      <c r="BA7" s="16" t="n">
        <v>545888</v>
      </c>
      <c r="BB7" s="16" t="n">
        <v>3677</v>
      </c>
      <c r="BC7" s="7" t="n">
        <v>4324</v>
      </c>
      <c r="BD7" s="6" t="n">
        <v>1885</v>
      </c>
      <c r="BE7" s="16" t="n">
        <v>125027</v>
      </c>
      <c r="BF7" s="16" t="n">
        <v>156</v>
      </c>
      <c r="BG7" s="16" t="n">
        <v>5638</v>
      </c>
      <c r="BH7" s="7" t="n">
        <v>6364</v>
      </c>
      <c r="BI7" s="7" t="n">
        <v>2062181</v>
      </c>
      <c r="BJ7" s="7" t="n">
        <v>7923</v>
      </c>
      <c r="BK7" s="7" t="n">
        <v>298</v>
      </c>
      <c r="BL7" s="7" t="n">
        <v>627</v>
      </c>
      <c r="BM7" s="7" t="n">
        <v>199812</v>
      </c>
      <c r="BN7" s="7" t="n">
        <v>301</v>
      </c>
      <c r="BO7" s="7" t="n">
        <v>24054</v>
      </c>
      <c r="BP7" s="7" t="n">
        <v>624569</v>
      </c>
      <c r="BQ7" s="7" t="n">
        <v>32394</v>
      </c>
      <c r="BR7" s="7" t="n">
        <v>51192</v>
      </c>
      <c r="BS7" s="7" t="n">
        <v>235709</v>
      </c>
      <c r="BT7" s="7" t="n">
        <v>89191</v>
      </c>
      <c r="BU7" s="7" t="n">
        <v>521035</v>
      </c>
      <c r="BV7" s="7" t="n">
        <v>474197</v>
      </c>
    </row>
    <row r="9" customFormat="false" ht="13.5" hidden="false" customHeight="tru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8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sheetData>
    <row r="1" customFormat="false" ht="15" hidden="false" customHeight="false" outlineLevel="0" collapsed="false">
      <c r="A1" s="12" t="s">
        <v>59</v>
      </c>
      <c r="B1" s="17" t="s">
        <v>121</v>
      </c>
      <c r="C1" s="17" t="s">
        <v>122</v>
      </c>
      <c r="D1" s="17" t="s">
        <v>123</v>
      </c>
    </row>
    <row r="2" customFormat="false" ht="15" hidden="false" customHeight="false" outlineLevel="0" collapsed="false">
      <c r="A2" s="12" t="s">
        <v>60</v>
      </c>
      <c r="B2" s="18" t="n">
        <v>0.3015873016</v>
      </c>
      <c r="C2" s="18" t="n">
        <v>0.1478947368</v>
      </c>
      <c r="D2" s="19" t="n">
        <v>0.962</v>
      </c>
    </row>
    <row r="3" customFormat="false" ht="15" hidden="false" customHeight="false" outlineLevel="0" collapsed="false">
      <c r="A3" s="12" t="s">
        <v>61</v>
      </c>
      <c r="B3" s="18" t="n">
        <v>0.6416666667</v>
      </c>
      <c r="C3" s="18" t="n">
        <v>0.775987013</v>
      </c>
      <c r="D3" s="19" t="n">
        <v>0.66</v>
      </c>
    </row>
    <row r="4" customFormat="false" ht="15" hidden="false" customHeight="false" outlineLevel="0" collapsed="false">
      <c r="A4" s="12" t="s">
        <v>124</v>
      </c>
      <c r="B4" s="20"/>
      <c r="C4" s="19" t="n">
        <v>0.44</v>
      </c>
      <c r="D4" s="18" t="n">
        <v>0.86</v>
      </c>
    </row>
    <row r="5" customFormat="false" ht="15" hidden="false" customHeight="false" outlineLevel="0" collapsed="false">
      <c r="A5" s="12" t="s">
        <v>62</v>
      </c>
      <c r="B5" s="18" t="n">
        <v>0.834718</v>
      </c>
      <c r="C5" s="19" t="n">
        <v>0.7662337662</v>
      </c>
      <c r="D5" s="19" t="n">
        <v>0.9378531073</v>
      </c>
    </row>
    <row r="6" customFormat="false" ht="15" hidden="false" customHeight="false" outlineLevel="0" collapsed="false">
      <c r="A6" s="12" t="s">
        <v>125</v>
      </c>
      <c r="B6" s="19" t="n">
        <v>0.437085</v>
      </c>
      <c r="C6" s="19" t="n">
        <v>0.594849</v>
      </c>
      <c r="D6" s="18" t="n">
        <v>0.59</v>
      </c>
    </row>
    <row r="7" customFormat="false" ht="15" hidden="false" customHeight="false" outlineLevel="0" collapsed="false">
      <c r="A7" s="12" t="s">
        <v>64</v>
      </c>
      <c r="B7" s="18" t="n">
        <v>0.3604651163</v>
      </c>
      <c r="C7" s="18" t="n">
        <v>0.4151612903</v>
      </c>
      <c r="D7" s="18" t="n">
        <v>0.87</v>
      </c>
    </row>
    <row r="8" customFormat="false" ht="15" hidden="false" customHeight="false" outlineLevel="0" collapsed="false">
      <c r="A8" s="12" t="s">
        <v>65</v>
      </c>
      <c r="B8" s="19" t="n">
        <v>0.8</v>
      </c>
      <c r="C8" s="19" t="n">
        <v>0.744882</v>
      </c>
      <c r="D8" s="18" t="n">
        <v>0.91</v>
      </c>
    </row>
    <row r="9" customFormat="false" ht="15" hidden="false" customHeight="false" outlineLevel="0" collapsed="false">
      <c r="A9" s="12" t="s">
        <v>126</v>
      </c>
      <c r="B9" s="19" t="n">
        <v>0.48</v>
      </c>
      <c r="C9" s="21" t="n">
        <v>1.2003205128</v>
      </c>
      <c r="D9" s="18" t="n">
        <v>0.48</v>
      </c>
    </row>
    <row r="10" customFormat="false" ht="15" hidden="false" customHeight="false" outlineLevel="0" collapsed="false">
      <c r="A10" s="12" t="s">
        <v>3</v>
      </c>
      <c r="B10" s="18" t="n">
        <v>0.6398428571</v>
      </c>
      <c r="C10" s="18" t="n">
        <v>0.6441313715</v>
      </c>
      <c r="D10" s="18" t="n">
        <v>0.93</v>
      </c>
    </row>
    <row r="11" customFormat="false" ht="15" hidden="false" customHeight="false" outlineLevel="0" collapsed="false">
      <c r="A11" s="12" t="s">
        <v>66</v>
      </c>
      <c r="B11" s="19" t="n">
        <v>0.403</v>
      </c>
      <c r="C11" s="19" t="n">
        <v>0.389578</v>
      </c>
      <c r="D11" s="18" t="n">
        <v>0.87</v>
      </c>
    </row>
    <row r="12" customFormat="false" ht="15" hidden="false" customHeight="false" outlineLevel="0" collapsed="false">
      <c r="A12" s="12" t="s">
        <v>4</v>
      </c>
      <c r="B12" s="22" t="n">
        <v>0.749</v>
      </c>
      <c r="C12" s="22" t="n">
        <v>0.6082</v>
      </c>
      <c r="D12" s="22" t="n">
        <v>0.977</v>
      </c>
    </row>
    <row r="13" customFormat="false" ht="15" hidden="false" customHeight="false" outlineLevel="0" collapsed="false">
      <c r="A13" s="12" t="s">
        <v>67</v>
      </c>
      <c r="B13" s="18" t="n">
        <v>0.8</v>
      </c>
      <c r="C13" s="18" t="n">
        <v>0.6</v>
      </c>
      <c r="D13" s="23" t="n">
        <v>0.74</v>
      </c>
    </row>
    <row r="14" customFormat="false" ht="15" hidden="false" customHeight="false" outlineLevel="0" collapsed="false">
      <c r="A14" s="12" t="s">
        <v>5</v>
      </c>
      <c r="B14" s="19" t="n">
        <v>0.41</v>
      </c>
      <c r="C14" s="24" t="n">
        <v>1.2415253109</v>
      </c>
      <c r="D14" s="18" t="n">
        <v>0.79</v>
      </c>
    </row>
    <row r="15" customFormat="false" ht="15" hidden="false" customHeight="false" outlineLevel="0" collapsed="false">
      <c r="A15" s="12" t="s">
        <v>6</v>
      </c>
      <c r="B15" s="18" t="n">
        <v>0.5977571429</v>
      </c>
      <c r="C15" s="18" t="n">
        <v>0.8815811486</v>
      </c>
      <c r="D15" s="18" t="n">
        <v>0.91</v>
      </c>
    </row>
    <row r="16" customFormat="false" ht="15" hidden="false" customHeight="false" outlineLevel="0" collapsed="false">
      <c r="A16" s="12" t="s">
        <v>68</v>
      </c>
      <c r="B16" s="18" t="n">
        <v>0.8401594203</v>
      </c>
      <c r="C16" s="18" t="n">
        <v>0.9126459782</v>
      </c>
      <c r="D16" s="23" t="n">
        <v>0.76</v>
      </c>
    </row>
    <row r="17" customFormat="false" ht="15" hidden="false" customHeight="false" outlineLevel="0" collapsed="false">
      <c r="A17" s="12" t="s">
        <v>7</v>
      </c>
      <c r="B17" s="18" t="n">
        <v>0.5438866667</v>
      </c>
      <c r="C17" s="18" t="n">
        <v>0.4444492112</v>
      </c>
      <c r="D17" s="18" t="n">
        <v>0.81</v>
      </c>
    </row>
    <row r="18" customFormat="false" ht="15" hidden="false" customHeight="false" outlineLevel="0" collapsed="false">
      <c r="A18" s="12" t="s">
        <v>69</v>
      </c>
      <c r="B18" s="19" t="n">
        <v>0.787814</v>
      </c>
      <c r="C18" s="19" t="n">
        <v>0.634667115</v>
      </c>
      <c r="D18" s="19" t="n">
        <v>0.7</v>
      </c>
    </row>
    <row r="19" customFormat="false" ht="15" hidden="false" customHeight="false" outlineLevel="0" collapsed="false">
      <c r="A19" s="12" t="s">
        <v>10</v>
      </c>
      <c r="B19" s="18" t="n">
        <v>0.4315789474</v>
      </c>
      <c r="C19" s="23" t="n">
        <v>0.594597561</v>
      </c>
      <c r="D19" s="18" t="n">
        <v>0.91</v>
      </c>
    </row>
    <row r="20" customFormat="false" ht="15" hidden="false" customHeight="false" outlineLevel="0" collapsed="false">
      <c r="A20" s="12" t="s">
        <v>70</v>
      </c>
      <c r="B20" s="19" t="n">
        <v>0.618148</v>
      </c>
      <c r="C20" s="18" t="n">
        <v>0.5898901538</v>
      </c>
      <c r="D20" s="23" t="n">
        <v>0.84</v>
      </c>
    </row>
    <row r="21" customFormat="false" ht="15" hidden="false" customHeight="false" outlineLevel="0" collapsed="false">
      <c r="A21" s="12" t="s">
        <v>127</v>
      </c>
      <c r="B21" s="18" t="n">
        <v>0.2514714286</v>
      </c>
      <c r="C21" s="23" t="n">
        <v>0.7792421746</v>
      </c>
      <c r="D21" s="18" t="n">
        <v>0.69</v>
      </c>
    </row>
    <row r="22" customFormat="false" ht="15" hidden="false" customHeight="false" outlineLevel="0" collapsed="false">
      <c r="A22" s="12" t="s">
        <v>128</v>
      </c>
      <c r="B22" s="21" t="n">
        <v>0.1663833333</v>
      </c>
      <c r="C22" s="21" t="n">
        <v>2.0135659192</v>
      </c>
      <c r="D22" s="21" t="n">
        <v>0.7</v>
      </c>
    </row>
    <row r="23" customFormat="false" ht="15" hidden="false" customHeight="false" outlineLevel="0" collapsed="false">
      <c r="A23" s="12" t="s">
        <v>73</v>
      </c>
      <c r="B23" s="18" t="n">
        <v>0.2601410256</v>
      </c>
      <c r="C23" s="25" t="n">
        <v>0.9987087871</v>
      </c>
      <c r="D23" s="18" t="n">
        <v>0.78</v>
      </c>
    </row>
    <row r="24" customFormat="false" ht="15" hidden="false" customHeight="false" outlineLevel="0" collapsed="false">
      <c r="A24" s="12" t="s">
        <v>74</v>
      </c>
      <c r="B24" s="23" t="n">
        <v>0.9208333333</v>
      </c>
      <c r="C24" s="18" t="n">
        <v>0.7294</v>
      </c>
      <c r="D24" s="19" t="n">
        <v>0.951612</v>
      </c>
    </row>
    <row r="25" customFormat="false" ht="15" hidden="false" customHeight="false" outlineLevel="0" collapsed="false">
      <c r="A25" s="12" t="s">
        <v>75</v>
      </c>
      <c r="B25" s="18" t="n">
        <v>0.5384883721</v>
      </c>
      <c r="C25" s="18" t="n">
        <v>0.3703303822</v>
      </c>
      <c r="D25" s="18" t="n">
        <v>0.79</v>
      </c>
    </row>
    <row r="26" customFormat="false" ht="15" hidden="false" customHeight="false" outlineLevel="0" collapsed="false">
      <c r="A26" s="12" t="s">
        <v>76</v>
      </c>
      <c r="B26" s="19" t="n">
        <v>0.87</v>
      </c>
      <c r="C26" s="19" t="n">
        <v>0.33</v>
      </c>
      <c r="D26" s="19" t="n">
        <v>0.655172</v>
      </c>
    </row>
    <row r="27" customFormat="false" ht="15" hidden="false" customHeight="false" outlineLevel="0" collapsed="false">
      <c r="A27" s="12" t="s">
        <v>16</v>
      </c>
      <c r="B27" s="18" t="n">
        <v>0.8306564516</v>
      </c>
      <c r="C27" s="18" t="n">
        <v>0.7029826779</v>
      </c>
      <c r="D27" s="18" t="n">
        <v>0.86</v>
      </c>
    </row>
    <row r="28" customFormat="false" ht="15" hidden="false" customHeight="false" outlineLevel="0" collapsed="false">
      <c r="A28" s="12" t="s">
        <v>77</v>
      </c>
      <c r="B28" s="19" t="n">
        <v>0.81</v>
      </c>
      <c r="C28" s="19" t="n">
        <v>0.8272</v>
      </c>
      <c r="D28" s="19" t="n">
        <v>0.776119</v>
      </c>
    </row>
    <row r="29" customFormat="false" ht="15" hidden="false" customHeight="false" outlineLevel="0" collapsed="false">
      <c r="A29" s="12" t="s">
        <v>17</v>
      </c>
      <c r="B29" s="23" t="n">
        <v>0.5727954545</v>
      </c>
      <c r="C29" s="23" t="n">
        <v>0.8633496012</v>
      </c>
      <c r="D29" s="18" t="n">
        <v>0.65</v>
      </c>
    </row>
    <row r="30" customFormat="false" ht="15" hidden="false" customHeight="false" outlineLevel="0" collapsed="false">
      <c r="A30" s="12" t="s">
        <v>18</v>
      </c>
      <c r="B30" s="18" t="n">
        <v>0.2943333333</v>
      </c>
      <c r="C30" s="18" t="n">
        <v>0.865609664</v>
      </c>
      <c r="D30" s="18" t="n">
        <v>0.84</v>
      </c>
    </row>
    <row r="31" customFormat="false" ht="15" hidden="false" customHeight="false" outlineLevel="0" collapsed="false">
      <c r="A31" s="12" t="s">
        <v>78</v>
      </c>
      <c r="B31" s="18" t="n">
        <v>0.528</v>
      </c>
      <c r="C31" s="18" t="n">
        <v>0.7403846154</v>
      </c>
      <c r="D31" s="23" t="n">
        <v>0.87</v>
      </c>
    </row>
    <row r="32" customFormat="false" ht="15" hidden="false" customHeight="false" outlineLevel="0" collapsed="false">
      <c r="A32" s="12" t="s">
        <v>19</v>
      </c>
      <c r="B32" s="23" t="n">
        <v>0.3945913043</v>
      </c>
      <c r="C32" s="18" t="n">
        <v>0.9223852968</v>
      </c>
      <c r="D32" s="23" t="n">
        <v>0.92</v>
      </c>
    </row>
    <row r="33" customFormat="false" ht="15" hidden="false" customHeight="false" outlineLevel="0" collapsed="false">
      <c r="A33" s="12" t="s">
        <v>129</v>
      </c>
      <c r="B33" s="18" t="n">
        <v>0.5772594752</v>
      </c>
      <c r="C33" s="18" t="n">
        <v>0.7503838384</v>
      </c>
      <c r="D33" s="19" t="n">
        <v>0.7807452078</v>
      </c>
    </row>
    <row r="34" customFormat="false" ht="15" hidden="false" customHeight="false" outlineLevel="0" collapsed="false">
      <c r="A34" s="12" t="s">
        <v>20</v>
      </c>
      <c r="B34" s="19" t="n">
        <v>0.187</v>
      </c>
      <c r="C34" s="19" t="n">
        <v>0.272</v>
      </c>
      <c r="D34" s="18" t="n">
        <v>0.89</v>
      </c>
    </row>
    <row r="35" customFormat="false" ht="15" hidden="false" customHeight="false" outlineLevel="0" collapsed="false">
      <c r="A35" s="12" t="s">
        <v>79</v>
      </c>
      <c r="B35" s="18" t="n">
        <v>0.5420430108</v>
      </c>
      <c r="C35" s="18" t="n">
        <v>0.8520134894</v>
      </c>
      <c r="D35" s="18" t="n">
        <v>0.81</v>
      </c>
    </row>
    <row r="36" customFormat="false" ht="15" hidden="false" customHeight="false" outlineLevel="0" collapsed="false">
      <c r="A36" s="12" t="s">
        <v>81</v>
      </c>
      <c r="B36" s="19" t="n">
        <v>0.9523809524</v>
      </c>
      <c r="C36" s="18" t="n">
        <v>0.4153535</v>
      </c>
      <c r="D36" s="23" t="n">
        <v>0.74</v>
      </c>
    </row>
    <row r="37" customFormat="false" ht="15" hidden="false" customHeight="false" outlineLevel="0" collapsed="false">
      <c r="A37" s="12" t="s">
        <v>130</v>
      </c>
      <c r="B37" s="23" t="n">
        <v>0.166809375</v>
      </c>
      <c r="C37" s="18" t="n">
        <v>0.4690233987</v>
      </c>
      <c r="D37" s="18" t="n">
        <v>0.71</v>
      </c>
    </row>
    <row r="38" customFormat="false" ht="15" hidden="false" customHeight="false" outlineLevel="0" collapsed="false">
      <c r="A38" s="12" t="s">
        <v>131</v>
      </c>
      <c r="B38" s="18" t="n">
        <v>0.3808219178</v>
      </c>
      <c r="C38" s="18" t="n">
        <v>0.2008992806</v>
      </c>
      <c r="D38" s="18" t="n">
        <v>0.85</v>
      </c>
    </row>
    <row r="39" customFormat="false" ht="15" hidden="false" customHeight="false" outlineLevel="0" collapsed="false">
      <c r="A39" s="12" t="s">
        <v>83</v>
      </c>
      <c r="B39" s="19" t="n">
        <v>0.3453038674</v>
      </c>
      <c r="C39" s="19" t="n">
        <v>0.724</v>
      </c>
      <c r="D39" s="18" t="n">
        <v>0.78</v>
      </c>
    </row>
    <row r="40" customFormat="false" ht="15" hidden="false" customHeight="false" outlineLevel="0" collapsed="false">
      <c r="A40" s="12" t="s">
        <v>22</v>
      </c>
      <c r="B40" s="18" t="n">
        <v>0.7300716667</v>
      </c>
      <c r="C40" s="18" t="n">
        <v>0.8620455069</v>
      </c>
      <c r="D40" s="18" t="n">
        <v>0.8</v>
      </c>
    </row>
    <row r="41" customFormat="false" ht="15" hidden="false" customHeight="false" outlineLevel="0" collapsed="false">
      <c r="A41" s="12" t="s">
        <v>132</v>
      </c>
      <c r="B41" s="18" t="n">
        <v>0.72</v>
      </c>
      <c r="C41" s="18" t="n">
        <v>0.4633333333</v>
      </c>
      <c r="D41" s="18" t="n">
        <v>0.85</v>
      </c>
    </row>
    <row r="42" customFormat="false" ht="15" hidden="false" customHeight="false" outlineLevel="0" collapsed="false">
      <c r="A42" s="12" t="s">
        <v>23</v>
      </c>
      <c r="B42" s="18" t="n">
        <v>0.5572</v>
      </c>
      <c r="C42" s="18" t="n">
        <v>0.6659607562</v>
      </c>
      <c r="D42" s="18" t="n">
        <v>0.72</v>
      </c>
    </row>
    <row r="43" customFormat="false" ht="15" hidden="false" customHeight="false" outlineLevel="0" collapsed="false">
      <c r="A43" s="12" t="s">
        <v>24</v>
      </c>
      <c r="B43" s="18" t="n">
        <v>0.5204137931</v>
      </c>
      <c r="C43" s="18" t="n">
        <v>0.4578584681</v>
      </c>
      <c r="D43" s="18" t="n">
        <v>0.74</v>
      </c>
    </row>
    <row r="44" customFormat="false" ht="15" hidden="false" customHeight="false" outlineLevel="0" collapsed="false">
      <c r="A44" s="12" t="s">
        <v>26</v>
      </c>
      <c r="B44" s="18" t="n">
        <v>0.6728311828</v>
      </c>
      <c r="C44" s="18" t="n">
        <v>0.8574375972</v>
      </c>
      <c r="D44" s="18" t="n">
        <v>0.77</v>
      </c>
    </row>
    <row r="45" customFormat="false" ht="15" hidden="false" customHeight="false" outlineLevel="0" collapsed="false">
      <c r="A45" s="12" t="s">
        <v>85</v>
      </c>
      <c r="B45" s="18" t="n">
        <v>0.881</v>
      </c>
      <c r="C45" s="18" t="n">
        <v>0.2457888763</v>
      </c>
      <c r="D45" s="18" t="n">
        <v>0.89</v>
      </c>
    </row>
    <row r="46" customFormat="false" ht="15" hidden="false" customHeight="false" outlineLevel="0" collapsed="false">
      <c r="A46" s="12" t="s">
        <v>27</v>
      </c>
      <c r="B46" s="26" t="n">
        <v>0.162</v>
      </c>
      <c r="C46" s="20"/>
      <c r="D46" s="18" t="n">
        <v>0.72</v>
      </c>
    </row>
    <row r="47" customFormat="false" ht="15" hidden="false" customHeight="false" outlineLevel="0" collapsed="false">
      <c r="A47" s="12" t="s">
        <v>28</v>
      </c>
      <c r="B47" s="19" t="n">
        <v>0.454</v>
      </c>
      <c r="C47" s="19" t="n">
        <v>0.3560415356</v>
      </c>
      <c r="D47" s="18" t="n">
        <v>0.76</v>
      </c>
    </row>
    <row r="48" customFormat="false" ht="15" hidden="false" customHeight="false" outlineLevel="0" collapsed="false">
      <c r="A48" s="12" t="s">
        <v>29</v>
      </c>
      <c r="B48" s="18" t="n">
        <v>0.4612345679</v>
      </c>
      <c r="C48" s="18" t="n">
        <v>0.6298179872</v>
      </c>
      <c r="D48" s="18" t="n">
        <v>0.82</v>
      </c>
    </row>
    <row r="49" customFormat="false" ht="15" hidden="false" customHeight="false" outlineLevel="0" collapsed="false">
      <c r="A49" s="12" t="s">
        <v>86</v>
      </c>
      <c r="B49" s="18" t="n">
        <v>0.5133736842</v>
      </c>
      <c r="C49" s="23" t="n">
        <v>0.9985749582</v>
      </c>
      <c r="D49" s="18" t="n">
        <v>0.83</v>
      </c>
    </row>
    <row r="50" customFormat="false" ht="15" hidden="false" customHeight="false" outlineLevel="0" collapsed="false">
      <c r="A50" s="12" t="s">
        <v>87</v>
      </c>
      <c r="B50" s="19" t="n">
        <v>0.234455</v>
      </c>
      <c r="C50" s="19" t="n">
        <v>0.695226</v>
      </c>
      <c r="D50" s="18" t="n">
        <v>0.85</v>
      </c>
    </row>
    <row r="51" customFormat="false" ht="15" hidden="false" customHeight="false" outlineLevel="0" collapsed="false">
      <c r="A51" s="12" t="s">
        <v>88</v>
      </c>
      <c r="B51" s="18" t="n">
        <v>0.144</v>
      </c>
      <c r="C51" s="21" t="n">
        <v>1.808531746</v>
      </c>
      <c r="D51" s="18" t="n">
        <v>0.75</v>
      </c>
    </row>
    <row r="52" customFormat="false" ht="15" hidden="false" customHeight="false" outlineLevel="0" collapsed="false">
      <c r="A52" s="12" t="s">
        <v>30</v>
      </c>
      <c r="B52" s="19" t="n">
        <v>0.52724</v>
      </c>
      <c r="C52" s="27" t="n">
        <v>1.2258402246</v>
      </c>
      <c r="D52" s="18" t="n">
        <v>0.67</v>
      </c>
    </row>
    <row r="53" customFormat="false" ht="15" hidden="false" customHeight="false" outlineLevel="0" collapsed="false">
      <c r="A53" s="12" t="s">
        <v>89</v>
      </c>
      <c r="B53" s="18" t="n">
        <v>0.455</v>
      </c>
      <c r="C53" s="18" t="n">
        <v>0.851032967</v>
      </c>
      <c r="D53" s="18" t="n">
        <v>0.82</v>
      </c>
    </row>
    <row r="54" customFormat="false" ht="15" hidden="false" customHeight="false" outlineLevel="0" collapsed="false">
      <c r="A54" s="12" t="s">
        <v>31</v>
      </c>
      <c r="B54" s="18" t="n">
        <v>0.720084</v>
      </c>
      <c r="C54" s="18" t="n">
        <v>0.7317035235</v>
      </c>
      <c r="D54" s="18" t="n">
        <v>0.77</v>
      </c>
    </row>
    <row r="55" customFormat="false" ht="15" hidden="false" customHeight="false" outlineLevel="0" collapsed="false">
      <c r="A55" s="12" t="s">
        <v>90</v>
      </c>
      <c r="B55" s="18" t="n">
        <v>0.6983513514</v>
      </c>
      <c r="C55" s="18" t="n">
        <v>0.4027632648</v>
      </c>
      <c r="D55" s="18" t="n">
        <v>0.84</v>
      </c>
    </row>
    <row r="56" customFormat="false" ht="15" hidden="false" customHeight="false" outlineLevel="0" collapsed="false">
      <c r="A56" s="12" t="s">
        <v>91</v>
      </c>
      <c r="B56" s="19" t="n">
        <v>0.66</v>
      </c>
      <c r="C56" s="19" t="n">
        <v>0.8939</v>
      </c>
      <c r="D56" s="18" t="n">
        <v>0.89</v>
      </c>
    </row>
    <row r="57" customFormat="false" ht="15" hidden="false" customHeight="false" outlineLevel="0" collapsed="false">
      <c r="A57" s="12" t="s">
        <v>92</v>
      </c>
      <c r="B57" s="19" t="n">
        <v>0.85</v>
      </c>
      <c r="C57" s="19" t="n">
        <v>0.8</v>
      </c>
      <c r="D57" s="19" t="n">
        <v>0.984</v>
      </c>
    </row>
    <row r="58" customFormat="false" ht="15" hidden="false" customHeight="false" outlineLevel="0" collapsed="false">
      <c r="A58" s="12" t="s">
        <v>93</v>
      </c>
      <c r="B58" s="18" t="n">
        <v>0.8</v>
      </c>
      <c r="C58" s="18" t="n">
        <v>0.3782216495</v>
      </c>
      <c r="D58" s="23" t="n">
        <v>0.69</v>
      </c>
    </row>
    <row r="59" customFormat="false" ht="15" hidden="false" customHeight="false" outlineLevel="0" collapsed="false">
      <c r="A59" s="12" t="s">
        <v>32</v>
      </c>
      <c r="B59" s="19" t="n">
        <v>0.365</v>
      </c>
      <c r="C59" s="19" t="n">
        <v>0.7190825104</v>
      </c>
      <c r="D59" s="18" t="n">
        <v>0.73</v>
      </c>
    </row>
    <row r="60" customFormat="false" ht="15" hidden="false" customHeight="false" outlineLevel="0" collapsed="false">
      <c r="A60" s="12" t="s">
        <v>33</v>
      </c>
      <c r="B60" s="18" t="n">
        <v>0.4474416667</v>
      </c>
      <c r="C60" s="18" t="n">
        <v>0.5567817034</v>
      </c>
      <c r="D60" s="18" t="n">
        <v>0.81</v>
      </c>
    </row>
    <row r="61" customFormat="false" ht="15" hidden="false" customHeight="false" outlineLevel="0" collapsed="false">
      <c r="A61" s="12" t="s">
        <v>133</v>
      </c>
      <c r="B61" s="18" t="n">
        <v>0.1402173913</v>
      </c>
      <c r="C61" s="18" t="n">
        <v>0.3969767442</v>
      </c>
      <c r="D61" s="20"/>
    </row>
    <row r="62" customFormat="false" ht="15" hidden="false" customHeight="false" outlineLevel="0" collapsed="false">
      <c r="A62" s="12" t="s">
        <v>94</v>
      </c>
      <c r="B62" s="18" t="n">
        <v>0.77425</v>
      </c>
      <c r="C62" s="18" t="n">
        <v>0.3950597352</v>
      </c>
      <c r="D62" s="18" t="n">
        <v>0.85</v>
      </c>
    </row>
    <row r="63" customFormat="false" ht="15" hidden="false" customHeight="false" outlineLevel="0" collapsed="false">
      <c r="A63" s="12" t="s">
        <v>95</v>
      </c>
      <c r="B63" s="23" t="n">
        <v>0.72</v>
      </c>
      <c r="C63" s="18" t="n">
        <v>0.336547619</v>
      </c>
      <c r="D63" s="18" t="n">
        <v>0.88</v>
      </c>
    </row>
    <row r="64" customFormat="false" ht="15" hidden="false" customHeight="false" outlineLevel="0" collapsed="false">
      <c r="A64" s="12" t="s">
        <v>134</v>
      </c>
      <c r="B64" s="18" t="n">
        <v>0.243</v>
      </c>
      <c r="C64" s="18" t="n">
        <v>0.7542967804</v>
      </c>
      <c r="D64" s="18" t="n">
        <v>0.79</v>
      </c>
    </row>
    <row r="65" customFormat="false" ht="15" hidden="false" customHeight="false" outlineLevel="0" collapsed="false">
      <c r="A65" s="12" t="s">
        <v>34</v>
      </c>
      <c r="B65" s="23" t="n">
        <v>0.8094526316</v>
      </c>
      <c r="C65" s="18" t="n">
        <v>0.9288603085</v>
      </c>
      <c r="D65" s="18" t="n">
        <v>0.94</v>
      </c>
    </row>
    <row r="66" customFormat="false" ht="15" hidden="false" customHeight="false" outlineLevel="0" collapsed="false">
      <c r="A66" s="12" t="s">
        <v>97</v>
      </c>
      <c r="B66" s="19" t="n">
        <v>0.4287833828</v>
      </c>
      <c r="C66" s="19" t="n">
        <v>0.6920415225</v>
      </c>
      <c r="D66" s="18" t="n">
        <v>0.78</v>
      </c>
    </row>
    <row r="67" customFormat="false" ht="15" hidden="false" customHeight="false" outlineLevel="0" collapsed="false">
      <c r="A67" s="12" t="s">
        <v>35</v>
      </c>
      <c r="B67" s="19" t="n">
        <v>0.41</v>
      </c>
      <c r="C67" s="20"/>
      <c r="D67" s="18" t="n">
        <v>0.76</v>
      </c>
    </row>
    <row r="68" customFormat="false" ht="15" hidden="false" customHeight="false" outlineLevel="0" collapsed="false">
      <c r="A68" s="12" t="s">
        <v>36</v>
      </c>
      <c r="B68" s="18" t="n">
        <v>0.369525</v>
      </c>
      <c r="C68" s="21" t="n">
        <v>1.1286110547</v>
      </c>
      <c r="D68" s="18" t="n">
        <v>0.77</v>
      </c>
    </row>
    <row r="69" customFormat="false" ht="15" hidden="false" customHeight="false" outlineLevel="0" collapsed="false">
      <c r="A69" s="12" t="s">
        <v>135</v>
      </c>
      <c r="B69" s="20"/>
      <c r="C69" s="19" t="n">
        <v>0.650306</v>
      </c>
      <c r="D69" s="19" t="n">
        <v>0.95</v>
      </c>
    </row>
    <row r="70" customFormat="false" ht="15" hidden="false" customHeight="false" outlineLevel="0" collapsed="false">
      <c r="A70" s="12" t="s">
        <v>37</v>
      </c>
      <c r="B70" s="18" t="n">
        <v>0.18538</v>
      </c>
      <c r="C70" s="21" t="n">
        <v>1.1513647643</v>
      </c>
      <c r="D70" s="18" t="n">
        <v>0.71</v>
      </c>
    </row>
    <row r="71" customFormat="false" ht="15" hidden="false" customHeight="false" outlineLevel="0" collapsed="false">
      <c r="A71" s="12" t="s">
        <v>39</v>
      </c>
      <c r="B71" s="18" t="n">
        <v>0.6297633846</v>
      </c>
      <c r="C71" s="23" t="n">
        <v>0.7520700082</v>
      </c>
      <c r="D71" s="23" t="n">
        <v>0.42</v>
      </c>
    </row>
    <row r="72" customFormat="false" ht="15" hidden="false" customHeight="false" outlineLevel="0" collapsed="false">
      <c r="A72" s="12" t="s">
        <v>40</v>
      </c>
      <c r="B72" s="18" t="n">
        <v>0.1098294118</v>
      </c>
      <c r="C72" s="18" t="n">
        <v>0.6057522361</v>
      </c>
      <c r="D72" s="18" t="n">
        <v>0.75</v>
      </c>
    </row>
    <row r="73" customFormat="false" ht="15" hidden="false" customHeight="false" outlineLevel="0" collapsed="false">
      <c r="A73" s="12" t="s">
        <v>98</v>
      </c>
      <c r="B73" s="18" t="n">
        <v>0.53125</v>
      </c>
      <c r="C73" s="18" t="n">
        <v>0.3758823529</v>
      </c>
      <c r="D73" s="23" t="n">
        <v>0.91</v>
      </c>
    </row>
    <row r="74" customFormat="false" ht="15" hidden="false" customHeight="false" outlineLevel="0" collapsed="false">
      <c r="A74" s="12" t="s">
        <v>99</v>
      </c>
      <c r="B74" s="18" t="n">
        <v>0.8848648649</v>
      </c>
      <c r="C74" s="23" t="n">
        <v>0.5009163103</v>
      </c>
      <c r="D74" s="18" t="n">
        <v>0.74</v>
      </c>
    </row>
    <row r="75" customFormat="false" ht="15" hidden="false" customHeight="false" outlineLevel="0" collapsed="false">
      <c r="A75" s="12" t="s">
        <v>42</v>
      </c>
      <c r="B75" s="27" t="n">
        <v>0.387</v>
      </c>
      <c r="C75" s="27" t="n">
        <v>1.6204263566</v>
      </c>
      <c r="D75" s="18" t="n">
        <v>0.89</v>
      </c>
    </row>
    <row r="76" customFormat="false" ht="15" hidden="false" customHeight="false" outlineLevel="0" collapsed="false">
      <c r="A76" s="12" t="s">
        <v>100</v>
      </c>
      <c r="B76" s="18" t="n">
        <v>0.8136363636</v>
      </c>
      <c r="C76" s="18" t="n">
        <v>0.7588044693</v>
      </c>
      <c r="D76" s="18" t="n">
        <v>0.83</v>
      </c>
    </row>
    <row r="77" customFormat="false" ht="15" hidden="false" customHeight="false" outlineLevel="0" collapsed="false">
      <c r="A77" s="12" t="s">
        <v>136</v>
      </c>
      <c r="B77" s="19" t="n">
        <v>0.4375</v>
      </c>
      <c r="C77" s="19" t="n">
        <v>0.8522167488</v>
      </c>
      <c r="D77" s="18" t="n">
        <v>0.82</v>
      </c>
    </row>
    <row r="78" customFormat="false" ht="15" hidden="false" customHeight="false" outlineLevel="0" collapsed="false">
      <c r="A78" s="12" t="s">
        <v>44</v>
      </c>
      <c r="B78" s="21" t="n">
        <v>0.05366</v>
      </c>
      <c r="C78" s="21" t="n">
        <v>6.9904957138</v>
      </c>
      <c r="D78" s="21" t="n">
        <v>0.86</v>
      </c>
    </row>
    <row r="79" customFormat="false" ht="15" hidden="false" customHeight="false" outlineLevel="0" collapsed="false">
      <c r="A79" s="12" t="s">
        <v>45</v>
      </c>
      <c r="B79" s="18" t="n">
        <v>0.6904015385</v>
      </c>
      <c r="C79" s="18" t="n">
        <v>0.8348631008</v>
      </c>
      <c r="D79" s="18" t="n">
        <v>0.85</v>
      </c>
    </row>
    <row r="80" customFormat="false" ht="15" hidden="false" customHeight="false" outlineLevel="0" collapsed="false">
      <c r="A80" s="12" t="s">
        <v>102</v>
      </c>
      <c r="B80" s="19" t="n">
        <v>0.6</v>
      </c>
      <c r="C80" s="18" t="n">
        <v>0.4923929664</v>
      </c>
      <c r="D80" s="18" t="n">
        <v>0.85</v>
      </c>
    </row>
    <row r="81" customFormat="false" ht="15" hidden="false" customHeight="false" outlineLevel="0" collapsed="false">
      <c r="A81" s="12" t="s">
        <v>103</v>
      </c>
      <c r="B81" s="19" t="n">
        <v>0.757884</v>
      </c>
      <c r="C81" s="19" t="n">
        <v>0.9</v>
      </c>
      <c r="D81" s="18" t="n">
        <v>0.9</v>
      </c>
    </row>
    <row r="82" customFormat="false" ht="15" hidden="false" customHeight="false" outlineLevel="0" collapsed="false">
      <c r="A82" s="12" t="s">
        <v>43</v>
      </c>
      <c r="B82" s="27" t="n">
        <v>0.3754</v>
      </c>
      <c r="C82" s="20"/>
      <c r="D82" s="18" t="n">
        <v>0.71</v>
      </c>
    </row>
    <row r="83" customFormat="false" ht="15" hidden="false" customHeight="false" outlineLevel="0" collapsed="false">
      <c r="A83" s="12" t="s">
        <v>104</v>
      </c>
      <c r="B83" s="19" t="n">
        <v>0.86</v>
      </c>
      <c r="C83" s="19" t="n">
        <v>0.4302325581</v>
      </c>
      <c r="D83" s="19" t="n">
        <v>0.8108108108</v>
      </c>
    </row>
    <row r="84" customFormat="false" ht="15" hidden="false" customHeight="false" outlineLevel="0" collapsed="false">
      <c r="A84" s="12" t="s">
        <v>105</v>
      </c>
      <c r="B84" s="18" t="n">
        <v>0.9053541667</v>
      </c>
      <c r="C84" s="18" t="n">
        <v>0.4292150862</v>
      </c>
      <c r="D84" s="18" t="n">
        <v>0.88</v>
      </c>
    </row>
    <row r="85" customFormat="false" ht="15" hidden="false" customHeight="false" outlineLevel="0" collapsed="false">
      <c r="A85" s="12" t="s">
        <v>46</v>
      </c>
      <c r="B85" s="19" t="n">
        <v>0.817</v>
      </c>
      <c r="C85" s="19" t="n">
        <v>0.8064026928</v>
      </c>
      <c r="D85" s="18" t="n">
        <v>0.85</v>
      </c>
    </row>
    <row r="86" customFormat="false" ht="15" hidden="false" customHeight="false" outlineLevel="0" collapsed="false">
      <c r="A86" s="12" t="s">
        <v>47</v>
      </c>
      <c r="B86" s="21" t="n">
        <v>0.5203792857</v>
      </c>
      <c r="C86" s="21" t="n">
        <v>1.0816011947</v>
      </c>
      <c r="D86" s="21" t="n">
        <v>0.9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F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AD1" activePane="topRight" state="frozen"/>
      <selection pane="topLeft" activeCell="A1" activeCellId="0" sqref="A1"/>
      <selection pane="topRight" activeCell="BD1" activeCellId="0" sqref="BD1"/>
    </sheetView>
  </sheetViews>
  <sheetFormatPr defaultRowHeight="15"/>
  <cols>
    <col collapsed="false" hidden="false" max="1" min="1" style="0" width="19.0357142857143"/>
    <col collapsed="false" hidden="false" max="7" min="7" style="0" width="12.5561224489796"/>
    <col collapsed="false" hidden="false" max="58" min="8" style="0" width="8.50510204081633"/>
  </cols>
  <sheetData>
    <row r="1" customFormat="false" ht="15" hidden="false" customHeight="false" outlineLevel="0" collapsed="false">
      <c r="A1" s="28"/>
      <c r="B1" s="10" t="s">
        <v>60</v>
      </c>
      <c r="C1" s="29" t="s">
        <v>61</v>
      </c>
      <c r="D1" s="10" t="s">
        <v>62</v>
      </c>
      <c r="E1" s="10" t="s">
        <v>125</v>
      </c>
      <c r="F1" s="10" t="s">
        <v>64</v>
      </c>
      <c r="G1" s="10" t="s">
        <v>65</v>
      </c>
      <c r="H1" s="10" t="s">
        <v>3</v>
      </c>
      <c r="I1" s="10" t="s">
        <v>66</v>
      </c>
      <c r="J1" s="10" t="s">
        <v>6</v>
      </c>
      <c r="K1" s="10" t="s">
        <v>68</v>
      </c>
      <c r="L1" s="10" t="s">
        <v>7</v>
      </c>
      <c r="M1" s="10" t="s">
        <v>69</v>
      </c>
      <c r="N1" s="10" t="s">
        <v>10</v>
      </c>
      <c r="O1" s="10" t="s">
        <v>70</v>
      </c>
      <c r="P1" s="10" t="s">
        <v>73</v>
      </c>
      <c r="Q1" s="10" t="s">
        <v>128</v>
      </c>
      <c r="R1" s="10" t="s">
        <v>74</v>
      </c>
      <c r="S1" s="10" t="s">
        <v>75</v>
      </c>
      <c r="T1" s="10" t="s">
        <v>16</v>
      </c>
      <c r="U1" s="10" t="s">
        <v>77</v>
      </c>
      <c r="V1" s="30" t="s">
        <v>18</v>
      </c>
      <c r="W1" s="10" t="s">
        <v>78</v>
      </c>
      <c r="X1" s="10" t="s">
        <v>19</v>
      </c>
      <c r="Y1" s="29" t="s">
        <v>79</v>
      </c>
      <c r="Z1" s="10" t="s">
        <v>81</v>
      </c>
      <c r="AA1" s="10" t="s">
        <v>131</v>
      </c>
      <c r="AB1" s="10" t="s">
        <v>83</v>
      </c>
      <c r="AC1" s="10" t="s">
        <v>22</v>
      </c>
      <c r="AD1" s="10" t="s">
        <v>23</v>
      </c>
      <c r="AE1" s="10" t="s">
        <v>24</v>
      </c>
      <c r="AF1" s="10" t="s">
        <v>26</v>
      </c>
      <c r="AG1" s="10" t="s">
        <v>85</v>
      </c>
      <c r="AH1" s="10" t="s">
        <v>28</v>
      </c>
      <c r="AI1" s="10" t="s">
        <v>87</v>
      </c>
      <c r="AJ1" s="10" t="s">
        <v>88</v>
      </c>
      <c r="AK1" s="29" t="s">
        <v>89</v>
      </c>
      <c r="AL1" s="10" t="s">
        <v>31</v>
      </c>
      <c r="AM1" s="10" t="s">
        <v>90</v>
      </c>
      <c r="AN1" s="10" t="s">
        <v>91</v>
      </c>
      <c r="AO1" s="30" t="s">
        <v>92</v>
      </c>
      <c r="AP1" s="10" t="s">
        <v>93</v>
      </c>
      <c r="AQ1" s="10" t="s">
        <v>32</v>
      </c>
      <c r="AR1" s="10" t="s">
        <v>33</v>
      </c>
      <c r="AS1" s="10" t="s">
        <v>94</v>
      </c>
      <c r="AT1" s="10" t="s">
        <v>134</v>
      </c>
      <c r="AU1" s="10" t="s">
        <v>34</v>
      </c>
      <c r="AV1" s="10" t="s">
        <v>37</v>
      </c>
      <c r="AW1" s="10" t="s">
        <v>40</v>
      </c>
      <c r="AX1" s="10" t="s">
        <v>98</v>
      </c>
      <c r="AY1" s="10" t="s">
        <v>99</v>
      </c>
      <c r="AZ1" s="10" t="s">
        <v>100</v>
      </c>
      <c r="BA1" s="10" t="s">
        <v>45</v>
      </c>
      <c r="BB1" s="10" t="s">
        <v>102</v>
      </c>
      <c r="BC1" s="10" t="s">
        <v>103</v>
      </c>
      <c r="BD1" s="10" t="s">
        <v>104</v>
      </c>
      <c r="BE1" s="10" t="s">
        <v>105</v>
      </c>
      <c r="BF1" s="10" t="s">
        <v>46</v>
      </c>
    </row>
    <row r="2" customFormat="false" ht="15" hidden="false" customHeight="false" outlineLevel="0" collapsed="false">
      <c r="A2" s="28" t="s">
        <v>137</v>
      </c>
      <c r="B2" s="7" t="n">
        <v>633.5692</v>
      </c>
      <c r="C2" s="7" t="n">
        <v>12509.53</v>
      </c>
      <c r="D2" s="7" t="n">
        <v>61925.5</v>
      </c>
      <c r="E2" s="7" t="n">
        <v>22217.49</v>
      </c>
      <c r="F2" s="7" t="n">
        <v>1086.807</v>
      </c>
      <c r="G2" s="31" t="n">
        <v>47352.94</v>
      </c>
      <c r="H2" s="7" t="n">
        <v>903.4649</v>
      </c>
      <c r="I2" s="7" t="n">
        <v>2560.501</v>
      </c>
      <c r="J2" s="7" t="n">
        <v>286.0023</v>
      </c>
      <c r="K2" s="7" t="n">
        <v>1094.577</v>
      </c>
      <c r="L2" s="7" t="n">
        <v>1407.403</v>
      </c>
      <c r="M2" s="7" t="n">
        <v>50235.39</v>
      </c>
      <c r="N2" s="7" t="n">
        <v>1024.668</v>
      </c>
      <c r="O2" s="11" t="n">
        <v>7590.016</v>
      </c>
      <c r="P2" s="7" t="n">
        <v>3147.072</v>
      </c>
      <c r="Q2" s="7" t="n">
        <v>1545.942</v>
      </c>
      <c r="R2" s="7" t="n">
        <v>60707.25</v>
      </c>
      <c r="S2" s="7" t="n">
        <v>3198.695</v>
      </c>
      <c r="T2" s="7" t="n">
        <v>573.566</v>
      </c>
      <c r="U2" s="7" t="n">
        <v>42732.57</v>
      </c>
      <c r="V2" s="10" t="n">
        <v>487.7</v>
      </c>
      <c r="W2" s="7" t="n">
        <v>3669.981</v>
      </c>
      <c r="X2" s="7" t="n">
        <v>1441.636</v>
      </c>
      <c r="Y2" s="7" t="n">
        <v>4053.902</v>
      </c>
      <c r="Z2" s="11" t="n">
        <v>1581.511</v>
      </c>
      <c r="AA2" s="7" t="n">
        <v>5442.875</v>
      </c>
      <c r="AB2" s="7" t="n">
        <v>12601.7</v>
      </c>
      <c r="AC2" s="7" t="n">
        <v>1358.262</v>
      </c>
      <c r="AD2" s="7" t="n">
        <v>1034.185</v>
      </c>
      <c r="AE2" s="7" t="n">
        <v>457.8586</v>
      </c>
      <c r="AF2" s="7" t="n">
        <v>255.0446</v>
      </c>
      <c r="AG2" s="7" t="n">
        <v>11307.06</v>
      </c>
      <c r="AH2" s="7" t="n">
        <v>1274.977</v>
      </c>
      <c r="AI2" s="7" t="n">
        <v>4129.374</v>
      </c>
      <c r="AJ2" s="7" t="n">
        <v>3190.31</v>
      </c>
      <c r="AK2" s="7" t="n">
        <v>1203.845</v>
      </c>
      <c r="AL2" s="7" t="n">
        <v>5408.243</v>
      </c>
      <c r="AM2" s="7" t="n">
        <v>701.6801</v>
      </c>
      <c r="AN2" s="7" t="n">
        <v>52172.17</v>
      </c>
      <c r="AO2" s="32" t="n">
        <v>53277</v>
      </c>
      <c r="AP2" s="7" t="n">
        <v>1963.055</v>
      </c>
      <c r="AQ2" s="7" t="n">
        <v>427.3732</v>
      </c>
      <c r="AR2" s="7" t="n">
        <v>3203.297</v>
      </c>
      <c r="AS2" s="7" t="n">
        <v>4712.823</v>
      </c>
      <c r="AT2" s="7" t="n">
        <v>2238.9</v>
      </c>
      <c r="AU2" s="7" t="n">
        <v>695.6893</v>
      </c>
      <c r="AV2" s="7" t="n">
        <v>765.9592</v>
      </c>
      <c r="AW2" s="7" t="n">
        <v>1115.094</v>
      </c>
      <c r="AX2" s="7" t="n">
        <v>3819.158</v>
      </c>
      <c r="AY2" s="7" t="n">
        <v>9680.116</v>
      </c>
      <c r="AZ2" s="7" t="n">
        <v>5977.381</v>
      </c>
      <c r="BA2" s="7" t="n">
        <v>714.5673</v>
      </c>
      <c r="BB2" s="7" t="n">
        <v>3082.461</v>
      </c>
      <c r="BC2" s="7" t="n">
        <v>46331.98</v>
      </c>
      <c r="BD2" s="11" t="n">
        <v>54629.5</v>
      </c>
      <c r="BE2" s="7" t="n">
        <v>2052.294</v>
      </c>
      <c r="BF2" s="7" t="n">
        <v>1721.623</v>
      </c>
    </row>
    <row r="3" customFormat="false" ht="15" hidden="false" customHeight="false" outlineLevel="0" collapsed="false">
      <c r="A3" s="28" t="s">
        <v>138</v>
      </c>
      <c r="B3" s="7" t="n">
        <v>1932.892</v>
      </c>
      <c r="C3" s="10" t="n">
        <v>22400</v>
      </c>
      <c r="D3" s="7" t="n">
        <v>43929.86</v>
      </c>
      <c r="E3" s="7" t="n">
        <v>23491.13</v>
      </c>
      <c r="F3" s="7" t="n">
        <v>3122.744</v>
      </c>
      <c r="G3" s="7" t="n">
        <v>42578.23</v>
      </c>
      <c r="H3" s="7" t="n">
        <v>2030.168</v>
      </c>
      <c r="I3" s="7" t="n">
        <v>7815.664</v>
      </c>
      <c r="J3" s="7" t="n">
        <v>769.8822</v>
      </c>
      <c r="K3" s="7" t="n">
        <v>3262.64</v>
      </c>
      <c r="L3" s="7" t="n">
        <v>2972.223</v>
      </c>
      <c r="M3" s="7" t="n">
        <v>44057.24</v>
      </c>
      <c r="N3" s="7" t="n">
        <v>2182.044</v>
      </c>
      <c r="O3" s="7" t="n">
        <v>13206.38</v>
      </c>
      <c r="P3" s="7" t="n">
        <v>6276.751</v>
      </c>
      <c r="Q3" s="7" t="n">
        <v>3258.233</v>
      </c>
      <c r="R3" s="7" t="n">
        <v>44916.41</v>
      </c>
      <c r="S3" s="7" t="n">
        <v>10529.92</v>
      </c>
      <c r="T3" s="7" t="n">
        <v>1499.759</v>
      </c>
      <c r="U3" s="7" t="n">
        <v>38847.45</v>
      </c>
      <c r="V3" s="10" t="n">
        <v>1700</v>
      </c>
      <c r="W3" s="7" t="n">
        <v>7581.98</v>
      </c>
      <c r="X3" s="7" t="n">
        <v>4081.671</v>
      </c>
      <c r="Y3" s="10" t="n">
        <v>7200</v>
      </c>
      <c r="Z3" s="7" t="n">
        <v>5700.723</v>
      </c>
      <c r="AA3" s="7" t="n">
        <v>17302.56</v>
      </c>
      <c r="AB3" s="7" t="n">
        <v>24227.88</v>
      </c>
      <c r="AC3" s="7" t="n">
        <v>2954.077</v>
      </c>
      <c r="AD3" s="7" t="n">
        <v>2638.314</v>
      </c>
      <c r="AE3" s="7" t="n">
        <v>840.7037</v>
      </c>
      <c r="AF3" s="7" t="n">
        <v>821.6072</v>
      </c>
      <c r="AG3" s="7" t="n">
        <v>25638.59</v>
      </c>
      <c r="AH3" s="7" t="n">
        <v>3911.757</v>
      </c>
      <c r="AI3" s="7" t="n">
        <v>11945.66</v>
      </c>
      <c r="AJ3" s="7" t="n">
        <v>7490.688</v>
      </c>
      <c r="AK3" s="10" t="n">
        <v>4752</v>
      </c>
      <c r="AL3" s="7" t="n">
        <v>9955.523</v>
      </c>
      <c r="AM3" s="7" t="n">
        <v>2374.214</v>
      </c>
      <c r="AN3" s="7" t="n">
        <v>47662.52</v>
      </c>
      <c r="AO3" s="10" t="n">
        <v>36400</v>
      </c>
      <c r="AP3" s="7" t="n">
        <v>4918.271</v>
      </c>
      <c r="AQ3" s="7" t="n">
        <v>937.7439</v>
      </c>
      <c r="AR3" s="7" t="n">
        <v>5911.233</v>
      </c>
      <c r="AS3" s="7" t="n">
        <v>8911.355</v>
      </c>
      <c r="AT3" s="7" t="n">
        <v>4982.64</v>
      </c>
      <c r="AU3" s="7" t="n">
        <v>1660.554</v>
      </c>
      <c r="AV3" s="7" t="n">
        <v>1966.119</v>
      </c>
      <c r="AW3" s="7" t="n">
        <v>2018.876</v>
      </c>
      <c r="AX3" s="7" t="n">
        <v>11181.25</v>
      </c>
      <c r="AY3" s="7" t="n">
        <v>16637.58</v>
      </c>
      <c r="AZ3" s="7" t="n">
        <v>15735.07</v>
      </c>
      <c r="BA3" s="7" t="n">
        <v>1770.857</v>
      </c>
      <c r="BB3" s="7" t="n">
        <v>8665.486</v>
      </c>
      <c r="BC3" s="7" t="n">
        <v>39762.13</v>
      </c>
      <c r="BD3" s="7" t="n">
        <v>54629.5</v>
      </c>
      <c r="BE3" s="7" t="n">
        <v>5628.952</v>
      </c>
      <c r="BF3" s="7" t="n">
        <v>3904.025</v>
      </c>
    </row>
    <row r="4" customFormat="false" ht="15" hidden="false" customHeight="false" outlineLevel="0" collapsed="false">
      <c r="A4" s="28"/>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row>
    <row r="5" customFormat="false" ht="15" hidden="false" customHeight="false" outlineLevel="0" collapsed="false">
      <c r="A5" s="28"/>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row>
    <row r="6" customFormat="false" ht="15" hidden="false" customHeight="false" outlineLevel="0" collapsed="false">
      <c r="A6" s="28"/>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row>
    <row r="7" customFormat="false" ht="15" hidden="false" customHeight="false" outlineLevel="0" collapsed="false">
      <c r="A7" s="28"/>
      <c r="B7" s="31"/>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row>
    <row r="8" customFormat="false" ht="15" hidden="false" customHeight="false" outlineLevel="0" collapsed="false">
      <c r="A8" s="12"/>
      <c r="B8" s="12"/>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row>
    <row r="9" customFormat="false" ht="15" hidden="false" customHeight="false" outlineLevel="0" collapsed="false">
      <c r="A9" s="33"/>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row>
    <row r="10" customFormat="false" ht="15" hidden="false" customHeight="false" outlineLevel="0" collapsed="false">
      <c r="A10" s="34" t="s">
        <v>139</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row>
    <row r="11" customFormat="false" ht="15" hidden="false" customHeight="false" outlineLevel="0" collapsed="false">
      <c r="A11" s="6" t="s">
        <v>140</v>
      </c>
      <c r="C11" s="6"/>
      <c r="D11" s="6"/>
      <c r="E11" s="6"/>
      <c r="F11" s="6"/>
      <c r="G11" s="6"/>
      <c r="H11" s="6"/>
      <c r="I11" s="6"/>
      <c r="J11" s="6"/>
      <c r="K11" s="6"/>
      <c r="L11" s="6"/>
      <c r="M11" s="6"/>
      <c r="N11" s="6"/>
      <c r="O11" s="6"/>
      <c r="P11" s="6"/>
      <c r="Q11" s="6"/>
      <c r="R11" s="6"/>
      <c r="S11" s="6"/>
      <c r="T11" s="6"/>
      <c r="U11" s="6"/>
      <c r="V11" s="34" t="s">
        <v>141</v>
      </c>
      <c r="W11" s="6"/>
      <c r="X11" s="6"/>
      <c r="Y11" s="6"/>
      <c r="Z11" s="6"/>
      <c r="AA11" s="6"/>
      <c r="AB11" s="6"/>
      <c r="AC11" s="6"/>
      <c r="AD11" s="6"/>
      <c r="AE11" s="6"/>
      <c r="AF11" s="6"/>
      <c r="AG11" s="6"/>
      <c r="AH11" s="6"/>
      <c r="AI11" s="6"/>
      <c r="AJ11" s="6"/>
      <c r="AK11" s="6"/>
      <c r="AL11" s="6"/>
      <c r="AM11" s="6"/>
      <c r="AN11" s="6"/>
      <c r="AO11" s="34" t="s">
        <v>141</v>
      </c>
      <c r="AP11" s="6"/>
      <c r="AQ11" s="6"/>
      <c r="AR11" s="6"/>
      <c r="AS11" s="6"/>
      <c r="AT11" s="6"/>
      <c r="AU11" s="6"/>
      <c r="AV11" s="6"/>
      <c r="AW11" s="6"/>
      <c r="AX11" s="6"/>
      <c r="AY11" s="6"/>
      <c r="AZ11" s="6"/>
      <c r="BA11" s="6"/>
      <c r="BB11" s="6"/>
      <c r="BC11" s="6"/>
      <c r="BD11" s="6"/>
      <c r="BE11" s="6"/>
      <c r="BF11" s="6"/>
    </row>
    <row r="12" customFormat="false" ht="15" hidden="false" customHeight="false" outlineLevel="0" collapsed="false">
      <c r="A12" s="35" t="s">
        <v>142</v>
      </c>
      <c r="D12" s="6"/>
      <c r="E12" s="6"/>
      <c r="F12" s="6"/>
      <c r="G12" s="6"/>
      <c r="H12" s="6"/>
      <c r="I12" s="6"/>
      <c r="J12" s="6"/>
      <c r="K12" s="6"/>
      <c r="L12" s="6"/>
      <c r="M12" s="6"/>
      <c r="N12" s="6"/>
      <c r="O12" s="6"/>
      <c r="P12" s="6"/>
      <c r="Q12" s="6"/>
      <c r="R12" s="6"/>
      <c r="S12" s="6"/>
      <c r="T12" s="6"/>
      <c r="U12" s="6"/>
      <c r="V12" s="35" t="s">
        <v>143</v>
      </c>
      <c r="W12" s="6"/>
      <c r="X12" s="6"/>
      <c r="Y12" s="6"/>
      <c r="Z12" s="6"/>
      <c r="AA12" s="6"/>
      <c r="AB12" s="6"/>
      <c r="AC12" s="6"/>
      <c r="AD12" s="6"/>
      <c r="AE12" s="6"/>
      <c r="AF12" s="6"/>
      <c r="AG12" s="6"/>
      <c r="AH12" s="6"/>
      <c r="AI12" s="6"/>
      <c r="AJ12" s="6"/>
      <c r="AL12" s="6"/>
      <c r="AM12" s="6"/>
      <c r="AN12" s="6"/>
      <c r="AO12" s="35" t="s">
        <v>144</v>
      </c>
      <c r="AP12" s="6"/>
      <c r="AQ12" s="6"/>
      <c r="AR12" s="6"/>
      <c r="AS12" s="6"/>
      <c r="AT12" s="6"/>
      <c r="AU12" s="6"/>
      <c r="AV12" s="6"/>
      <c r="AW12" s="6"/>
      <c r="AX12" s="6"/>
      <c r="AY12" s="6"/>
      <c r="AZ12" s="6"/>
      <c r="BA12" s="6"/>
      <c r="BB12" s="6"/>
      <c r="BC12" s="6"/>
      <c r="BD12" s="6"/>
      <c r="BE12" s="6"/>
      <c r="BF12" s="6"/>
    </row>
    <row r="13" customFormat="false" ht="15" hidden="false" customHeight="false" outlineLevel="0" collapsed="false">
      <c r="A13" s="6"/>
      <c r="B13" s="6"/>
      <c r="C13" s="6"/>
      <c r="D13" s="6"/>
      <c r="E13" s="6"/>
      <c r="F13" s="6"/>
      <c r="G13" s="6"/>
      <c r="H13" s="6"/>
      <c r="I13" s="6"/>
      <c r="J13" s="6"/>
      <c r="K13" s="6"/>
      <c r="L13" s="6"/>
      <c r="M13" s="6"/>
      <c r="N13" s="6"/>
      <c r="O13" s="6"/>
      <c r="P13" s="6"/>
      <c r="Q13" s="6"/>
      <c r="R13" s="6"/>
      <c r="S13" s="6"/>
      <c r="T13" s="6"/>
      <c r="U13" s="6"/>
      <c r="V13" s="6" t="n">
        <v>2013</v>
      </c>
      <c r="W13" s="6"/>
      <c r="X13" s="6"/>
      <c r="Y13" s="6"/>
      <c r="Z13" s="6"/>
      <c r="AA13" s="6"/>
      <c r="AB13" s="6"/>
      <c r="AC13" s="6"/>
      <c r="AD13" s="6"/>
      <c r="AE13" s="6"/>
      <c r="AF13" s="6"/>
      <c r="AG13" s="6"/>
      <c r="AH13" s="6"/>
      <c r="AI13" s="6"/>
      <c r="AJ13" s="6"/>
      <c r="AL13" s="6"/>
      <c r="AM13" s="6"/>
      <c r="AN13" s="6"/>
      <c r="AO13" s="6" t="n">
        <v>2015</v>
      </c>
      <c r="AP13" s="6"/>
      <c r="AQ13" s="6"/>
      <c r="AR13" s="6"/>
      <c r="AS13" s="6"/>
      <c r="AT13" s="6"/>
      <c r="AU13" s="6"/>
      <c r="AV13" s="6"/>
      <c r="AW13" s="6"/>
      <c r="AX13" s="6"/>
      <c r="AY13" s="6"/>
      <c r="AZ13" s="6"/>
      <c r="BA13" s="6"/>
      <c r="BB13" s="6"/>
      <c r="BC13" s="6"/>
      <c r="BD13" s="6"/>
      <c r="BE13" s="6"/>
      <c r="BF13" s="6"/>
    </row>
    <row r="14" customFormat="false" ht="15" hidden="false" customHeight="false" outlineLevel="0" collapsed="false">
      <c r="A14" s="6" t="s">
        <v>145</v>
      </c>
      <c r="B14" s="6"/>
      <c r="C14" s="34" t="s">
        <v>146</v>
      </c>
      <c r="D14" s="6"/>
      <c r="E14" s="6"/>
      <c r="F14" s="6"/>
      <c r="G14" s="6"/>
      <c r="H14" s="6"/>
      <c r="I14" s="6"/>
      <c r="J14" s="6"/>
      <c r="K14" s="6"/>
      <c r="L14" s="6"/>
      <c r="M14" s="6"/>
      <c r="N14" s="6"/>
      <c r="O14" s="6"/>
      <c r="P14" s="6"/>
      <c r="Q14" s="6"/>
      <c r="R14" s="6"/>
      <c r="S14" s="6"/>
      <c r="T14" s="6"/>
      <c r="U14" s="6"/>
      <c r="V14" s="34" t="s">
        <v>146</v>
      </c>
      <c r="W14" s="6"/>
      <c r="X14" s="6"/>
      <c r="Y14" s="34" t="s">
        <v>146</v>
      </c>
      <c r="Z14" s="6"/>
      <c r="AA14" s="6"/>
      <c r="AB14" s="6"/>
      <c r="AC14" s="6"/>
      <c r="AD14" s="6"/>
      <c r="AE14" s="6"/>
      <c r="AF14" s="6"/>
      <c r="AG14" s="6"/>
      <c r="AH14" s="6"/>
      <c r="AI14" s="6"/>
      <c r="AJ14" s="6"/>
      <c r="AK14" s="34" t="s">
        <v>146</v>
      </c>
      <c r="AL14" s="6"/>
      <c r="AM14" s="6"/>
      <c r="AN14" s="6"/>
      <c r="AO14" s="34" t="s">
        <v>146</v>
      </c>
      <c r="AP14" s="6"/>
      <c r="AQ14" s="6"/>
      <c r="AR14" s="6"/>
      <c r="AS14" s="6"/>
      <c r="AT14" s="6"/>
      <c r="AU14" s="6"/>
      <c r="AV14" s="6"/>
      <c r="AW14" s="6"/>
      <c r="AX14" s="6"/>
      <c r="AY14" s="6"/>
      <c r="AZ14" s="6"/>
      <c r="BA14" s="6"/>
      <c r="BB14" s="6"/>
      <c r="BC14" s="6"/>
      <c r="BD14" s="6"/>
      <c r="BE14" s="6"/>
      <c r="BF14" s="6"/>
    </row>
    <row r="15" customFormat="false" ht="15" hidden="false" customHeight="false" outlineLevel="0" collapsed="false">
      <c r="A15" s="35" t="s">
        <v>147</v>
      </c>
      <c r="B15" s="6"/>
      <c r="C15" s="35" t="s">
        <v>148</v>
      </c>
      <c r="D15" s="6"/>
      <c r="E15" s="6"/>
      <c r="F15" s="6"/>
      <c r="G15" s="6"/>
      <c r="H15" s="6"/>
      <c r="I15" s="6"/>
      <c r="J15" s="6"/>
      <c r="K15" s="6"/>
      <c r="L15" s="6"/>
      <c r="M15" s="6"/>
      <c r="N15" s="6"/>
      <c r="O15" s="6"/>
      <c r="P15" s="6"/>
      <c r="Q15" s="6"/>
      <c r="R15" s="6"/>
      <c r="S15" s="6"/>
      <c r="T15" s="6"/>
      <c r="U15" s="6"/>
      <c r="V15" s="35" t="s">
        <v>149</v>
      </c>
      <c r="W15" s="6"/>
      <c r="X15" s="6"/>
      <c r="Y15" s="35" t="s">
        <v>149</v>
      </c>
      <c r="Z15" s="6"/>
      <c r="AA15" s="6"/>
      <c r="AB15" s="6"/>
      <c r="AC15" s="6"/>
      <c r="AD15" s="6"/>
      <c r="AE15" s="6"/>
      <c r="AF15" s="6"/>
      <c r="AG15" s="6"/>
      <c r="AH15" s="6"/>
      <c r="AI15" s="6"/>
      <c r="AJ15" s="6"/>
      <c r="AK15" s="35" t="s">
        <v>150</v>
      </c>
      <c r="AL15" s="6"/>
      <c r="AM15" s="6"/>
      <c r="AN15" s="6"/>
      <c r="AO15" s="35" t="s">
        <v>149</v>
      </c>
      <c r="AP15" s="6"/>
      <c r="AQ15" s="6"/>
      <c r="AR15" s="6"/>
      <c r="AS15" s="6"/>
      <c r="AT15" s="6"/>
      <c r="AU15" s="6"/>
      <c r="AV15" s="6"/>
      <c r="AW15" s="6"/>
      <c r="AX15" s="6"/>
      <c r="AY15" s="6"/>
      <c r="AZ15" s="6"/>
      <c r="BA15" s="6"/>
      <c r="BB15" s="6"/>
      <c r="BC15" s="6"/>
      <c r="BD15" s="6"/>
      <c r="BE15" s="6"/>
      <c r="BF15" s="6"/>
    </row>
    <row r="16" customFormat="false" ht="15" hidden="false" customHeight="false" outlineLevel="0" collapsed="false">
      <c r="A16" s="6"/>
      <c r="B16" s="6"/>
      <c r="C16" s="6" t="n">
        <v>2015</v>
      </c>
      <c r="D16" s="6"/>
      <c r="E16" s="6"/>
      <c r="F16" s="6"/>
      <c r="G16" s="6"/>
      <c r="H16" s="6"/>
      <c r="I16" s="6"/>
      <c r="J16" s="6"/>
      <c r="K16" s="6"/>
      <c r="L16" s="6"/>
      <c r="M16" s="6"/>
      <c r="N16" s="6"/>
      <c r="O16" s="6"/>
      <c r="P16" s="6"/>
      <c r="Q16" s="6"/>
      <c r="R16" s="6"/>
      <c r="S16" s="6"/>
      <c r="T16" s="6"/>
      <c r="U16" s="6"/>
      <c r="V16" s="36" t="n">
        <v>2015</v>
      </c>
      <c r="W16" s="6"/>
      <c r="X16" s="6"/>
      <c r="Y16" s="36" t="n">
        <v>2015</v>
      </c>
      <c r="Z16" s="6"/>
      <c r="AA16" s="6"/>
      <c r="AB16" s="6"/>
      <c r="AC16" s="6"/>
      <c r="AD16" s="6"/>
      <c r="AE16" s="6"/>
      <c r="AF16" s="6"/>
      <c r="AG16" s="6"/>
      <c r="AH16" s="6"/>
      <c r="AI16" s="6"/>
      <c r="AJ16" s="6"/>
      <c r="AK16" s="6" t="n">
        <v>2014</v>
      </c>
      <c r="AL16" s="6"/>
      <c r="AM16" s="6"/>
      <c r="AN16" s="6"/>
      <c r="AO16" s="6" t="n">
        <v>2015</v>
      </c>
      <c r="AP16" s="6"/>
      <c r="AQ16" s="6"/>
      <c r="AR16" s="6"/>
      <c r="AS16" s="6"/>
      <c r="AT16" s="6"/>
      <c r="AU16" s="6"/>
      <c r="AV16" s="6"/>
      <c r="AW16" s="6"/>
      <c r="AX16" s="6"/>
      <c r="AY16" s="6"/>
      <c r="AZ16" s="6"/>
      <c r="BA16" s="6"/>
      <c r="BB16" s="6"/>
      <c r="BC16" s="6"/>
      <c r="BD16" s="6"/>
      <c r="BE16" s="6"/>
      <c r="BF16" s="6"/>
    </row>
  </sheetData>
  <hyperlinks>
    <hyperlink ref="A12" r:id="rId1" display="http://data.worldbank.org/indicator/NY.GDP.PCAP.CD"/>
    <hyperlink ref="V12" r:id="rId2" display="http://data.un.org/CountryProfile.aspx?crName=gambia"/>
    <hyperlink ref="AO12" r:id="rId3" display="http://www.stats.govt.nz/browse_for_stats/snapshots-of-nz/top-statistics.aspx"/>
    <hyperlink ref="A15" r:id="rId4" display="http://data.worldbank.org/indicator/NY.GDP.PCAP.PP.CD"/>
    <hyperlink ref="C15" r:id="rId5" display="https://www.cia.gov/library/publications/the-world-factbook/rankorder/2004rank.html "/>
    <hyperlink ref="V15" r:id="rId6" display="https://www.cia.gov/library/publications/the-world-factbook/rankorder/2004rank.html"/>
    <hyperlink ref="Y15" r:id="rId7" display="https://www.cia.gov/library/publications/the-world-factbook/rankorder/2004rank.html"/>
    <hyperlink ref="AK15" r:id="rId8" display="http://knoema.com/atlas/ranks/GDP-per-capita-PPP-based"/>
    <hyperlink ref="AO15" r:id="rId9" display="https://www.cia.gov/library/publications/the-world-factbook/rankorder/2004rank.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S11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D2" activeCellId="0" sqref="D2"/>
    </sheetView>
  </sheetViews>
  <sheetFormatPr defaultRowHeight="15"/>
  <cols>
    <col collapsed="false" hidden="false" max="2" min="2" style="0" width="26.3214285714286"/>
  </cols>
  <sheetData>
    <row r="1" customFormat="false" ht="15" hidden="false" customHeight="false" outlineLevel="0" collapsed="false">
      <c r="A1" s="37" t="s">
        <v>151</v>
      </c>
      <c r="B1" s="38" t="s">
        <v>152</v>
      </c>
      <c r="C1" s="38" t="s">
        <v>1</v>
      </c>
      <c r="D1" s="37" t="s">
        <v>153</v>
      </c>
      <c r="E1" s="37" t="s">
        <v>154</v>
      </c>
      <c r="F1" s="37" t="s">
        <v>155</v>
      </c>
      <c r="G1" s="37" t="s">
        <v>156</v>
      </c>
      <c r="H1" s="37" t="s">
        <v>157</v>
      </c>
      <c r="I1" s="37" t="s">
        <v>158</v>
      </c>
      <c r="J1" s="37" t="s">
        <v>159</v>
      </c>
      <c r="K1" s="37" t="s">
        <v>160</v>
      </c>
      <c r="L1" s="37" t="s">
        <v>161</v>
      </c>
      <c r="M1" s="37" t="s">
        <v>162</v>
      </c>
      <c r="N1" s="37" t="s">
        <v>163</v>
      </c>
      <c r="O1" s="28" t="s">
        <v>60</v>
      </c>
      <c r="P1" s="28" t="s">
        <v>61</v>
      </c>
      <c r="Q1" s="39" t="s">
        <v>62</v>
      </c>
      <c r="R1" s="28" t="s">
        <v>63</v>
      </c>
      <c r="S1" s="28" t="s">
        <v>64</v>
      </c>
      <c r="T1" s="28" t="s">
        <v>65</v>
      </c>
      <c r="U1" s="28" t="s">
        <v>3</v>
      </c>
      <c r="V1" s="28" t="s">
        <v>66</v>
      </c>
      <c r="W1" s="28" t="s">
        <v>6</v>
      </c>
      <c r="X1" s="28" t="s">
        <v>68</v>
      </c>
      <c r="Y1" s="28" t="s">
        <v>7</v>
      </c>
      <c r="Z1" s="39" t="s">
        <v>69</v>
      </c>
      <c r="AA1" s="28" t="s">
        <v>10</v>
      </c>
      <c r="AB1" s="28" t="s">
        <v>70</v>
      </c>
      <c r="AC1" s="28" t="s">
        <v>71</v>
      </c>
      <c r="AD1" s="28" t="s">
        <v>72</v>
      </c>
      <c r="AE1" s="28" t="s">
        <v>74</v>
      </c>
      <c r="AF1" s="28" t="s">
        <v>75</v>
      </c>
      <c r="AG1" s="28" t="s">
        <v>16</v>
      </c>
      <c r="AH1" s="28" t="s">
        <v>77</v>
      </c>
      <c r="AI1" s="28" t="s">
        <v>18</v>
      </c>
      <c r="AJ1" s="28" t="s">
        <v>78</v>
      </c>
      <c r="AK1" s="28" t="s">
        <v>19</v>
      </c>
      <c r="AL1" s="28" t="s">
        <v>79</v>
      </c>
      <c r="AM1" s="28" t="s">
        <v>81</v>
      </c>
      <c r="AN1" s="28" t="s">
        <v>82</v>
      </c>
      <c r="AO1" s="28" t="s">
        <v>83</v>
      </c>
      <c r="AP1" s="28" t="s">
        <v>22</v>
      </c>
      <c r="AQ1" s="28" t="s">
        <v>23</v>
      </c>
      <c r="AR1" s="28" t="s">
        <v>24</v>
      </c>
      <c r="AS1" s="28" t="s">
        <v>26</v>
      </c>
      <c r="AT1" s="28" t="s">
        <v>85</v>
      </c>
      <c r="AU1" s="28" t="s">
        <v>28</v>
      </c>
      <c r="AV1" s="28" t="s">
        <v>87</v>
      </c>
      <c r="AW1" s="28" t="s">
        <v>88</v>
      </c>
      <c r="AX1" s="28" t="s">
        <v>89</v>
      </c>
      <c r="AY1" s="28" t="s">
        <v>31</v>
      </c>
      <c r="AZ1" s="28" t="s">
        <v>90</v>
      </c>
      <c r="BA1" s="28" t="s">
        <v>91</v>
      </c>
      <c r="BB1" s="39" t="s">
        <v>92</v>
      </c>
      <c r="BC1" s="28" t="s">
        <v>93</v>
      </c>
      <c r="BD1" s="28" t="s">
        <v>32</v>
      </c>
      <c r="BE1" s="28" t="s">
        <v>33</v>
      </c>
      <c r="BF1" s="28" t="s">
        <v>94</v>
      </c>
      <c r="BG1" s="28" t="s">
        <v>96</v>
      </c>
      <c r="BH1" s="28" t="s">
        <v>34</v>
      </c>
      <c r="BI1" s="28" t="s">
        <v>37</v>
      </c>
      <c r="BJ1" s="28" t="s">
        <v>40</v>
      </c>
      <c r="BK1" s="28" t="s">
        <v>98</v>
      </c>
      <c r="BL1" s="28" t="s">
        <v>99</v>
      </c>
      <c r="BM1" s="28" t="s">
        <v>100</v>
      </c>
      <c r="BN1" s="28" t="s">
        <v>45</v>
      </c>
      <c r="BO1" s="28" t="s">
        <v>102</v>
      </c>
      <c r="BP1" s="28" t="s">
        <v>164</v>
      </c>
      <c r="BQ1" s="28" t="s">
        <v>165</v>
      </c>
      <c r="BR1" s="28" t="s">
        <v>166</v>
      </c>
      <c r="BS1" s="28" t="s">
        <v>46</v>
      </c>
    </row>
    <row r="2" customFormat="false" ht="15" hidden="false" customHeight="false" outlineLevel="0" collapsed="false">
      <c r="A2" s="40" t="s">
        <v>167</v>
      </c>
      <c r="B2" s="40" t="s">
        <v>168</v>
      </c>
      <c r="C2" s="40" t="n">
        <v>32</v>
      </c>
      <c r="D2" s="40" t="n">
        <v>3.34</v>
      </c>
      <c r="E2" s="40"/>
      <c r="F2" s="40"/>
      <c r="G2" s="40"/>
      <c r="H2" s="41" t="n">
        <v>75</v>
      </c>
      <c r="I2" s="42" t="n">
        <v>77.16</v>
      </c>
      <c r="J2" s="42" t="n">
        <v>84</v>
      </c>
      <c r="K2" s="42" t="n">
        <v>93</v>
      </c>
      <c r="L2" s="43"/>
      <c r="M2" s="42" t="n">
        <v>67</v>
      </c>
      <c r="N2" s="42" t="n">
        <v>67</v>
      </c>
      <c r="O2" s="42" t="n">
        <v>67</v>
      </c>
      <c r="P2" s="42" t="n">
        <v>84</v>
      </c>
      <c r="Q2" s="43"/>
      <c r="R2" s="42" t="n">
        <v>84</v>
      </c>
      <c r="S2" s="42" t="n">
        <v>67</v>
      </c>
      <c r="T2" s="42"/>
      <c r="U2" s="42" t="n">
        <v>67</v>
      </c>
      <c r="V2" s="42" t="n">
        <v>67</v>
      </c>
      <c r="W2" s="42" t="n">
        <v>67</v>
      </c>
      <c r="X2" s="41" t="n">
        <v>75</v>
      </c>
      <c r="Y2" s="42" t="n">
        <v>67</v>
      </c>
      <c r="Z2" s="43"/>
      <c r="AA2" s="42" t="n">
        <v>67</v>
      </c>
      <c r="AB2" s="41" t="n">
        <v>75</v>
      </c>
      <c r="AC2" s="42" t="n">
        <v>67</v>
      </c>
      <c r="AD2" s="42" t="n">
        <v>67</v>
      </c>
      <c r="AE2" s="43"/>
      <c r="AF2" s="42" t="n">
        <v>93</v>
      </c>
      <c r="AG2" s="41" t="n">
        <v>67</v>
      </c>
      <c r="AH2" s="43"/>
      <c r="AI2" s="42" t="n">
        <v>67</v>
      </c>
      <c r="AJ2" s="42" t="n">
        <v>77.16</v>
      </c>
      <c r="AK2" s="42" t="n">
        <v>67</v>
      </c>
      <c r="AL2" s="42" t="n">
        <v>84</v>
      </c>
      <c r="AM2" s="42" t="n">
        <v>67</v>
      </c>
      <c r="AN2" s="42" t="n">
        <v>93</v>
      </c>
      <c r="AO2" s="42" t="n">
        <v>77.16</v>
      </c>
      <c r="AP2" s="42" t="n">
        <v>67</v>
      </c>
      <c r="AQ2" s="42" t="n">
        <v>67</v>
      </c>
      <c r="AR2" s="42" t="n">
        <v>67</v>
      </c>
      <c r="AS2" s="42" t="n">
        <v>67</v>
      </c>
      <c r="AT2" s="41" t="n">
        <v>75</v>
      </c>
      <c r="AU2" s="41" t="n">
        <v>75</v>
      </c>
      <c r="AV2" s="41" t="n">
        <v>75</v>
      </c>
      <c r="AW2" s="42" t="n">
        <v>93</v>
      </c>
      <c r="AX2" s="42" t="n">
        <v>67</v>
      </c>
      <c r="AY2" s="42" t="n">
        <v>67</v>
      </c>
      <c r="AZ2" s="42" t="n">
        <v>67</v>
      </c>
      <c r="BA2" s="43"/>
      <c r="BB2" s="43"/>
      <c r="BC2" s="42" t="n">
        <v>84</v>
      </c>
      <c r="BD2" s="42" t="n">
        <v>67</v>
      </c>
      <c r="BE2" s="42" t="n">
        <v>67</v>
      </c>
      <c r="BF2" s="42" t="n">
        <v>84</v>
      </c>
      <c r="BG2" s="42" t="n">
        <v>77.16</v>
      </c>
      <c r="BH2" s="42" t="n">
        <v>67</v>
      </c>
      <c r="BI2" s="42" t="n">
        <v>67</v>
      </c>
      <c r="BJ2" s="42" t="n">
        <v>67</v>
      </c>
      <c r="BK2" s="42" t="n">
        <v>67</v>
      </c>
      <c r="BL2" s="42" t="n">
        <v>84</v>
      </c>
      <c r="BM2" s="41" t="n">
        <v>75</v>
      </c>
      <c r="BN2" s="42" t="n">
        <v>67</v>
      </c>
      <c r="BO2" s="42" t="n">
        <v>77.16</v>
      </c>
      <c r="BP2" s="43"/>
      <c r="BQ2" s="44" t="n">
        <v>32</v>
      </c>
      <c r="BR2" s="41" t="n">
        <v>75</v>
      </c>
      <c r="BS2" s="42" t="n">
        <v>67</v>
      </c>
    </row>
    <row r="3" customFormat="false" ht="15" hidden="false" customHeight="false" outlineLevel="0" collapsed="false">
      <c r="A3" s="42" t="s">
        <v>169</v>
      </c>
      <c r="B3" s="42" t="s">
        <v>170</v>
      </c>
      <c r="C3" s="42" t="n">
        <v>45</v>
      </c>
      <c r="D3" s="42" t="n">
        <v>9</v>
      </c>
      <c r="E3" s="42" t="n">
        <v>6</v>
      </c>
      <c r="F3" s="42" t="n">
        <v>5.5</v>
      </c>
      <c r="G3" s="42" t="n">
        <v>8</v>
      </c>
      <c r="H3" s="43"/>
      <c r="I3" s="43"/>
      <c r="J3" s="43"/>
      <c r="K3" s="43"/>
      <c r="L3" s="43"/>
      <c r="M3" s="43"/>
      <c r="N3" s="43"/>
      <c r="O3" s="43"/>
      <c r="P3" s="43"/>
      <c r="Q3" s="43"/>
      <c r="R3" s="43"/>
      <c r="S3" s="43"/>
      <c r="T3" s="43"/>
      <c r="U3" s="43"/>
      <c r="V3" s="43"/>
      <c r="W3" s="43"/>
      <c r="X3" s="43"/>
      <c r="Y3" s="43"/>
      <c r="Z3" s="43"/>
      <c r="AA3" s="43"/>
      <c r="AB3" s="43"/>
      <c r="AC3" s="43"/>
      <c r="AD3" s="42" t="n">
        <v>25</v>
      </c>
      <c r="AE3" s="43"/>
      <c r="AF3" s="43"/>
      <c r="AG3" s="43"/>
      <c r="AH3" s="43"/>
      <c r="AI3" s="43"/>
      <c r="AJ3" s="43"/>
      <c r="AK3" s="43"/>
      <c r="AL3" s="43"/>
      <c r="AM3" s="42" t="n">
        <v>2.93</v>
      </c>
      <c r="AN3" s="43"/>
      <c r="AO3" s="43"/>
      <c r="AP3" s="43"/>
      <c r="AQ3" s="43"/>
      <c r="AR3" s="43"/>
      <c r="AS3" s="43"/>
      <c r="AT3" s="43"/>
      <c r="AU3" s="43"/>
      <c r="AV3" s="43"/>
      <c r="AW3" s="43"/>
      <c r="AY3" s="43"/>
      <c r="AZ3" s="43"/>
      <c r="BA3" s="43"/>
      <c r="BB3" s="43"/>
      <c r="BC3" s="43"/>
      <c r="BD3" s="43"/>
      <c r="BE3" s="43"/>
      <c r="BF3" s="43"/>
      <c r="BG3" s="43"/>
      <c r="BH3" s="43"/>
      <c r="BI3" s="43"/>
      <c r="BJ3" s="43"/>
      <c r="BK3" s="43"/>
      <c r="BL3" s="43"/>
      <c r="BM3" s="43"/>
      <c r="BN3" s="43"/>
      <c r="BO3" s="43"/>
      <c r="BP3" s="42"/>
      <c r="BQ3" s="40" t="s">
        <v>171</v>
      </c>
      <c r="BR3" s="43"/>
      <c r="BS3" s="43"/>
    </row>
    <row r="4" customFormat="false" ht="15" hidden="false" customHeight="false" outlineLevel="0" collapsed="false">
      <c r="A4" s="42" t="s">
        <v>169</v>
      </c>
      <c r="B4" s="42" t="s">
        <v>172</v>
      </c>
      <c r="C4" s="42" t="n">
        <v>106</v>
      </c>
      <c r="D4" s="42" t="n">
        <v>36</v>
      </c>
      <c r="E4" s="42" t="n">
        <v>22</v>
      </c>
      <c r="F4" s="42" t="n">
        <v>25</v>
      </c>
      <c r="G4" s="42" t="n">
        <v>37</v>
      </c>
      <c r="H4" s="43"/>
      <c r="I4" s="43"/>
      <c r="J4" s="43"/>
      <c r="K4" s="43"/>
      <c r="L4" s="43"/>
      <c r="M4" s="43"/>
      <c r="N4" s="42" t="s">
        <v>173</v>
      </c>
      <c r="O4" s="42" t="n">
        <v>9.4</v>
      </c>
      <c r="P4" s="43"/>
      <c r="Q4" s="43"/>
      <c r="R4" s="43"/>
      <c r="S4" s="42" t="n">
        <v>9.4</v>
      </c>
      <c r="T4" s="43"/>
      <c r="U4" s="42" t="n">
        <v>9.4</v>
      </c>
      <c r="V4" s="43"/>
      <c r="W4" s="42" t="n">
        <v>9.4</v>
      </c>
      <c r="X4" s="42" t="n">
        <v>9.4</v>
      </c>
      <c r="Y4" s="42" t="n">
        <v>9.4</v>
      </c>
      <c r="Z4" s="43"/>
      <c r="AA4" s="42" t="n">
        <v>9.4</v>
      </c>
      <c r="AB4" s="43"/>
      <c r="AC4" s="42" t="n">
        <v>9.4</v>
      </c>
      <c r="AD4" s="42" t="n">
        <v>9.4</v>
      </c>
      <c r="AE4" s="43"/>
      <c r="AF4" s="42" t="n">
        <v>9.4</v>
      </c>
      <c r="AG4" s="42" t="n">
        <v>9.4</v>
      </c>
      <c r="AH4" s="43"/>
      <c r="AI4" s="42" t="n">
        <v>9.4</v>
      </c>
      <c r="AJ4" s="42" t="n">
        <v>9.4</v>
      </c>
      <c r="AK4" s="42" t="n">
        <v>9.4</v>
      </c>
      <c r="AL4" s="43"/>
      <c r="AM4" s="41" t="s">
        <v>174</v>
      </c>
      <c r="AN4" s="43"/>
      <c r="AO4" s="43"/>
      <c r="AP4" s="42" t="n">
        <v>24.79</v>
      </c>
      <c r="AQ4" s="42" t="n">
        <v>20.23</v>
      </c>
      <c r="AR4" s="42" t="n">
        <v>9.4</v>
      </c>
      <c r="AS4" s="42" t="n">
        <v>23.13</v>
      </c>
      <c r="AT4" s="43"/>
      <c r="AU4" s="42" t="n">
        <v>9.4</v>
      </c>
      <c r="AV4" s="42" t="n">
        <v>9.4</v>
      </c>
      <c r="AW4" s="42" t="n">
        <v>9.4</v>
      </c>
      <c r="AX4" s="42" t="n">
        <v>9.4</v>
      </c>
      <c r="AY4" s="43"/>
      <c r="AZ4" s="42" t="n">
        <v>9.4</v>
      </c>
      <c r="BA4" s="43"/>
      <c r="BB4" s="43"/>
      <c r="BC4" s="43"/>
      <c r="BD4" s="42" t="n">
        <v>9.4</v>
      </c>
      <c r="BE4" s="42" t="n">
        <v>9.4</v>
      </c>
      <c r="BF4" s="43"/>
      <c r="BG4" s="42" t="n">
        <v>9.4</v>
      </c>
      <c r="BH4" s="42" t="n">
        <v>9.4</v>
      </c>
      <c r="BI4" s="42" t="n">
        <v>9.4</v>
      </c>
      <c r="BJ4" s="43"/>
      <c r="BK4" s="42" t="n">
        <v>9.4</v>
      </c>
      <c r="BL4" s="43"/>
      <c r="BM4" s="45" t="n">
        <v>36.38</v>
      </c>
      <c r="BN4" s="42" t="n">
        <v>9.4</v>
      </c>
      <c r="BO4" s="42" t="n">
        <v>9.4</v>
      </c>
      <c r="BP4" s="42"/>
      <c r="BQ4" s="42" t="n">
        <v>110</v>
      </c>
      <c r="BR4" s="43"/>
      <c r="BS4" s="42" t="n">
        <v>9.4</v>
      </c>
    </row>
    <row r="5" customFormat="false" ht="15" hidden="false" customHeight="false" outlineLevel="0" collapsed="false">
      <c r="A5" s="46" t="s">
        <v>175</v>
      </c>
      <c r="B5" s="46" t="s">
        <v>176</v>
      </c>
      <c r="C5" s="46" t="n">
        <v>16263</v>
      </c>
      <c r="D5" s="46" t="n">
        <v>403</v>
      </c>
      <c r="E5" s="46"/>
      <c r="F5" s="46"/>
      <c r="G5" s="46"/>
      <c r="H5" s="46" t="n">
        <v>255.5</v>
      </c>
      <c r="I5" s="46" t="n">
        <v>268.56</v>
      </c>
      <c r="J5" s="46" t="n">
        <v>170.94</v>
      </c>
      <c r="K5" s="46" t="n">
        <v>330.51</v>
      </c>
      <c r="L5" s="46" t="n">
        <v>526.13</v>
      </c>
      <c r="M5" s="46" t="n">
        <v>200.59</v>
      </c>
      <c r="N5" s="46" t="n">
        <v>255.5</v>
      </c>
      <c r="O5" s="46" t="n">
        <v>200.59</v>
      </c>
      <c r="P5" s="46" t="n">
        <v>170.94</v>
      </c>
      <c r="Q5" s="47"/>
      <c r="R5" s="46" t="n">
        <v>172.76</v>
      </c>
      <c r="S5" s="46" t="n">
        <v>200.59</v>
      </c>
      <c r="T5" s="46" t="n">
        <v>335.1</v>
      </c>
      <c r="U5" s="46" t="n">
        <v>255.5</v>
      </c>
      <c r="V5" s="46" t="n">
        <v>200.59</v>
      </c>
      <c r="W5" s="46" t="n">
        <v>255.5</v>
      </c>
      <c r="X5" s="46" t="n">
        <v>255.5</v>
      </c>
      <c r="Y5" s="46" t="n">
        <v>255.5</v>
      </c>
      <c r="Z5" s="47"/>
      <c r="AA5" s="46" t="n">
        <v>255.5</v>
      </c>
      <c r="AB5" s="46" t="n">
        <v>255.5</v>
      </c>
      <c r="AC5" s="46" t="n">
        <v>255.5</v>
      </c>
      <c r="AD5" s="46" t="n">
        <v>255.5</v>
      </c>
      <c r="AE5" s="46" t="n">
        <v>392.22</v>
      </c>
      <c r="AF5" s="46" t="n">
        <v>330.51</v>
      </c>
      <c r="AG5" s="46" t="n">
        <v>255.5</v>
      </c>
      <c r="AH5" s="46" t="n">
        <v>112.99</v>
      </c>
      <c r="AI5" s="46" t="n">
        <v>255.5</v>
      </c>
      <c r="AJ5" s="46" t="n">
        <v>268.56</v>
      </c>
      <c r="AK5" s="46" t="n">
        <v>255.5</v>
      </c>
      <c r="AL5" s="46" t="n">
        <v>170.94</v>
      </c>
      <c r="AM5" s="46" t="n">
        <v>200.59</v>
      </c>
      <c r="AN5" s="46" t="n">
        <v>330.51</v>
      </c>
      <c r="AO5" s="46" t="n">
        <v>268.56</v>
      </c>
      <c r="AP5" s="46" t="n">
        <v>255.5</v>
      </c>
      <c r="AQ5" s="46" t="n">
        <v>255.5</v>
      </c>
      <c r="AR5" s="46" t="n">
        <v>255.5</v>
      </c>
      <c r="AS5" s="46" t="n">
        <v>255.5</v>
      </c>
      <c r="AT5" s="46" t="n">
        <v>255.5</v>
      </c>
      <c r="AU5" s="46" t="n">
        <v>255.5</v>
      </c>
      <c r="AV5" s="46" t="n">
        <v>255.5</v>
      </c>
      <c r="AW5" s="46" t="n">
        <v>330.51</v>
      </c>
      <c r="AX5" s="46" t="n">
        <v>200.59</v>
      </c>
      <c r="AY5" s="46" t="n">
        <v>255.5</v>
      </c>
      <c r="AZ5" s="46" t="n">
        <v>200.59</v>
      </c>
      <c r="BA5" s="46" t="n">
        <v>76.29</v>
      </c>
      <c r="BB5" s="47"/>
      <c r="BC5" s="46" t="n">
        <v>170.94</v>
      </c>
      <c r="BD5" s="46" t="n">
        <v>255.5</v>
      </c>
      <c r="BE5" s="46" t="n">
        <v>255.5</v>
      </c>
      <c r="BF5" s="46" t="n">
        <v>170.94</v>
      </c>
      <c r="BG5" s="46" t="n">
        <v>268.56</v>
      </c>
      <c r="BH5" s="46" t="n">
        <v>255.5</v>
      </c>
      <c r="BI5" s="46" t="n">
        <v>255.5</v>
      </c>
      <c r="BJ5" s="46" t="n">
        <v>255.5</v>
      </c>
      <c r="BK5" s="46" t="n">
        <v>200.59</v>
      </c>
      <c r="BL5" s="46" t="n">
        <v>170.94</v>
      </c>
      <c r="BM5" s="46" t="n">
        <v>255.5</v>
      </c>
      <c r="BN5" s="46" t="n">
        <v>255.5</v>
      </c>
      <c r="BO5" s="46" t="n">
        <v>268.56</v>
      </c>
      <c r="BP5" s="46" t="s">
        <v>177</v>
      </c>
      <c r="BQ5" s="48" t="n">
        <v>326.13</v>
      </c>
      <c r="BR5" s="46" t="n">
        <v>255.5</v>
      </c>
      <c r="BS5" s="46" t="n">
        <v>255.5</v>
      </c>
    </row>
    <row r="6" customFormat="false" ht="15" hidden="false" customHeight="false" outlineLevel="0" collapsed="false">
      <c r="A6" s="42" t="s">
        <v>175</v>
      </c>
      <c r="B6" s="42" t="s">
        <v>178</v>
      </c>
      <c r="C6" s="42" t="n">
        <f aca="false">2*C3</f>
        <v>90</v>
      </c>
      <c r="D6" s="42" t="n">
        <f aca="false">2*D3</f>
        <v>18</v>
      </c>
      <c r="E6" s="42" t="n">
        <f aca="false">2*E3</f>
        <v>12</v>
      </c>
      <c r="F6" s="42" t="n">
        <f aca="false">2*F3</f>
        <v>11</v>
      </c>
      <c r="G6" s="42" t="n">
        <f aca="false">2*G3</f>
        <v>16</v>
      </c>
      <c r="H6" s="42" t="n">
        <f aca="false">2*H3</f>
        <v>0</v>
      </c>
      <c r="I6" s="42" t="n">
        <f aca="false">2*I3</f>
        <v>0</v>
      </c>
      <c r="J6" s="42" t="n">
        <f aca="false">2*J3</f>
        <v>0</v>
      </c>
      <c r="K6" s="42" t="n">
        <f aca="false">2*K3</f>
        <v>0</v>
      </c>
      <c r="L6" s="42" t="n">
        <f aca="false">2*L3</f>
        <v>0</v>
      </c>
      <c r="M6" s="42" t="n">
        <f aca="false">2*M3</f>
        <v>0</v>
      </c>
      <c r="N6" s="42" t="n">
        <f aca="false">2*N3</f>
        <v>0</v>
      </c>
      <c r="O6" s="42" t="n">
        <f aca="false">2*O3</f>
        <v>0</v>
      </c>
      <c r="P6" s="42" t="n">
        <f aca="false">2*P3</f>
        <v>0</v>
      </c>
      <c r="Q6" s="42" t="n">
        <f aca="false">2*Q3</f>
        <v>0</v>
      </c>
      <c r="R6" s="42" t="n">
        <f aca="false">2*R3</f>
        <v>0</v>
      </c>
      <c r="S6" s="42" t="n">
        <f aca="false">2*S3</f>
        <v>0</v>
      </c>
      <c r="T6" s="42" t="n">
        <f aca="false">2*T3</f>
        <v>0</v>
      </c>
      <c r="U6" s="42" t="n">
        <f aca="false">2*U3</f>
        <v>0</v>
      </c>
      <c r="V6" s="42" t="n">
        <f aca="false">2*V3</f>
        <v>0</v>
      </c>
      <c r="W6" s="42" t="n">
        <f aca="false">2*W3</f>
        <v>0</v>
      </c>
      <c r="X6" s="42" t="n">
        <f aca="false">2*X3</f>
        <v>0</v>
      </c>
      <c r="Y6" s="42" t="n">
        <f aca="false">2*Y3</f>
        <v>0</v>
      </c>
      <c r="Z6" s="42" t="n">
        <f aca="false">2*Z3</f>
        <v>0</v>
      </c>
      <c r="AA6" s="42" t="n">
        <f aca="false">2*AA3</f>
        <v>0</v>
      </c>
      <c r="AB6" s="42" t="n">
        <f aca="false">2*AB3</f>
        <v>0</v>
      </c>
      <c r="AC6" s="42" t="n">
        <f aca="false">2*AC3</f>
        <v>0</v>
      </c>
      <c r="AD6" s="42" t="n">
        <f aca="false">2*AD3</f>
        <v>50</v>
      </c>
      <c r="AE6" s="42" t="n">
        <f aca="false">2*AE3</f>
        <v>0</v>
      </c>
      <c r="AF6" s="42" t="n">
        <f aca="false">2*AF3</f>
        <v>0</v>
      </c>
      <c r="AG6" s="42" t="n">
        <f aca="false">2*AG3</f>
        <v>0</v>
      </c>
      <c r="AH6" s="42" t="n">
        <f aca="false">2*AH3</f>
        <v>0</v>
      </c>
      <c r="AI6" s="42" t="n">
        <f aca="false">2*AI3</f>
        <v>0</v>
      </c>
      <c r="AJ6" s="42" t="n">
        <f aca="false">2*AJ3</f>
        <v>0</v>
      </c>
      <c r="AK6" s="42" t="n">
        <f aca="false">2*AK3</f>
        <v>0</v>
      </c>
      <c r="AL6" s="42" t="n">
        <f aca="false">2*AL3</f>
        <v>0</v>
      </c>
      <c r="AM6" s="42" t="n">
        <f aca="false">2*AM3</f>
        <v>5.86</v>
      </c>
      <c r="AN6" s="42" t="n">
        <f aca="false">2*AN3</f>
        <v>0</v>
      </c>
      <c r="AO6" s="42" t="n">
        <f aca="false">2*AO3</f>
        <v>0</v>
      </c>
      <c r="AP6" s="42" t="n">
        <f aca="false">2*AP3</f>
        <v>0</v>
      </c>
      <c r="AQ6" s="42" t="n">
        <f aca="false">2*AQ3</f>
        <v>0</v>
      </c>
      <c r="AR6" s="42" t="n">
        <f aca="false">2*AR3</f>
        <v>0</v>
      </c>
      <c r="AS6" s="42" t="n">
        <f aca="false">2*AS3</f>
        <v>0</v>
      </c>
      <c r="AT6" s="42" t="n">
        <f aca="false">2*AT3</f>
        <v>0</v>
      </c>
      <c r="AU6" s="42" t="n">
        <f aca="false">2*AU3</f>
        <v>0</v>
      </c>
      <c r="AV6" s="42" t="n">
        <f aca="false">2*AV3</f>
        <v>0</v>
      </c>
      <c r="AW6" s="42" t="n">
        <f aca="false">2*AW3</f>
        <v>0</v>
      </c>
      <c r="AX6" s="42" t="n">
        <f aca="false">2*AX3</f>
        <v>0</v>
      </c>
      <c r="AY6" s="42" t="n">
        <f aca="false">2*AY3</f>
        <v>0</v>
      </c>
      <c r="AZ6" s="42" t="n">
        <f aca="false">2*AZ3</f>
        <v>0</v>
      </c>
      <c r="BA6" s="42" t="n">
        <f aca="false">2*BA3</f>
        <v>0</v>
      </c>
      <c r="BB6" s="42" t="n">
        <f aca="false">2*BB3</f>
        <v>0</v>
      </c>
      <c r="BC6" s="42" t="n">
        <f aca="false">2*BC3</f>
        <v>0</v>
      </c>
      <c r="BD6" s="42" t="n">
        <f aca="false">2*BD3</f>
        <v>0</v>
      </c>
      <c r="BE6" s="42" t="n">
        <f aca="false">2*BE3</f>
        <v>0</v>
      </c>
      <c r="BF6" s="42" t="n">
        <f aca="false">2*BF3</f>
        <v>0</v>
      </c>
      <c r="BG6" s="42" t="n">
        <f aca="false">2*BG3</f>
        <v>0</v>
      </c>
      <c r="BH6" s="42" t="n">
        <f aca="false">2*BH3</f>
        <v>0</v>
      </c>
      <c r="BI6" s="42" t="n">
        <f aca="false">2*BI3</f>
        <v>0</v>
      </c>
      <c r="BJ6" s="42" t="n">
        <f aca="false">2*BJ3</f>
        <v>0</v>
      </c>
      <c r="BK6" s="42" t="n">
        <f aca="false">2*BK3</f>
        <v>0</v>
      </c>
      <c r="BL6" s="42" t="n">
        <f aca="false">2*BL3</f>
        <v>0</v>
      </c>
      <c r="BM6" s="42" t="n">
        <f aca="false">2*BM3</f>
        <v>0</v>
      </c>
      <c r="BN6" s="42" t="n">
        <f aca="false">2*BN3</f>
        <v>0</v>
      </c>
      <c r="BO6" s="42" t="n">
        <f aca="false">2*BO3</f>
        <v>0</v>
      </c>
      <c r="BP6" s="42" t="n">
        <f aca="false">2*BP3</f>
        <v>0</v>
      </c>
      <c r="BQ6" s="42" t="e">
        <f aca="false">2*BQ3</f>
        <v>#VALUE!</v>
      </c>
      <c r="BR6" s="42" t="n">
        <f aca="false">2*BR3</f>
        <v>0</v>
      </c>
      <c r="BS6" s="42" t="n">
        <f aca="false">2*BS3</f>
        <v>0</v>
      </c>
    </row>
    <row r="7" customFormat="false" ht="15" hidden="false" customHeight="false" outlineLevel="0" collapsed="false">
      <c r="A7" s="42" t="s">
        <v>175</v>
      </c>
      <c r="B7" s="42" t="s">
        <v>179</v>
      </c>
      <c r="C7" s="42" t="n">
        <f aca="false">C4</f>
        <v>106</v>
      </c>
      <c r="D7" s="42" t="n">
        <f aca="false">D4</f>
        <v>36</v>
      </c>
      <c r="E7" s="42" t="n">
        <f aca="false">E4</f>
        <v>22</v>
      </c>
      <c r="F7" s="42" t="n">
        <f aca="false">F4</f>
        <v>25</v>
      </c>
      <c r="G7" s="42" t="n">
        <f aca="false">G4</f>
        <v>37</v>
      </c>
      <c r="H7" s="42" t="n">
        <f aca="false">H4</f>
        <v>0</v>
      </c>
      <c r="I7" s="42" t="n">
        <f aca="false">I4</f>
        <v>0</v>
      </c>
      <c r="J7" s="42" t="n">
        <f aca="false">J4</f>
        <v>0</v>
      </c>
      <c r="K7" s="42" t="n">
        <f aca="false">K4</f>
        <v>0</v>
      </c>
      <c r="L7" s="42" t="n">
        <f aca="false">L4</f>
        <v>0</v>
      </c>
      <c r="M7" s="42" t="n">
        <f aca="false">M4</f>
        <v>0</v>
      </c>
      <c r="N7" s="42" t="str">
        <f aca="false">N4</f>
        <v>$20-100</v>
      </c>
      <c r="O7" s="42" t="n">
        <f aca="false">O4</f>
        <v>9.4</v>
      </c>
      <c r="P7" s="42" t="n">
        <f aca="false">P4</f>
        <v>0</v>
      </c>
      <c r="Q7" s="42" t="n">
        <f aca="false">Q4</f>
        <v>0</v>
      </c>
      <c r="R7" s="42" t="n">
        <f aca="false">R4</f>
        <v>0</v>
      </c>
      <c r="S7" s="42" t="n">
        <f aca="false">S4</f>
        <v>9.4</v>
      </c>
      <c r="T7" s="42" t="n">
        <f aca="false">T4</f>
        <v>0</v>
      </c>
      <c r="U7" s="42" t="n">
        <f aca="false">U4</f>
        <v>9.4</v>
      </c>
      <c r="V7" s="42" t="n">
        <f aca="false">V4</f>
        <v>0</v>
      </c>
      <c r="W7" s="42" t="n">
        <f aca="false">W4</f>
        <v>9.4</v>
      </c>
      <c r="X7" s="42" t="n">
        <f aca="false">X4</f>
        <v>9.4</v>
      </c>
      <c r="Y7" s="42" t="n">
        <f aca="false">Y4</f>
        <v>9.4</v>
      </c>
      <c r="Z7" s="42" t="n">
        <f aca="false">Z4</f>
        <v>0</v>
      </c>
      <c r="AA7" s="42" t="n">
        <f aca="false">AA4</f>
        <v>9.4</v>
      </c>
      <c r="AB7" s="42" t="n">
        <f aca="false">AB4</f>
        <v>0</v>
      </c>
      <c r="AC7" s="42" t="n">
        <f aca="false">AC4</f>
        <v>9.4</v>
      </c>
      <c r="AD7" s="42" t="n">
        <f aca="false">AD4</f>
        <v>9.4</v>
      </c>
      <c r="AE7" s="42" t="n">
        <f aca="false">AE4</f>
        <v>0</v>
      </c>
      <c r="AF7" s="42" t="n">
        <f aca="false">AF4</f>
        <v>9.4</v>
      </c>
      <c r="AG7" s="42" t="n">
        <f aca="false">AG4</f>
        <v>9.4</v>
      </c>
      <c r="AH7" s="42" t="n">
        <f aca="false">AH4</f>
        <v>0</v>
      </c>
      <c r="AI7" s="42" t="n">
        <f aca="false">AI4</f>
        <v>9.4</v>
      </c>
      <c r="AJ7" s="42" t="n">
        <f aca="false">AJ4</f>
        <v>9.4</v>
      </c>
      <c r="AK7" s="42" t="n">
        <f aca="false">AK4</f>
        <v>9.4</v>
      </c>
      <c r="AL7" s="42" t="n">
        <f aca="false">AL4</f>
        <v>0</v>
      </c>
      <c r="AM7" s="41" t="str">
        <f aca="false">AM4</f>
        <v>22.79-24.69</v>
      </c>
      <c r="AN7" s="42" t="n">
        <f aca="false">AN4</f>
        <v>0</v>
      </c>
      <c r="AO7" s="42" t="n">
        <f aca="false">AO4</f>
        <v>0</v>
      </c>
      <c r="AP7" s="42" t="n">
        <f aca="false">AP4</f>
        <v>24.79</v>
      </c>
      <c r="AQ7" s="42" t="n">
        <f aca="false">AQ4</f>
        <v>20.23</v>
      </c>
      <c r="AR7" s="42" t="n">
        <f aca="false">AR4</f>
        <v>9.4</v>
      </c>
      <c r="AS7" s="42" t="n">
        <f aca="false">AS4</f>
        <v>23.13</v>
      </c>
      <c r="AT7" s="42" t="n">
        <f aca="false">AT4</f>
        <v>0</v>
      </c>
      <c r="AU7" s="42" t="n">
        <f aca="false">AU4</f>
        <v>9.4</v>
      </c>
      <c r="AV7" s="42" t="n">
        <f aca="false">AV4</f>
        <v>9.4</v>
      </c>
      <c r="AW7" s="42" t="n">
        <f aca="false">AW4</f>
        <v>9.4</v>
      </c>
      <c r="AX7" s="42" t="n">
        <f aca="false">AX4</f>
        <v>9.4</v>
      </c>
      <c r="AY7" s="42" t="n">
        <f aca="false">AY4</f>
        <v>0</v>
      </c>
      <c r="AZ7" s="42" t="n">
        <f aca="false">AZ4</f>
        <v>9.4</v>
      </c>
      <c r="BA7" s="42" t="n">
        <f aca="false">BA4</f>
        <v>0</v>
      </c>
      <c r="BB7" s="42" t="n">
        <f aca="false">BB4</f>
        <v>0</v>
      </c>
      <c r="BC7" s="42" t="n">
        <f aca="false">BC4</f>
        <v>0</v>
      </c>
      <c r="BD7" s="42" t="n">
        <f aca="false">BD4</f>
        <v>9.4</v>
      </c>
      <c r="BE7" s="42" t="n">
        <f aca="false">BE4</f>
        <v>9.4</v>
      </c>
      <c r="BF7" s="42" t="n">
        <f aca="false">BF4</f>
        <v>0</v>
      </c>
      <c r="BG7" s="42" t="n">
        <f aca="false">BG4</f>
        <v>9.4</v>
      </c>
      <c r="BH7" s="42" t="n">
        <f aca="false">BH4</f>
        <v>9.4</v>
      </c>
      <c r="BI7" s="42" t="n">
        <f aca="false">BI4</f>
        <v>9.4</v>
      </c>
      <c r="BJ7" s="42" t="n">
        <f aca="false">BJ4</f>
        <v>0</v>
      </c>
      <c r="BK7" s="42" t="n">
        <f aca="false">BK4</f>
        <v>9.4</v>
      </c>
      <c r="BL7" s="42" t="n">
        <f aca="false">BL4</f>
        <v>0</v>
      </c>
      <c r="BM7" s="45" t="n">
        <f aca="false">BM4</f>
        <v>36.38</v>
      </c>
      <c r="BN7" s="42" t="n">
        <f aca="false">BN4</f>
        <v>9.4</v>
      </c>
      <c r="BO7" s="42" t="n">
        <f aca="false">BO4</f>
        <v>9.4</v>
      </c>
      <c r="BP7" s="42" t="n">
        <f aca="false">BP4</f>
        <v>0</v>
      </c>
      <c r="BQ7" s="42" t="n">
        <f aca="false">BQ4</f>
        <v>110</v>
      </c>
      <c r="BR7" s="42" t="n">
        <f aca="false">BR4</f>
        <v>0</v>
      </c>
      <c r="BS7" s="42" t="n">
        <f aca="false">BS4</f>
        <v>9.4</v>
      </c>
    </row>
    <row r="8" customFormat="false" ht="15" hidden="false" customHeight="false" outlineLevel="0" collapsed="false">
      <c r="A8" s="42"/>
      <c r="B8" s="42" t="s">
        <v>180</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row>
    <row r="9" customFormat="false" ht="15" hidden="false" customHeight="false" outlineLevel="0" collapsed="false">
      <c r="A9" s="42"/>
      <c r="B9" s="42"/>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row>
    <row r="10" customFormat="false" ht="15" hidden="false" customHeight="false" outlineLevel="0" collapsed="false">
      <c r="A10" s="42"/>
      <c r="B10" s="42"/>
      <c r="C10" s="43"/>
      <c r="D10" s="42"/>
      <c r="E10" s="43"/>
      <c r="F10" s="43"/>
      <c r="G10" s="43"/>
      <c r="H10" s="43"/>
      <c r="I10" s="43"/>
      <c r="J10" s="43"/>
      <c r="K10" s="43"/>
      <c r="L10" s="43"/>
      <c r="M10" s="43"/>
      <c r="N10" s="43"/>
      <c r="O10" s="43"/>
      <c r="P10" s="43"/>
      <c r="Q10" s="43"/>
      <c r="R10" s="43"/>
      <c r="S10" s="43"/>
      <c r="T10" s="43"/>
      <c r="U10" s="43"/>
      <c r="V10" s="43"/>
      <c r="W10" s="43"/>
      <c r="X10" s="43"/>
      <c r="Y10" s="43"/>
      <c r="Z10" s="43"/>
      <c r="AA10" s="43"/>
      <c r="AB10" s="41"/>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row>
    <row r="11" customFormat="false" ht="15" hidden="false" customHeight="false" outlineLevel="0" collapsed="false">
      <c r="A11" s="42"/>
      <c r="B11" s="42"/>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row>
    <row r="12" customFormat="false" ht="15" hidden="false" customHeight="false" outlineLevel="0" collapsed="false">
      <c r="A12" s="42"/>
      <c r="B12" s="42"/>
      <c r="C12" s="43"/>
      <c r="D12" s="42"/>
      <c r="E12" s="43"/>
      <c r="F12" s="43"/>
      <c r="G12" s="43"/>
      <c r="H12" s="43"/>
      <c r="I12" s="43"/>
      <c r="J12" s="43"/>
      <c r="K12" s="43"/>
      <c r="L12" s="43"/>
      <c r="M12" s="43"/>
      <c r="N12" s="43"/>
      <c r="O12" s="43"/>
      <c r="P12" s="43"/>
      <c r="Q12" s="43"/>
      <c r="R12" s="43"/>
      <c r="S12" s="43"/>
      <c r="T12" s="43"/>
      <c r="U12" s="43"/>
      <c r="V12" s="43"/>
      <c r="W12" s="43"/>
      <c r="X12" s="43"/>
      <c r="Y12" s="43"/>
      <c r="Z12" s="43"/>
      <c r="AA12" s="43"/>
      <c r="AB12" s="42"/>
      <c r="AD12" s="42"/>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2"/>
      <c r="BR12" s="43"/>
      <c r="BS12" s="43"/>
    </row>
    <row r="13" customFormat="false" ht="15" hidden="false" customHeight="false" outlineLevel="0" collapsed="false">
      <c r="A13" s="8"/>
      <c r="B13" s="8"/>
      <c r="C13" s="8"/>
      <c r="D13" s="42" t="s">
        <v>181</v>
      </c>
      <c r="E13" s="8"/>
      <c r="F13" s="8"/>
      <c r="G13" s="8"/>
      <c r="H13" s="8"/>
      <c r="I13" s="8"/>
      <c r="J13" s="8"/>
      <c r="K13" s="8"/>
      <c r="L13" s="8"/>
      <c r="M13" s="8"/>
      <c r="N13" s="8"/>
      <c r="O13" s="8"/>
      <c r="P13" s="8"/>
      <c r="Q13" s="8"/>
      <c r="R13" s="8"/>
      <c r="S13" s="8"/>
      <c r="T13" s="8"/>
      <c r="U13" s="8"/>
      <c r="V13" s="8"/>
      <c r="W13" s="8"/>
      <c r="X13" s="8"/>
      <c r="Y13" s="8"/>
      <c r="Z13" s="8"/>
      <c r="AA13" s="6"/>
      <c r="AB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row>
    <row r="14" customFormat="false" ht="15" hidden="false" customHeight="false" outlineLevel="0" collapsed="false">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row>
    <row r="15" customFormat="false" ht="15" hidden="false" customHeight="false" outlineLevel="0" collapsed="false">
      <c r="A15" s="8"/>
      <c r="C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35" t="s">
        <v>182</v>
      </c>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35" t="s">
        <v>183</v>
      </c>
      <c r="BR15" s="8"/>
      <c r="BS15" s="8"/>
    </row>
    <row r="16" customFormat="false" ht="15" hidden="false" customHeight="false" outlineLevel="0" collapsed="false">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S16" s="8"/>
      <c r="AT16" s="8"/>
      <c r="AU16" s="8"/>
      <c r="AV16" s="8"/>
      <c r="AW16" s="8"/>
      <c r="AX16" s="8"/>
      <c r="AY16" s="8"/>
      <c r="AZ16" s="8"/>
      <c r="BA16" s="8"/>
      <c r="BB16" s="8"/>
      <c r="BC16" s="8"/>
      <c r="BD16" s="8"/>
      <c r="BE16" s="8"/>
      <c r="BF16" s="8"/>
      <c r="BG16" s="8"/>
      <c r="BH16" s="8"/>
      <c r="BI16" s="8"/>
      <c r="BJ16" s="8"/>
      <c r="BK16" s="8"/>
      <c r="BL16" s="8"/>
      <c r="BM16" s="8"/>
      <c r="BN16" s="8"/>
      <c r="BO16" s="8"/>
      <c r="BP16" s="8"/>
      <c r="BQ16" s="35" t="s">
        <v>184</v>
      </c>
      <c r="BR16" s="8"/>
      <c r="BS16" s="8"/>
    </row>
    <row r="17" customFormat="false" ht="15" hidden="false" customHeight="false" outlineLevel="0" collapsed="false">
      <c r="A17" s="8"/>
      <c r="C17" s="8"/>
      <c r="D17" s="49" t="s">
        <v>185</v>
      </c>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row>
    <row r="18" customFormat="false" ht="15" hidden="false" customHeight="false" outlineLevel="0" collapsed="false">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row>
    <row r="19" customFormat="false" ht="15" hidden="false" customHeight="false" outlineLevel="0" collapsed="false">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row>
    <row r="20" customFormat="false" ht="15" hidden="false" customHeight="false" outlineLevel="0" collapsed="false">
      <c r="A20" s="8"/>
      <c r="B20" s="8"/>
      <c r="C20" s="8"/>
      <c r="D20" s="34" t="s">
        <v>186</v>
      </c>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row>
    <row r="21" customFormat="false" ht="15" hidden="false" customHeight="false" outlineLevel="0" collapsed="false">
      <c r="A21" s="8"/>
      <c r="B21" s="8"/>
      <c r="C21" s="8"/>
      <c r="D21" s="6" t="s">
        <v>187</v>
      </c>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row>
    <row r="22" customFormat="false" ht="15" hidden="false" customHeight="false" outlineLevel="0" collapsed="false">
      <c r="A22" s="8"/>
      <c r="B22" s="8"/>
      <c r="C22" s="8"/>
      <c r="D22" s="6" t="s">
        <v>188</v>
      </c>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row>
    <row r="23" customFormat="false" ht="15" hidden="false" customHeight="false" outlineLevel="0" collapsed="false">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row>
    <row r="24" customFormat="false" ht="15" hidden="false" customHeight="false" outlineLevel="0" collapsed="false">
      <c r="A24" s="8"/>
      <c r="B24" s="8"/>
      <c r="C24" s="8"/>
      <c r="D24" s="35" t="s">
        <v>189</v>
      </c>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row>
    <row r="25" customFormat="false" ht="15" hidden="false" customHeight="false" outlineLevel="0" collapsed="false">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row>
    <row r="26" customFormat="false" ht="15" hidden="false" customHeight="false" outlineLevel="0" collapsed="false">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row>
    <row r="27" customFormat="false" ht="15" hidden="false" customHeight="false" outlineLevel="0" collapsed="false">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row>
    <row r="28" customFormat="false" ht="15" hidden="false" customHeight="false" outlineLevel="0" collapsed="false">
      <c r="A28" s="8"/>
      <c r="B28" s="34" t="s">
        <v>190</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row>
    <row r="29" customFormat="false" ht="15" hidden="false" customHeight="false" outlineLevel="0" collapsed="false">
      <c r="A29" s="8"/>
      <c r="B29" s="6" t="n">
        <v>30867</v>
      </c>
      <c r="C29" s="6" t="s">
        <v>191</v>
      </c>
      <c r="D29" s="6" t="s">
        <v>192</v>
      </c>
      <c r="E29" s="6" t="s">
        <v>193</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row>
    <row r="30" customFormat="false" ht="15" hidden="false" customHeight="false" outlineLevel="0" collapsed="false">
      <c r="A30" s="8"/>
      <c r="B30" s="6" t="s">
        <v>194</v>
      </c>
      <c r="C30" s="6" t="n">
        <v>0.032</v>
      </c>
      <c r="D30" s="6" t="n">
        <v>62.85</v>
      </c>
      <c r="E30" s="8" t="n">
        <f aca="false">C30*D30</f>
        <v>2.0112</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row>
    <row r="31" customFormat="false" ht="15" hidden="false" customHeight="false" outlineLevel="0" collapsed="false">
      <c r="A31" s="8"/>
      <c r="B31" s="6" t="s">
        <v>195</v>
      </c>
      <c r="C31" s="6" t="n">
        <v>0.023</v>
      </c>
      <c r="D31" s="6" t="n">
        <v>87.79</v>
      </c>
      <c r="E31" s="8" t="n">
        <f aca="false">C31*D31</f>
        <v>2.01917</v>
      </c>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row>
    <row r="32" customFormat="false" ht="15" hidden="false" customHeight="false" outlineLevel="0" collapsed="false">
      <c r="A32" s="8"/>
      <c r="B32" s="6" t="s">
        <v>196</v>
      </c>
      <c r="C32" s="6" t="n">
        <v>0.035</v>
      </c>
      <c r="D32" s="6" t="n">
        <v>59.86</v>
      </c>
      <c r="E32" s="8" t="n">
        <f aca="false">C32*D32</f>
        <v>2.0951</v>
      </c>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row>
    <row r="33" customFormat="false" ht="15" hidden="false" customHeight="false" outlineLevel="0" collapsed="false">
      <c r="A33" s="8"/>
      <c r="B33" s="6" t="s">
        <v>197</v>
      </c>
      <c r="C33" s="6" t="n">
        <v>0.041</v>
      </c>
      <c r="D33" s="6" t="n">
        <v>62.85</v>
      </c>
      <c r="E33" s="8" t="n">
        <f aca="false">C33*D33</f>
        <v>2.57685</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row>
    <row r="34" customFormat="false" ht="15" hidden="false" customHeight="false" outlineLevel="0" collapsed="false">
      <c r="A34" s="8"/>
      <c r="B34" s="6" t="s">
        <v>198</v>
      </c>
      <c r="C34" s="6" t="n">
        <v>0.068</v>
      </c>
      <c r="D34" s="6" t="n">
        <v>215.49</v>
      </c>
      <c r="E34" s="8" t="n">
        <f aca="false">C34*D34</f>
        <v>14.65332</v>
      </c>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row>
    <row r="35" customFormat="false" ht="15" hidden="false" customHeight="false" outlineLevel="0" collapsed="false">
      <c r="A35" s="8"/>
      <c r="B35" s="6" t="s">
        <v>199</v>
      </c>
      <c r="C35" s="6" t="n">
        <v>0.021</v>
      </c>
      <c r="D35" s="6" t="n">
        <v>109.74</v>
      </c>
      <c r="E35" s="8" t="n">
        <f aca="false">C35*D35</f>
        <v>2.30454</v>
      </c>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row>
    <row r="36" customFormat="false" ht="15" hidden="false" customHeight="false" outlineLevel="0" collapsed="false">
      <c r="A36" s="8"/>
      <c r="B36" s="6" t="s">
        <v>200</v>
      </c>
      <c r="C36" s="6" t="n">
        <v>0.183</v>
      </c>
      <c r="D36" s="6" t="n">
        <v>30.93</v>
      </c>
      <c r="E36" s="8" t="n">
        <f aca="false">C36*D36</f>
        <v>5.66019</v>
      </c>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row>
    <row r="37" customFormat="false" ht="15" hidden="false" customHeight="false" outlineLevel="0" collapsed="false">
      <c r="A37" s="8"/>
      <c r="B37" s="6" t="s">
        <v>201</v>
      </c>
      <c r="C37" s="6" t="n">
        <v>0.18</v>
      </c>
      <c r="D37" s="6" t="n">
        <v>89.79</v>
      </c>
      <c r="E37" s="8" t="n">
        <f aca="false">C37*D37</f>
        <v>16.1622</v>
      </c>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row>
    <row r="38" customFormat="false" ht="15" hidden="false" customHeight="false" outlineLevel="0" collapsed="false">
      <c r="A38" s="8"/>
      <c r="B38" s="6" t="s">
        <v>202</v>
      </c>
      <c r="C38" s="6" t="n">
        <v>0.32</v>
      </c>
      <c r="D38" s="6" t="n">
        <v>34.93</v>
      </c>
      <c r="E38" s="8" t="n">
        <f aca="false">C38*D38</f>
        <v>11.1776</v>
      </c>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row>
    <row r="39" customFormat="false" ht="15" hidden="false" customHeight="false" outlineLevel="0" collapsed="false">
      <c r="A39" s="8"/>
      <c r="B39" s="6" t="s">
        <v>203</v>
      </c>
      <c r="C39" s="6" t="n">
        <v>0.15</v>
      </c>
      <c r="D39" s="6" t="n">
        <v>34.92</v>
      </c>
      <c r="E39" s="8" t="n">
        <f aca="false">C39*D39</f>
        <v>5.238</v>
      </c>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row>
    <row r="40" customFormat="false" ht="15" hidden="false" customHeight="false" outlineLevel="0" collapsed="false">
      <c r="A40" s="8"/>
      <c r="B40" s="6" t="s">
        <v>204</v>
      </c>
      <c r="C40" s="6" t="n">
        <v>0.33</v>
      </c>
      <c r="D40" s="6" t="n">
        <v>61.85</v>
      </c>
      <c r="E40" s="8" t="n">
        <f aca="false">C40*D40</f>
        <v>20.4105</v>
      </c>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row>
    <row r="41" customFormat="false" ht="15" hidden="false" customHeight="false" outlineLevel="0" collapsed="false">
      <c r="A41" s="8"/>
      <c r="B41" s="8"/>
      <c r="C41" s="50" t="str">
        <f aca="false">SUM(C30:C40)</f>
        <v>1.383</v>
      </c>
      <c r="D41" s="8"/>
      <c r="E41" s="1" t="str">
        <f aca="false">SUM(E30:E40)</f>
        <v>84.30867</v>
      </c>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row>
    <row r="42" customFormat="false" ht="15" hidden="false" customHeight="false" outlineLevel="0" collapsed="false">
      <c r="A42" s="8"/>
      <c r="B42" s="8"/>
      <c r="C42" s="6"/>
      <c r="D42" s="6" t="s">
        <v>205</v>
      </c>
      <c r="E42" s="6" t="n">
        <v>18</v>
      </c>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row>
    <row r="43" customFormat="false" ht="15" hidden="false" customHeight="false" outlineLevel="0" collapsed="false">
      <c r="A43" s="8"/>
      <c r="B43" s="8"/>
      <c r="C43" s="8"/>
      <c r="D43" s="6" t="s">
        <v>206</v>
      </c>
      <c r="E43" s="6" t="n">
        <v>36</v>
      </c>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row>
    <row r="44" customFormat="false" ht="15" hidden="false" customHeight="false" outlineLevel="0" collapsed="false">
      <c r="A44" s="8"/>
      <c r="B44" s="8"/>
      <c r="C44" s="8"/>
      <c r="D44" s="6" t="s">
        <v>207</v>
      </c>
      <c r="E44" s="6" t="n">
        <v>508.6</v>
      </c>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row>
    <row r="45" customFormat="false" ht="15" hidden="false" customHeight="false" outlineLevel="0" collapsed="false">
      <c r="A45" s="8"/>
      <c r="B45" s="8"/>
      <c r="C45" s="8"/>
      <c r="D45" s="6" t="s">
        <v>208</v>
      </c>
      <c r="E45" s="6" t="str">
        <f aca="false">SUM(E41:E44)</f>
        <v>646.90867</v>
      </c>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row>
    <row r="46" customFormat="false" ht="15" hidden="false" customHeight="false" outlineLevel="0" collapsed="false">
      <c r="A46" s="8"/>
      <c r="B46" s="8"/>
      <c r="C46" s="8"/>
      <c r="D46" s="6" t="s">
        <v>209</v>
      </c>
      <c r="E46" s="6" t="n">
        <v>33.92</v>
      </c>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row>
    <row r="47" customFormat="false" ht="15" hidden="false" customHeight="false" outlineLevel="0" collapsed="false">
      <c r="A47" s="8"/>
      <c r="B47" s="8"/>
      <c r="C47" s="8"/>
      <c r="D47" s="8"/>
      <c r="E47" s="6" t="str">
        <f aca="false">SUM(E45:E46)</f>
        <v>680.82867</v>
      </c>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row>
    <row r="48" customFormat="false" ht="15" hidden="false" customHeight="false" outlineLevel="0" collapsed="false">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row>
    <row r="49" customFormat="false" ht="15" hidden="false" customHeight="false" outlineLevel="0" collapsed="false">
      <c r="A49" s="8"/>
      <c r="B49" s="12" t="s">
        <v>210</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row>
    <row r="50" customFormat="false" ht="15" hidden="false" customHeight="false" outlineLevel="0" collapsed="false">
      <c r="A50" s="8"/>
      <c r="B50" s="51" t="s">
        <v>211</v>
      </c>
      <c r="D50" s="12" t="s">
        <v>212</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row>
    <row r="51" customFormat="false" ht="15" hidden="false" customHeight="false" outlineLevel="0" collapsed="false">
      <c r="A51" s="8"/>
      <c r="B51" s="12" t="s">
        <v>213</v>
      </c>
      <c r="C51" s="52" t="n">
        <v>2935.7</v>
      </c>
      <c r="D51" s="53" t="s">
        <v>214</v>
      </c>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row>
    <row r="52" customFormat="false" ht="15" hidden="false" customHeight="false" outlineLevel="0" collapsed="false">
      <c r="A52" s="8"/>
      <c r="B52" s="12" t="s">
        <v>215</v>
      </c>
      <c r="C52" s="54" t="n">
        <v>4383.1</v>
      </c>
      <c r="D52" s="53" t="s">
        <v>214</v>
      </c>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row>
    <row r="53" customFormat="false" ht="15" hidden="false" customHeight="false" outlineLevel="0" collapsed="false">
      <c r="A53" s="8"/>
      <c r="B53" s="12" t="s">
        <v>216</v>
      </c>
      <c r="C53" s="54" t="n">
        <v>3418.6</v>
      </c>
      <c r="D53" s="53" t="s">
        <v>214</v>
      </c>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row>
    <row r="54" customFormat="false" ht="15" hidden="false" customHeight="false" outlineLevel="0" collapsed="false">
      <c r="A54" s="8"/>
      <c r="B54" s="53" t="s">
        <v>217</v>
      </c>
      <c r="C54" s="54" t="n">
        <v>2873.6</v>
      </c>
      <c r="D54" s="53" t="s">
        <v>214</v>
      </c>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row>
    <row r="55" customFormat="false" ht="15" hidden="false" customHeight="false" outlineLevel="0" collapsed="false">
      <c r="A55" s="8"/>
      <c r="B55" s="53" t="s">
        <v>218</v>
      </c>
      <c r="C55" s="54" t="n">
        <v>4534.3</v>
      </c>
      <c r="D55" s="53" t="s">
        <v>214</v>
      </c>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row>
    <row r="56" customFormat="false" ht="15" hidden="false" customHeight="false" outlineLevel="0" collapsed="false">
      <c r="A56" s="8"/>
      <c r="B56" s="12" t="s">
        <v>219</v>
      </c>
      <c r="C56" s="54" t="n">
        <v>3077.8</v>
      </c>
      <c r="D56" s="53" t="s">
        <v>214</v>
      </c>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row>
    <row r="57" customFormat="false" ht="15" hidden="false" customHeight="false" outlineLevel="0" collapsed="false">
      <c r="A57" s="8"/>
      <c r="B57" s="53" t="s">
        <v>220</v>
      </c>
      <c r="C57" s="54" t="n">
        <v>3208.1</v>
      </c>
      <c r="D57" s="53" t="s">
        <v>214</v>
      </c>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row>
    <row r="58" customFormat="false" ht="15" hidden="false" customHeight="false" outlineLevel="0" collapsed="false">
      <c r="A58" s="8"/>
      <c r="B58" s="12" t="s">
        <v>221</v>
      </c>
      <c r="C58" s="54" t="n">
        <v>132.5</v>
      </c>
      <c r="D58" s="53" t="s">
        <v>214</v>
      </c>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row>
    <row r="59" customFormat="false" ht="15" hidden="false" customHeight="false" outlineLevel="0" collapsed="false">
      <c r="A59" s="8"/>
      <c r="B59" s="12" t="s">
        <v>222</v>
      </c>
      <c r="C59" s="54" t="n">
        <v>269</v>
      </c>
      <c r="D59" s="53" t="s">
        <v>214</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row>
    <row r="60" customFormat="false" ht="15" hidden="false" customHeight="false" outlineLevel="0" collapsed="false">
      <c r="A60" s="8"/>
      <c r="B60" s="12" t="s">
        <v>223</v>
      </c>
      <c r="C60" s="54" t="n">
        <v>1485.5</v>
      </c>
      <c r="D60" s="53" t="s">
        <v>214</v>
      </c>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row>
    <row r="61" customFormat="false" ht="15" hidden="false" customHeight="false" outlineLevel="0" collapsed="false">
      <c r="A61" s="8"/>
      <c r="B61" s="12" t="s">
        <v>224</v>
      </c>
      <c r="C61" s="54" t="n">
        <v>367.3</v>
      </c>
      <c r="D61" s="53" t="s">
        <v>214</v>
      </c>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row>
    <row r="62" customFormat="false" ht="15" hidden="false" customHeight="false" outlineLevel="0" collapsed="false">
      <c r="A62" s="8"/>
      <c r="B62" s="12" t="s">
        <v>225</v>
      </c>
      <c r="C62" s="54" t="n">
        <v>302.5</v>
      </c>
      <c r="D62" s="53" t="s">
        <v>214</v>
      </c>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row>
    <row r="63" customFormat="false" ht="15" hidden="false" customHeight="false" outlineLevel="0" collapsed="false">
      <c r="A63" s="8"/>
      <c r="B63" s="12" t="s">
        <v>226</v>
      </c>
      <c r="C63" s="54" t="n">
        <v>264</v>
      </c>
      <c r="D63" s="53" t="s">
        <v>214</v>
      </c>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row>
    <row r="64" customFormat="false" ht="15" hidden="false" customHeight="false" outlineLevel="0" collapsed="false">
      <c r="A64" s="8"/>
      <c r="B64" s="12" t="s">
        <v>227</v>
      </c>
      <c r="C64" s="54" t="n">
        <v>5819.7</v>
      </c>
      <c r="D64" s="53" t="s">
        <v>214</v>
      </c>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row>
    <row r="65" customFormat="false" ht="15" hidden="false" customHeight="false" outlineLevel="0" collapsed="false">
      <c r="A65" s="8"/>
      <c r="B65" s="6" t="s">
        <v>228</v>
      </c>
      <c r="C65" s="54" t="n">
        <v>4300.8</v>
      </c>
      <c r="D65" s="53" t="s">
        <v>214</v>
      </c>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row>
    <row r="66" customFormat="false" ht="15" hidden="false" customHeight="false" outlineLevel="0" collapsed="false">
      <c r="A66" s="8"/>
      <c r="B66" s="6" t="s">
        <v>229</v>
      </c>
      <c r="C66" s="54" t="n">
        <v>2806.8</v>
      </c>
      <c r="D66" s="53" t="s">
        <v>214</v>
      </c>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row>
    <row r="67" customFormat="false" ht="15" hidden="false" customHeight="false" outlineLevel="0" collapsed="false">
      <c r="A67" s="8"/>
      <c r="B67" s="6" t="s">
        <v>230</v>
      </c>
      <c r="C67" s="54" t="n">
        <v>2083.9</v>
      </c>
      <c r="D67" s="53" t="s">
        <v>214</v>
      </c>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row>
    <row r="68" customFormat="false" ht="15" hidden="false" customHeight="false" outlineLevel="0" collapsed="false">
      <c r="A68" s="8"/>
      <c r="B68" s="6"/>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row>
    <row r="69" customFormat="false" ht="15" hidden="false" customHeight="false" outlineLevel="0" collapsed="false">
      <c r="A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row>
    <row r="70" customFormat="false" ht="15" hidden="false" customHeight="false" outlineLevel="0" collapsed="false">
      <c r="A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row>
    <row r="71" customFormat="false" ht="15" hidden="false" customHeight="false" outlineLevel="0" collapsed="false">
      <c r="A71" s="8"/>
      <c r="B71" s="13" t="s">
        <v>231</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row>
    <row r="72" customFormat="false" ht="15" hidden="false" customHeight="false" outlineLevel="0" collapsed="false">
      <c r="A72" s="8"/>
      <c r="B72" s="55" t="s">
        <v>232</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row>
    <row r="73" customFormat="false" ht="15" hidden="false" customHeight="false" outlineLevel="0" collapsed="false">
      <c r="A73" s="8"/>
      <c r="B73" s="12" t="s">
        <v>233</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row>
    <row r="74" customFormat="false" ht="15" hidden="false" customHeight="false" outlineLevel="0" collapsed="false">
      <c r="A74" s="8"/>
      <c r="D74" s="12" t="s">
        <v>212</v>
      </c>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row>
    <row r="75" customFormat="false" ht="15" hidden="false" customHeight="false" outlineLevel="0" collapsed="false">
      <c r="A75" s="8"/>
      <c r="B75" s="56" t="s">
        <v>234</v>
      </c>
      <c r="C75" s="57" t="n">
        <v>474</v>
      </c>
      <c r="D75" s="6" t="s">
        <v>235</v>
      </c>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row>
    <row r="76" customFormat="false" ht="15" hidden="false" customHeight="false" outlineLevel="0" collapsed="false">
      <c r="A76" s="8"/>
      <c r="B76" s="56" t="s">
        <v>236</v>
      </c>
      <c r="C76" s="58" t="n">
        <v>421</v>
      </c>
      <c r="D76" s="6" t="s">
        <v>235</v>
      </c>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row>
    <row r="77" customFormat="false" ht="15" hidden="false" customHeight="false" outlineLevel="0" collapsed="false">
      <c r="A77" s="8"/>
      <c r="B77" s="59"/>
      <c r="C77" s="1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row>
    <row r="78" customFormat="false" ht="15" hidden="false" customHeight="false" outlineLevel="0" collapsed="false">
      <c r="A78" s="8"/>
      <c r="B78" s="53" t="s">
        <v>237</v>
      </c>
      <c r="C78" s="54" t="n">
        <v>13623.7</v>
      </c>
      <c r="D78" s="6" t="s">
        <v>238</v>
      </c>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row>
    <row r="79" customFormat="false" ht="15" hidden="false" customHeight="false" outlineLevel="0" collapsed="false">
      <c r="A79" s="8"/>
      <c r="B79" s="53" t="s">
        <v>239</v>
      </c>
      <c r="C79" s="54" t="n">
        <v>1155</v>
      </c>
      <c r="D79" s="6" t="s">
        <v>238</v>
      </c>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row>
    <row r="80" customFormat="false" ht="15" hidden="false" customHeight="false" outlineLevel="0" collapsed="false">
      <c r="A80" s="8"/>
      <c r="B80" s="53" t="s">
        <v>240</v>
      </c>
      <c r="C80" s="54" t="n">
        <v>1425</v>
      </c>
      <c r="D80" s="6" t="s">
        <v>238</v>
      </c>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row>
    <row r="81" customFormat="false" ht="15" hidden="false" customHeight="false" outlineLevel="0" collapsed="false">
      <c r="A81" s="8"/>
      <c r="B81" s="53" t="s">
        <v>241</v>
      </c>
      <c r="C81" s="60" t="n">
        <v>17606</v>
      </c>
      <c r="D81" s="6" t="s">
        <v>238</v>
      </c>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row>
    <row r="82" customFormat="false" ht="15" hidden="false" customHeight="false" outlineLevel="0" collapsed="false">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row>
    <row r="83" customFormat="false" ht="15" hidden="false" customHeight="false" outlineLevel="0" collapsed="false">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row>
    <row r="84" customFormat="false" ht="15" hidden="false" customHeight="false" outlineLevel="0" collapsed="false">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row>
    <row r="85" customFormat="false" ht="15" hidden="false" customHeight="false" outlineLevel="0" collapsed="false">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row>
    <row r="86" customFormat="false" ht="15" hidden="false" customHeight="false" outlineLevel="0" collapsed="false">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row>
    <row r="87" customFormat="false" ht="15" hidden="false" customHeight="false" outlineLevel="0" collapsed="false">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row>
    <row r="88" customFormat="false" ht="15" hidden="false" customHeight="false" outlineLevel="0" collapsed="false">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row>
    <row r="89" customFormat="false" ht="15" hidden="false" customHeight="false" outlineLevel="0" collapsed="false">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row>
    <row r="90" customFormat="false" ht="15" hidden="false" customHeight="false" outlineLevel="0" collapsed="false">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row>
    <row r="91" customFormat="false" ht="15" hidden="false" customHeight="false" outlineLevel="0" collapsed="false">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row>
    <row r="92" customFormat="false" ht="15" hidden="false" customHeight="false" outlineLevel="0" collapsed="false">
      <c r="A92" s="8"/>
      <c r="B92" s="6"/>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row>
    <row r="93" customFormat="false" ht="15" hidden="false" customHeight="false" outlineLevel="0" collapsed="false">
      <c r="A93" s="8"/>
      <c r="B93" s="6"/>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row>
    <row r="94" customFormat="false" ht="15" hidden="false" customHeight="false" outlineLevel="0" collapsed="false">
      <c r="A94" s="8"/>
      <c r="B94" s="6" t="s">
        <v>242</v>
      </c>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row>
    <row r="95" customFormat="false" ht="15" hidden="false" customHeight="false" outlineLevel="0" collapsed="false">
      <c r="A95" s="8"/>
      <c r="B95" s="51" t="s">
        <v>243</v>
      </c>
      <c r="C95" s="6" t="s">
        <v>244</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row>
    <row r="96" customFormat="false" ht="15" hidden="false" customHeight="false" outlineLevel="0" collapsed="false">
      <c r="A96" s="8"/>
      <c r="B96" s="9"/>
      <c r="C96" s="53" t="s">
        <v>245</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row>
    <row r="97" customFormat="false" ht="15" hidden="false" customHeight="false" outlineLevel="0" collapsed="false">
      <c r="A97" s="8"/>
      <c r="B97" s="8"/>
      <c r="C97" s="53" t="s">
        <v>246</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row>
    <row r="98" customFormat="false" ht="15" hidden="false" customHeight="false" outlineLevel="0" collapsed="false">
      <c r="A98" s="8"/>
      <c r="B98" s="8"/>
      <c r="C98" s="6" t="s">
        <v>247</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row>
    <row r="99" customFormat="false" ht="15" hidden="false" customHeight="false" outlineLevel="0" collapsed="false">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row>
    <row r="100" customFormat="false" ht="15" hidden="false" customHeight="false" outlineLevel="0" collapsed="false">
      <c r="A100" s="8"/>
      <c r="B100" s="6" t="s">
        <v>248</v>
      </c>
      <c r="C100" s="6" t="s">
        <v>249</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row>
    <row r="101" customFormat="false" ht="15" hidden="false" customHeight="false" outlineLevel="0" collapsed="false">
      <c r="A101" s="8"/>
      <c r="B101" s="51" t="s">
        <v>250</v>
      </c>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row>
    <row r="102" customFormat="false" ht="15" hidden="false" customHeight="false" outlineLevel="0" collapsed="false">
      <c r="A102" s="8"/>
      <c r="B102" s="9"/>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row>
    <row r="103" customFormat="false" ht="15" hidden="false" customHeight="false" outlineLevel="0" collapsed="false">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row>
    <row r="104" customFormat="false" ht="15" hidden="false" customHeight="false" outlineLevel="0" collapsed="false">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row>
    <row r="105" customFormat="false" ht="15" hidden="false" customHeight="false" outlineLevel="0" collapsed="false">
      <c r="A105" s="8"/>
      <c r="B105" s="35" t="s">
        <v>251</v>
      </c>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row>
    <row r="106" customFormat="false" ht="15" hidden="false" customHeight="false" outlineLevel="0" collapsed="false">
      <c r="A106" s="8"/>
      <c r="B106" s="6" t="s">
        <v>252</v>
      </c>
      <c r="C106" s="6" t="s">
        <v>253</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row>
    <row r="107" customFormat="false" ht="15" hidden="false" customHeight="false" outlineLevel="0" collapsed="false">
      <c r="A107" s="8"/>
      <c r="B107" s="8"/>
      <c r="C107" s="6" t="s">
        <v>254</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row>
    <row r="108" customFormat="false" ht="15" hidden="false" customHeight="false" outlineLevel="0" collapsed="false">
      <c r="A108" s="8"/>
      <c r="B108" s="8"/>
      <c r="C108" s="6" t="s">
        <v>255</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row>
    <row r="109" customFormat="false" ht="15" hidden="false" customHeight="false" outlineLevel="0" collapsed="false">
      <c r="A109" s="8"/>
      <c r="B109" s="6" t="s">
        <v>256</v>
      </c>
      <c r="C109" s="6" t="s">
        <v>257</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row>
    <row r="110" customFormat="false" ht="15" hidden="false" customHeight="false" outlineLevel="0" collapsed="false">
      <c r="A110" s="8"/>
      <c r="B110" s="8"/>
      <c r="C110" s="6" t="s">
        <v>258</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row>
    <row r="111" customFormat="false" ht="15" hidden="false" customHeight="false" outlineLevel="0" collapsed="false">
      <c r="A111" s="8"/>
      <c r="B111" s="8"/>
      <c r="C111" s="6" t="s">
        <v>259</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row>
    <row r="112" customFormat="false" ht="15" hidden="false" customHeight="false" outlineLevel="0" collapsed="false">
      <c r="A112" s="8"/>
      <c r="B112" s="8"/>
      <c r="C112" s="6" t="s">
        <v>260</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row>
    <row r="113" customFormat="false" ht="15" hidden="false" customHeight="false" outlineLevel="0" collapsed="false">
      <c r="A113" s="8"/>
      <c r="B113" s="6" t="s">
        <v>261</v>
      </c>
      <c r="C113" s="6" t="s">
        <v>262</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row>
    <row r="114" customFormat="false" ht="15" hidden="false" customHeight="false" outlineLevel="0" collapsed="false">
      <c r="A114" s="8"/>
      <c r="B114" s="8"/>
      <c r="C114" s="6" t="s">
        <v>263</v>
      </c>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row>
    <row r="115" customFormat="false" ht="15" hidden="false" customHeight="false" outlineLevel="0" collapsed="false">
      <c r="A115" s="8"/>
      <c r="B115" s="8"/>
      <c r="C115" s="6" t="s">
        <v>264</v>
      </c>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row>
    <row r="116" customFormat="false" ht="15" hidden="false" customHeight="false" outlineLevel="0" collapsed="false">
      <c r="A116" s="8"/>
      <c r="B116" s="8"/>
      <c r="C116" s="6" t="s">
        <v>265</v>
      </c>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row>
    <row r="117" customFormat="false" ht="15" hidden="false" customHeight="false" outlineLevel="0" collapsed="false">
      <c r="A117" s="8"/>
      <c r="B117" s="8"/>
      <c r="C117" s="6" t="s">
        <v>266</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row>
  </sheetData>
  <hyperlinks>
    <hyperlink ref="AM15" r:id="rId2" display="http://www.ncbi.nlm.nih.gov/pmc/articles/PMC2365748/pdf/nihms45505.pdf"/>
    <hyperlink ref="BQ15" r:id="rId3" display="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hyperlink ref="BQ16" r:id="rId4" display="http://jama.jamanetwork.com/article.aspx?articleid=1150355"/>
    <hyperlink ref="D17" r:id="rId5" display="http://www.tandfonline.com/doi/pdf/10.1080/09540120500159334"/>
    <hyperlink ref="D24" r:id="rId6" display="http://www.ncbi.nlm.nih.gov/pmc/articles/PMC3225224/pdf/nihms315998.pdf"/>
    <hyperlink ref="B71" r:id="rId7" display="http://www.medscape.com/viewarticle/544519"/>
    <hyperlink ref="B105" r:id="rId8" display="https://www.aids.gov/hiv-aids-basics/just-diagnosed-with-hiv-aids/hiv-in-your-body/stages-of-hiv/"/>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9"/>
</worksheet>
</file>

<file path=xl/worksheets/sheet7.xml><?xml version="1.0" encoding="utf-8"?>
<worksheet xmlns="http://schemas.openxmlformats.org/spreadsheetml/2006/main" xmlns:r="http://schemas.openxmlformats.org/officeDocument/2006/relationships">
  <sheetPr filterMode="false">
    <pageSetUpPr fitToPage="false"/>
  </sheetPr>
  <dimension ref="A1:BF2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W2" activePane="bottomRight" state="frozen"/>
      <selection pane="topLeft" activeCell="A1" activeCellId="0" sqref="A1"/>
      <selection pane="topRight" activeCell="AW1" activeCellId="0" sqref="AW1"/>
      <selection pane="bottomLeft" activeCell="A2" activeCellId="0" sqref="A2"/>
      <selection pane="bottomRight" activeCell="BD1" activeCellId="0" sqref="BD1"/>
    </sheetView>
  </sheetViews>
  <sheetFormatPr defaultRowHeight="15"/>
  <cols>
    <col collapsed="false" hidden="false" max="1" min="1" style="0" width="33.4795918367347"/>
  </cols>
  <sheetData>
    <row r="1" customFormat="false" ht="15" hidden="false" customHeight="false" outlineLevel="0" collapsed="false">
      <c r="A1" s="38" t="s">
        <v>152</v>
      </c>
      <c r="B1" s="28" t="s">
        <v>60</v>
      </c>
      <c r="C1" s="28" t="s">
        <v>61</v>
      </c>
      <c r="D1" s="28" t="s">
        <v>62</v>
      </c>
      <c r="E1" s="28" t="s">
        <v>125</v>
      </c>
      <c r="F1" s="28" t="s">
        <v>64</v>
      </c>
      <c r="G1" s="28" t="s">
        <v>65</v>
      </c>
      <c r="H1" s="61" t="s">
        <v>3</v>
      </c>
      <c r="I1" s="28" t="s">
        <v>66</v>
      </c>
      <c r="J1" s="61" t="s">
        <v>6</v>
      </c>
      <c r="K1" s="28" t="s">
        <v>68</v>
      </c>
      <c r="L1" s="61" t="s">
        <v>7</v>
      </c>
      <c r="M1" s="28" t="s">
        <v>69</v>
      </c>
      <c r="N1" s="28" t="s">
        <v>10</v>
      </c>
      <c r="O1" s="28" t="s">
        <v>70</v>
      </c>
      <c r="P1" s="61" t="s">
        <v>73</v>
      </c>
      <c r="Q1" s="61" t="s">
        <v>128</v>
      </c>
      <c r="R1" s="28" t="s">
        <v>74</v>
      </c>
      <c r="S1" s="28" t="s">
        <v>75</v>
      </c>
      <c r="T1" s="61" t="s">
        <v>16</v>
      </c>
      <c r="U1" s="28" t="s">
        <v>77</v>
      </c>
      <c r="V1" s="61" t="s">
        <v>18</v>
      </c>
      <c r="W1" s="28" t="s">
        <v>78</v>
      </c>
      <c r="X1" s="61" t="s">
        <v>19</v>
      </c>
      <c r="Y1" s="28" t="s">
        <v>79</v>
      </c>
      <c r="Z1" s="28" t="s">
        <v>81</v>
      </c>
      <c r="AA1" s="28" t="s">
        <v>131</v>
      </c>
      <c r="AB1" s="28" t="s">
        <v>83</v>
      </c>
      <c r="AC1" s="61" t="s">
        <v>22</v>
      </c>
      <c r="AD1" s="61" t="s">
        <v>23</v>
      </c>
      <c r="AE1" s="61" t="s">
        <v>24</v>
      </c>
      <c r="AF1" s="61" t="s">
        <v>26</v>
      </c>
      <c r="AG1" s="28" t="s">
        <v>85</v>
      </c>
      <c r="AH1" s="61" t="s">
        <v>28</v>
      </c>
      <c r="AI1" s="28" t="s">
        <v>87</v>
      </c>
      <c r="AJ1" s="28" t="s">
        <v>88</v>
      </c>
      <c r="AK1" s="28" t="s">
        <v>89</v>
      </c>
      <c r="AL1" s="61" t="s">
        <v>31</v>
      </c>
      <c r="AM1" s="28" t="s">
        <v>90</v>
      </c>
      <c r="AN1" s="28" t="s">
        <v>91</v>
      </c>
      <c r="AO1" s="39" t="s">
        <v>92</v>
      </c>
      <c r="AP1" s="28" t="s">
        <v>93</v>
      </c>
      <c r="AQ1" s="61" t="s">
        <v>32</v>
      </c>
      <c r="AR1" s="61" t="s">
        <v>33</v>
      </c>
      <c r="AS1" s="28" t="s">
        <v>94</v>
      </c>
      <c r="AT1" s="28" t="s">
        <v>134</v>
      </c>
      <c r="AU1" s="61" t="s">
        <v>34</v>
      </c>
      <c r="AV1" s="61" t="s">
        <v>37</v>
      </c>
      <c r="AW1" s="61" t="s">
        <v>40</v>
      </c>
      <c r="AX1" s="28" t="s">
        <v>98</v>
      </c>
      <c r="AY1" s="28" t="s">
        <v>99</v>
      </c>
      <c r="AZ1" s="28" t="s">
        <v>100</v>
      </c>
      <c r="BA1" s="61" t="s">
        <v>45</v>
      </c>
      <c r="BB1" s="28" t="s">
        <v>102</v>
      </c>
      <c r="BC1" s="28" t="s">
        <v>103</v>
      </c>
      <c r="BD1" s="62" t="s">
        <v>104</v>
      </c>
      <c r="BE1" s="28" t="s">
        <v>105</v>
      </c>
      <c r="BF1" s="61" t="s">
        <v>46</v>
      </c>
    </row>
    <row r="2" customFormat="false" ht="15" hidden="false" customHeight="false" outlineLevel="0" collapsed="false">
      <c r="A2" s="40" t="s">
        <v>168</v>
      </c>
      <c r="H2" s="12" t="n">
        <v>3.34</v>
      </c>
      <c r="J2" s="12" t="n">
        <v>3.34</v>
      </c>
      <c r="L2" s="12" t="n">
        <v>3.34</v>
      </c>
      <c r="P2" s="12" t="n">
        <v>3.34</v>
      </c>
      <c r="Q2" s="12" t="n">
        <v>3.34</v>
      </c>
      <c r="T2" s="12" t="n">
        <v>3.34</v>
      </c>
      <c r="V2" s="12" t="n">
        <v>3.34</v>
      </c>
      <c r="X2" s="12" t="n">
        <v>3.34</v>
      </c>
      <c r="Z2" s="12" t="n">
        <v>0.21</v>
      </c>
      <c r="AC2" s="12" t="n">
        <v>3.34</v>
      </c>
      <c r="AD2" s="12" t="n">
        <v>3.34</v>
      </c>
      <c r="AE2" s="12" t="n">
        <v>3.34</v>
      </c>
      <c r="AF2" s="12" t="n">
        <v>3.34</v>
      </c>
      <c r="AH2" s="12" t="n">
        <v>3.34</v>
      </c>
      <c r="AL2" s="12" t="n">
        <v>3.34</v>
      </c>
      <c r="AQ2" s="12" t="n">
        <v>3.34</v>
      </c>
      <c r="AR2" s="12" t="n">
        <v>3.34</v>
      </c>
      <c r="AU2" s="12" t="n">
        <v>3.34</v>
      </c>
      <c r="AV2" s="12" t="n">
        <v>3.34</v>
      </c>
      <c r="AW2" s="12" t="n">
        <v>3.34</v>
      </c>
      <c r="BA2" s="12" t="n">
        <v>3.34</v>
      </c>
      <c r="BD2" s="12" t="n">
        <v>32</v>
      </c>
      <c r="BF2" s="12" t="n">
        <v>3.34</v>
      </c>
    </row>
    <row r="3" customFormat="false" ht="15" hidden="false" customHeight="false" outlineLevel="0" collapsed="false">
      <c r="A3" s="42" t="s">
        <v>170</v>
      </c>
      <c r="H3" s="12" t="n">
        <v>9</v>
      </c>
      <c r="J3" s="12" t="n">
        <v>9</v>
      </c>
      <c r="L3" s="12" t="n">
        <v>9</v>
      </c>
      <c r="P3" s="12" t="n">
        <v>9</v>
      </c>
      <c r="Q3" s="12" t="n">
        <v>9</v>
      </c>
      <c r="T3" s="12" t="n">
        <v>9</v>
      </c>
      <c r="V3" s="12" t="n">
        <v>9</v>
      </c>
      <c r="X3" s="12" t="n">
        <v>9</v>
      </c>
      <c r="Z3" s="12" t="n">
        <v>2.93</v>
      </c>
      <c r="AC3" s="12" t="n">
        <v>9</v>
      </c>
      <c r="AD3" s="12" t="n">
        <v>9</v>
      </c>
      <c r="AE3" s="12" t="n">
        <v>9</v>
      </c>
      <c r="AF3" s="12" t="n">
        <v>9</v>
      </c>
      <c r="AH3" s="12" t="n">
        <v>9</v>
      </c>
      <c r="AL3" s="12" t="n">
        <v>9</v>
      </c>
      <c r="AQ3" s="12" t="n">
        <v>9</v>
      </c>
      <c r="AR3" s="12" t="n">
        <v>9</v>
      </c>
      <c r="AU3" s="12" t="n">
        <v>9</v>
      </c>
      <c r="AV3" s="12" t="n">
        <v>9</v>
      </c>
      <c r="AW3" s="12" t="n">
        <v>9</v>
      </c>
      <c r="BA3" s="12" t="n">
        <v>9</v>
      </c>
      <c r="BD3" s="12" t="n">
        <v>45</v>
      </c>
      <c r="BF3" s="12" t="n">
        <v>9</v>
      </c>
    </row>
    <row r="4" customFormat="false" ht="15" hidden="false" customHeight="false" outlineLevel="0" collapsed="false">
      <c r="A4" s="42" t="s">
        <v>172</v>
      </c>
      <c r="H4" s="12" t="n">
        <v>36</v>
      </c>
      <c r="J4" s="12" t="n">
        <v>36</v>
      </c>
      <c r="L4" s="12" t="n">
        <v>36</v>
      </c>
      <c r="P4" s="12" t="n">
        <v>36</v>
      </c>
      <c r="Q4" s="12" t="n">
        <v>36</v>
      </c>
      <c r="T4" s="12" t="n">
        <v>36</v>
      </c>
      <c r="V4" s="12" t="n">
        <v>36</v>
      </c>
      <c r="X4" s="12" t="n">
        <v>36</v>
      </c>
      <c r="Z4" s="12" t="n">
        <v>24.69</v>
      </c>
      <c r="AC4" s="12" t="n">
        <v>36</v>
      </c>
      <c r="AD4" s="12" t="n">
        <v>36</v>
      </c>
      <c r="AE4" s="12" t="n">
        <v>36</v>
      </c>
      <c r="AF4" s="12" t="n">
        <v>36</v>
      </c>
      <c r="AH4" s="12" t="n">
        <v>36</v>
      </c>
      <c r="AL4" s="12" t="n">
        <v>36</v>
      </c>
      <c r="AQ4" s="12" t="n">
        <v>36</v>
      </c>
      <c r="AR4" s="12" t="n">
        <v>36</v>
      </c>
      <c r="AU4" s="12" t="n">
        <v>36</v>
      </c>
      <c r="AV4" s="12" t="n">
        <v>36</v>
      </c>
      <c r="AW4" s="12" t="n">
        <v>36</v>
      </c>
      <c r="BA4" s="12" t="n">
        <v>36</v>
      </c>
      <c r="BD4" s="12" t="n">
        <v>106</v>
      </c>
      <c r="BF4" s="12" t="n">
        <v>36</v>
      </c>
    </row>
    <row r="5" customFormat="false" ht="15" hidden="false" customHeight="false" outlineLevel="0" collapsed="false">
      <c r="A5" s="42" t="s">
        <v>267</v>
      </c>
      <c r="H5" s="12" t="n">
        <v>508.6</v>
      </c>
      <c r="J5" s="12" t="n">
        <v>508.6</v>
      </c>
      <c r="L5" s="12" t="n">
        <v>508.6</v>
      </c>
      <c r="P5" s="12" t="n">
        <v>508.6</v>
      </c>
      <c r="Q5" s="12" t="n">
        <v>508.6</v>
      </c>
      <c r="T5" s="12" t="n">
        <v>508.6</v>
      </c>
      <c r="V5" s="12" t="n">
        <v>508.6</v>
      </c>
      <c r="X5" s="12" t="n">
        <v>508.6</v>
      </c>
      <c r="Z5" s="12" t="n">
        <v>130.3</v>
      </c>
      <c r="AC5" s="12" t="n">
        <v>508.6</v>
      </c>
      <c r="AD5" s="12" t="n">
        <v>508.6</v>
      </c>
      <c r="AE5" s="12" t="n">
        <v>508.6</v>
      </c>
      <c r="AF5" s="12" t="n">
        <v>508.6</v>
      </c>
      <c r="AH5" s="12" t="n">
        <v>508.6</v>
      </c>
      <c r="AL5" s="12" t="n">
        <v>508.6</v>
      </c>
      <c r="AQ5" s="12" t="n">
        <v>508.6</v>
      </c>
      <c r="AR5" s="12" t="n">
        <v>508.6</v>
      </c>
      <c r="AU5" s="12" t="n">
        <v>508.6</v>
      </c>
      <c r="AV5" s="12" t="n">
        <v>508.6</v>
      </c>
      <c r="AW5" s="12" t="n">
        <v>508.6</v>
      </c>
      <c r="BA5" s="12" t="n">
        <v>508.6</v>
      </c>
      <c r="BD5" s="12" t="n">
        <v>16263</v>
      </c>
      <c r="BF5" s="12" t="n">
        <v>508.6</v>
      </c>
    </row>
    <row r="6" customFormat="false" ht="15" hidden="false" customHeight="false" outlineLevel="0" collapsed="false">
      <c r="A6" s="42" t="s">
        <v>180</v>
      </c>
      <c r="H6" s="12" t="n">
        <v>646.908</v>
      </c>
      <c r="J6" s="12" t="n">
        <v>646.908</v>
      </c>
      <c r="L6" s="12" t="n">
        <v>646.908</v>
      </c>
      <c r="P6" s="12" t="n">
        <v>646.908</v>
      </c>
      <c r="Q6" s="12" t="n">
        <v>646.908</v>
      </c>
      <c r="T6" s="12" t="n">
        <v>646.908</v>
      </c>
      <c r="V6" s="12" t="n">
        <v>646.908</v>
      </c>
      <c r="X6" s="12" t="n">
        <v>646.908</v>
      </c>
      <c r="Z6" s="12" t="n">
        <v>800</v>
      </c>
      <c r="AC6" s="12" t="n">
        <v>646.908</v>
      </c>
      <c r="AD6" s="12" t="n">
        <v>646.908</v>
      </c>
      <c r="AE6" s="12" t="n">
        <v>646.908</v>
      </c>
      <c r="AF6" s="12" t="n">
        <v>646.908</v>
      </c>
      <c r="AH6" s="12" t="n">
        <v>646.908</v>
      </c>
      <c r="AL6" s="12" t="n">
        <v>646.908</v>
      </c>
      <c r="AQ6" s="12" t="n">
        <v>646.908</v>
      </c>
      <c r="AR6" s="12" t="n">
        <v>646.908</v>
      </c>
      <c r="AU6" s="12" t="n">
        <v>646.908</v>
      </c>
      <c r="AV6" s="12" t="n">
        <v>646.908</v>
      </c>
      <c r="AW6" s="12" t="n">
        <v>646.908</v>
      </c>
      <c r="BA6" s="12" t="n">
        <v>646.908</v>
      </c>
      <c r="BD6" s="12" t="n">
        <v>22000</v>
      </c>
      <c r="BF6" s="12" t="n">
        <v>646.908</v>
      </c>
    </row>
    <row r="7" customFormat="false" ht="15" hidden="false" customHeight="false" outlineLevel="0" collapsed="false">
      <c r="A7" s="12" t="s">
        <v>268</v>
      </c>
      <c r="H7" s="12" t="n">
        <v>33.92</v>
      </c>
      <c r="J7" s="12" t="n">
        <v>33.92</v>
      </c>
      <c r="L7" s="12" t="n">
        <v>33.92</v>
      </c>
      <c r="P7" s="12" t="n">
        <v>33.92</v>
      </c>
      <c r="Q7" s="12" t="n">
        <v>33.92</v>
      </c>
      <c r="T7" s="12" t="n">
        <v>33.92</v>
      </c>
      <c r="V7" s="12" t="n">
        <v>33.92</v>
      </c>
      <c r="X7" s="12" t="n">
        <v>33.92</v>
      </c>
      <c r="Z7" s="12" t="n">
        <v>100</v>
      </c>
      <c r="AC7" s="12" t="n">
        <v>33.92</v>
      </c>
      <c r="AD7" s="12" t="n">
        <v>33.92</v>
      </c>
      <c r="AE7" s="12" t="n">
        <v>33.92</v>
      </c>
      <c r="AF7" s="12" t="n">
        <v>33.92</v>
      </c>
      <c r="AH7" s="12" t="n">
        <v>33.92</v>
      </c>
      <c r="AL7" s="12" t="n">
        <v>33.92</v>
      </c>
      <c r="AQ7" s="12" t="n">
        <v>33.92</v>
      </c>
      <c r="AR7" s="12" t="n">
        <v>33.92</v>
      </c>
      <c r="AU7" s="12" t="n">
        <v>33.92</v>
      </c>
      <c r="AV7" s="12" t="n">
        <v>33.92</v>
      </c>
      <c r="AW7" s="12" t="n">
        <v>33.92</v>
      </c>
      <c r="BA7" s="12" t="n">
        <v>33.92</v>
      </c>
      <c r="BD7" s="12" t="n">
        <v>2400</v>
      </c>
      <c r="BF7" s="12" t="n">
        <v>33.92</v>
      </c>
    </row>
    <row r="15" customFormat="false" ht="15" hidden="false" customHeight="false" outlineLevel="0" collapsed="false">
      <c r="A15" s="63"/>
    </row>
    <row r="19" customFormat="false" ht="15" hidden="false" customHeight="false" outlineLevel="0" collapsed="false">
      <c r="A19" s="64"/>
      <c r="B19" s="12" t="s">
        <v>269</v>
      </c>
      <c r="AU19" s="12"/>
    </row>
    <row r="20" customFormat="false" ht="15" hidden="false" customHeight="false" outlineLevel="0" collapsed="false">
      <c r="A20" s="65"/>
      <c r="B20" s="12" t="s">
        <v>1</v>
      </c>
    </row>
    <row r="26" customFormat="false" ht="15" hidden="false" customHeight="false" outlineLevel="0" collapsed="false">
      <c r="A26" s="12" t="s">
        <v>270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J4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D2" activeCellId="0" sqref="D2"/>
    </sheetView>
  </sheetViews>
  <sheetFormatPr defaultRowHeight="15"/>
  <cols>
    <col collapsed="false" hidden="true" max="1" min="1" style="0" width="0"/>
    <col collapsed="false" hidden="false" max="2" min="2" style="0" width="41.8469387755102"/>
  </cols>
  <sheetData>
    <row r="1" customFormat="false" ht="15" hidden="false" customHeight="false" outlineLevel="0" collapsed="false">
      <c r="A1" s="37" t="s">
        <v>151</v>
      </c>
      <c r="B1" s="66" t="s">
        <v>271</v>
      </c>
      <c r="C1" s="28"/>
      <c r="D1" s="28"/>
      <c r="E1" s="28"/>
      <c r="F1" s="28"/>
      <c r="G1" s="28"/>
      <c r="H1" s="28"/>
      <c r="I1" s="28"/>
      <c r="J1" s="28"/>
      <c r="K1" s="28"/>
      <c r="L1" s="28" t="s">
        <v>272</v>
      </c>
      <c r="M1" s="33" t="s">
        <v>273</v>
      </c>
      <c r="N1" s="33"/>
      <c r="O1" s="66" t="s">
        <v>274</v>
      </c>
      <c r="P1" s="66"/>
      <c r="Q1" s="66"/>
      <c r="R1" s="33" t="s">
        <v>163</v>
      </c>
      <c r="S1" s="33"/>
      <c r="T1" s="33"/>
      <c r="U1" s="33"/>
      <c r="V1" s="33"/>
      <c r="W1" s="33"/>
      <c r="X1" s="33"/>
      <c r="Y1" s="33"/>
      <c r="Z1" s="33"/>
      <c r="AA1" s="33"/>
      <c r="AB1" s="33"/>
      <c r="AC1" s="33"/>
      <c r="AD1" s="33"/>
      <c r="AE1" s="37" t="s">
        <v>162</v>
      </c>
      <c r="AF1" s="37" t="s">
        <v>275</v>
      </c>
      <c r="AG1" s="37"/>
      <c r="AH1" s="37"/>
      <c r="AI1" s="37" t="s">
        <v>157</v>
      </c>
      <c r="AJ1" s="37"/>
    </row>
    <row r="2" customFormat="false" ht="15" hidden="false" customHeight="false" outlineLevel="0" collapsed="false">
      <c r="A2" s="40"/>
      <c r="B2" s="66"/>
      <c r="C2" s="36" t="s">
        <v>60</v>
      </c>
      <c r="D2" s="36" t="s">
        <v>276</v>
      </c>
      <c r="E2" s="36" t="s">
        <v>63</v>
      </c>
      <c r="F2" s="36" t="s">
        <v>65</v>
      </c>
      <c r="G2" s="36" t="s">
        <v>90</v>
      </c>
      <c r="H2" s="36" t="s">
        <v>68</v>
      </c>
      <c r="I2" s="36" t="s">
        <v>277</v>
      </c>
      <c r="J2" s="36" t="s">
        <v>10</v>
      </c>
      <c r="K2" s="36"/>
      <c r="L2" s="36" t="s">
        <v>278</v>
      </c>
      <c r="M2" s="40" t="s">
        <v>1</v>
      </c>
      <c r="N2" s="40" t="s">
        <v>279</v>
      </c>
      <c r="O2" s="40" t="s">
        <v>154</v>
      </c>
      <c r="P2" s="40" t="s">
        <v>155</v>
      </c>
      <c r="Q2" s="40" t="s">
        <v>156</v>
      </c>
      <c r="R2" s="40" t="s">
        <v>280</v>
      </c>
      <c r="S2" s="40" t="s">
        <v>3</v>
      </c>
      <c r="T2" s="40" t="s">
        <v>14</v>
      </c>
      <c r="U2" s="40" t="s">
        <v>16</v>
      </c>
      <c r="V2" s="40" t="s">
        <v>33</v>
      </c>
      <c r="W2" s="40" t="s">
        <v>34</v>
      </c>
      <c r="X2" s="40" t="s">
        <v>71</v>
      </c>
      <c r="Y2" s="40" t="s">
        <v>39</v>
      </c>
      <c r="Z2" s="40" t="s">
        <v>45</v>
      </c>
      <c r="AA2" s="40" t="s">
        <v>46</v>
      </c>
      <c r="AB2" s="40" t="s">
        <v>23</v>
      </c>
      <c r="AC2" s="40" t="s">
        <v>22</v>
      </c>
      <c r="AD2" s="40" t="s">
        <v>26</v>
      </c>
      <c r="AE2" s="40" t="s">
        <v>81</v>
      </c>
      <c r="AF2" s="40" t="s">
        <v>80</v>
      </c>
      <c r="AG2" s="40" t="s">
        <v>67</v>
      </c>
      <c r="AH2" s="40" t="s">
        <v>86</v>
      </c>
      <c r="AI2" s="40" t="s">
        <v>100</v>
      </c>
      <c r="AJ2" s="40" t="s">
        <v>70</v>
      </c>
    </row>
    <row r="3" customFormat="false" ht="15" hidden="false" customHeight="false" outlineLevel="0" collapsed="false">
      <c r="A3" s="67" t="s">
        <v>167</v>
      </c>
      <c r="B3" s="67" t="s">
        <v>281</v>
      </c>
      <c r="C3" s="67"/>
      <c r="D3" s="67" t="s">
        <v>282</v>
      </c>
      <c r="E3" s="67"/>
      <c r="F3" s="67"/>
      <c r="G3" s="67"/>
      <c r="H3" s="67"/>
      <c r="I3" s="67"/>
      <c r="J3" s="67"/>
      <c r="K3" s="67"/>
      <c r="L3" s="67"/>
      <c r="M3" s="67" t="n">
        <v>32</v>
      </c>
      <c r="N3" s="67"/>
      <c r="O3" s="67"/>
      <c r="P3" s="67"/>
      <c r="Q3" s="67"/>
      <c r="R3" s="67" t="n">
        <v>3.34</v>
      </c>
      <c r="S3" s="67"/>
      <c r="T3" s="67"/>
      <c r="U3" s="67"/>
      <c r="V3" s="67"/>
      <c r="W3" s="67"/>
      <c r="X3" s="67"/>
      <c r="Y3" s="67" t="s">
        <v>283</v>
      </c>
      <c r="Z3" s="67"/>
      <c r="AA3" s="67"/>
      <c r="AB3" s="67"/>
      <c r="AC3" s="67"/>
      <c r="AD3" s="67"/>
      <c r="AE3" s="68" t="n">
        <v>0.21</v>
      </c>
      <c r="AF3" s="67"/>
      <c r="AG3" s="67"/>
      <c r="AH3" s="67"/>
      <c r="AI3" s="69" t="n">
        <v>2</v>
      </c>
      <c r="AJ3" s="67"/>
    </row>
    <row r="4" customFormat="false" ht="15" hidden="false" customHeight="false" outlineLevel="0" collapsed="false">
      <c r="A4" s="67"/>
      <c r="B4" s="67"/>
      <c r="C4" s="67"/>
      <c r="D4" s="67" t="s">
        <v>284</v>
      </c>
      <c r="E4" s="67"/>
      <c r="F4" s="67"/>
      <c r="G4" s="67"/>
      <c r="H4" s="67"/>
      <c r="I4" s="67"/>
      <c r="J4" s="67"/>
      <c r="K4" s="67"/>
      <c r="L4" s="67"/>
      <c r="M4" s="67"/>
      <c r="N4" s="67"/>
      <c r="O4" s="67"/>
      <c r="P4" s="67"/>
      <c r="Q4" s="67"/>
      <c r="R4" s="67"/>
      <c r="S4" s="67"/>
      <c r="T4" s="67"/>
      <c r="U4" s="67"/>
      <c r="V4" s="67"/>
      <c r="W4" s="67"/>
      <c r="X4" s="67"/>
      <c r="Y4" s="67"/>
      <c r="Z4" s="67"/>
      <c r="AA4" s="67"/>
      <c r="AB4" s="67"/>
      <c r="AC4" s="67"/>
      <c r="AD4" s="67"/>
      <c r="AE4" s="68"/>
      <c r="AF4" s="67"/>
      <c r="AG4" s="67"/>
      <c r="AH4" s="67"/>
      <c r="AI4" s="67"/>
      <c r="AJ4" s="67"/>
    </row>
    <row r="5" customFormat="false" ht="15" hidden="false" customHeight="false" outlineLevel="0" collapsed="false">
      <c r="A5" s="42" t="s">
        <v>169</v>
      </c>
      <c r="B5" s="42" t="s">
        <v>170</v>
      </c>
      <c r="C5" s="42"/>
      <c r="D5" s="42" t="s">
        <v>285</v>
      </c>
      <c r="E5" s="42"/>
      <c r="F5" s="42"/>
      <c r="G5" s="42"/>
      <c r="H5" s="42"/>
      <c r="I5" s="42"/>
      <c r="J5" s="42"/>
      <c r="K5" s="42"/>
      <c r="L5" s="42"/>
      <c r="M5" s="42" t="n">
        <v>45</v>
      </c>
      <c r="N5" s="42"/>
      <c r="O5" s="42" t="n">
        <v>6</v>
      </c>
      <c r="P5" s="42" t="n">
        <v>5.5</v>
      </c>
      <c r="Q5" s="42" t="n">
        <v>8</v>
      </c>
      <c r="R5" s="42" t="n">
        <v>9</v>
      </c>
      <c r="S5" s="42"/>
      <c r="T5" s="42" t="n">
        <v>25</v>
      </c>
      <c r="U5" s="42"/>
      <c r="V5" s="42"/>
      <c r="W5" s="42"/>
      <c r="X5" s="42"/>
      <c r="Y5" s="42"/>
      <c r="Z5" s="42"/>
      <c r="AA5" s="42"/>
      <c r="AB5" s="42"/>
      <c r="AC5" s="42"/>
      <c r="AD5" s="42"/>
      <c r="AE5" s="12" t="n">
        <v>2.93</v>
      </c>
      <c r="AF5" s="12"/>
      <c r="AG5" s="12"/>
      <c r="AH5" s="12"/>
      <c r="AI5" s="12"/>
      <c r="AJ5" s="12"/>
    </row>
    <row r="6" customFormat="false" ht="15" hidden="false" customHeight="false" outlineLevel="0" collapsed="false">
      <c r="A6" s="42"/>
      <c r="B6" s="42"/>
      <c r="C6" s="42"/>
      <c r="D6" s="42" t="s">
        <v>286</v>
      </c>
      <c r="E6" s="42"/>
      <c r="F6" s="42"/>
      <c r="G6" s="42"/>
      <c r="H6" s="42"/>
      <c r="I6" s="42"/>
      <c r="J6" s="42"/>
      <c r="K6" s="42"/>
      <c r="L6" s="42"/>
      <c r="M6" s="42" t="n">
        <v>83</v>
      </c>
      <c r="N6" s="42"/>
      <c r="O6" s="42"/>
      <c r="P6" s="42"/>
      <c r="Q6" s="42"/>
      <c r="R6" s="42"/>
      <c r="S6" s="42"/>
      <c r="T6" s="42"/>
      <c r="U6" s="42"/>
      <c r="V6" s="42"/>
      <c r="W6" s="42"/>
      <c r="X6" s="42"/>
      <c r="Y6" s="42"/>
      <c r="Z6" s="42"/>
      <c r="AA6" s="42"/>
      <c r="AB6" s="42"/>
      <c r="AC6" s="42"/>
      <c r="AD6" s="42"/>
      <c r="AE6" s="12" t="n">
        <v>30</v>
      </c>
      <c r="AF6" s="12"/>
      <c r="AG6" s="12"/>
      <c r="AH6" s="12"/>
      <c r="AI6" s="12"/>
      <c r="AJ6" s="12"/>
    </row>
    <row r="7" customFormat="false" ht="15" hidden="false" customHeight="false" outlineLevel="0" collapsed="false">
      <c r="A7" s="42"/>
      <c r="B7" s="42"/>
      <c r="C7" s="42"/>
      <c r="D7" s="42"/>
      <c r="E7" s="42"/>
      <c r="F7" s="42"/>
      <c r="G7" s="42"/>
      <c r="H7" s="42"/>
      <c r="I7" s="42"/>
      <c r="J7" s="42"/>
      <c r="K7" s="42"/>
      <c r="L7" s="42"/>
      <c r="M7" s="42" t="n">
        <v>66</v>
      </c>
      <c r="N7" s="42"/>
      <c r="O7" s="42"/>
      <c r="P7" s="42"/>
      <c r="Q7" s="42"/>
      <c r="R7" s="42"/>
      <c r="S7" s="42"/>
      <c r="T7" s="42"/>
      <c r="U7" s="42"/>
      <c r="V7" s="42"/>
      <c r="W7" s="42"/>
      <c r="X7" s="42"/>
      <c r="Y7" s="42"/>
      <c r="Z7" s="42"/>
      <c r="AA7" s="42"/>
      <c r="AB7" s="42"/>
      <c r="AC7" s="42"/>
      <c r="AD7" s="42"/>
      <c r="AE7" s="12"/>
      <c r="AF7" s="12"/>
      <c r="AG7" s="12"/>
      <c r="AH7" s="12"/>
      <c r="AI7" s="12"/>
      <c r="AJ7" s="12"/>
    </row>
    <row r="8" customFormat="false" ht="15" hidden="false" customHeight="false" outlineLevel="0" collapsed="false">
      <c r="A8" s="70" t="s">
        <v>169</v>
      </c>
      <c r="B8" s="70" t="s">
        <v>172</v>
      </c>
      <c r="C8" s="70"/>
      <c r="D8" s="70" t="s">
        <v>287</v>
      </c>
      <c r="E8" s="70"/>
      <c r="F8" s="70"/>
      <c r="G8" s="70"/>
      <c r="H8" s="70"/>
      <c r="I8" s="70"/>
      <c r="J8" s="70"/>
      <c r="K8" s="70"/>
      <c r="L8" s="70"/>
      <c r="M8" s="70" t="n">
        <v>106</v>
      </c>
      <c r="N8" s="70"/>
      <c r="O8" s="70" t="n">
        <v>22</v>
      </c>
      <c r="P8" s="70" t="n">
        <v>25</v>
      </c>
      <c r="Q8" s="70" t="n">
        <v>37</v>
      </c>
      <c r="R8" s="70" t="n">
        <v>36</v>
      </c>
      <c r="S8" s="70"/>
      <c r="T8" s="70"/>
      <c r="U8" s="70"/>
      <c r="V8" s="70"/>
      <c r="W8" s="70"/>
      <c r="X8" s="70"/>
      <c r="Y8" s="70"/>
      <c r="Z8" s="70"/>
      <c r="AA8" s="70"/>
      <c r="AB8" s="70" t="n">
        <v>20.23</v>
      </c>
      <c r="AC8" s="70" t="n">
        <v>24.79</v>
      </c>
      <c r="AD8" s="70" t="n">
        <v>23.13</v>
      </c>
      <c r="AE8" s="71" t="s">
        <v>174</v>
      </c>
      <c r="AF8" s="71"/>
      <c r="AG8" s="71"/>
      <c r="AH8" s="71"/>
      <c r="AI8" s="71" t="n">
        <v>36.38</v>
      </c>
      <c r="AJ8" s="71"/>
    </row>
    <row r="9" customFormat="false" ht="15" hidden="false" customHeight="false" outlineLevel="0" collapsed="false">
      <c r="A9" s="70"/>
      <c r="B9" s="70"/>
      <c r="C9" s="70"/>
      <c r="D9" s="70"/>
      <c r="E9" s="70"/>
      <c r="F9" s="70"/>
      <c r="G9" s="70"/>
      <c r="H9" s="70"/>
      <c r="I9" s="70"/>
      <c r="J9" s="70"/>
      <c r="K9" s="70"/>
      <c r="L9" s="70"/>
      <c r="M9" s="70" t="n">
        <v>110</v>
      </c>
      <c r="N9" s="70"/>
      <c r="O9" s="70"/>
      <c r="P9" s="70"/>
      <c r="Q9" s="70"/>
      <c r="R9" s="70" t="s">
        <v>288</v>
      </c>
      <c r="S9" s="70"/>
      <c r="T9" s="70"/>
      <c r="U9" s="70"/>
      <c r="V9" s="70"/>
      <c r="W9" s="70"/>
      <c r="X9" s="70"/>
      <c r="Y9" s="70"/>
      <c r="Z9" s="70"/>
      <c r="AA9" s="70"/>
      <c r="AB9" s="70"/>
      <c r="AC9" s="70" t="n">
        <v>10.5</v>
      </c>
      <c r="AD9" s="70" t="n">
        <v>14.25</v>
      </c>
      <c r="AE9" s="71" t="s">
        <v>289</v>
      </c>
      <c r="AF9" s="71"/>
      <c r="AG9" s="71"/>
      <c r="AH9" s="71"/>
      <c r="AI9" s="71"/>
      <c r="AJ9" s="71"/>
    </row>
    <row r="10" customFormat="false" ht="15" hidden="false" customHeight="false" outlineLevel="0" collapsed="false">
      <c r="A10" s="46" t="s">
        <v>175</v>
      </c>
      <c r="B10" s="46" t="s">
        <v>290</v>
      </c>
      <c r="C10" s="40"/>
      <c r="D10" s="40" t="n">
        <v>13192.8</v>
      </c>
      <c r="E10" s="40" t="n">
        <v>480</v>
      </c>
      <c r="F10" s="40" t="s">
        <v>291</v>
      </c>
      <c r="G10" s="40" t="n">
        <v>227</v>
      </c>
      <c r="H10" s="40" t="n">
        <v>366</v>
      </c>
      <c r="I10" s="40" t="n">
        <v>11914</v>
      </c>
      <c r="J10" s="40" t="n">
        <v>524.4</v>
      </c>
      <c r="K10" s="40"/>
      <c r="L10" s="40" t="s">
        <v>68</v>
      </c>
      <c r="M10" s="46" t="n">
        <v>16263</v>
      </c>
      <c r="N10" s="48" t="s">
        <v>177</v>
      </c>
      <c r="O10" s="46"/>
      <c r="P10" s="46"/>
      <c r="Q10" s="46"/>
      <c r="R10" s="46" t="n">
        <v>403</v>
      </c>
      <c r="S10" s="46" t="n">
        <v>1540</v>
      </c>
      <c r="T10" s="46" t="n">
        <v>295</v>
      </c>
      <c r="U10" s="46" t="n">
        <v>472.35</v>
      </c>
      <c r="V10" s="46" t="n">
        <v>371</v>
      </c>
      <c r="W10" s="46" t="n">
        <v>297</v>
      </c>
      <c r="X10" s="46"/>
      <c r="Y10" s="46" t="s">
        <v>292</v>
      </c>
      <c r="Z10" s="46" t="n">
        <v>321.36</v>
      </c>
      <c r="AA10" s="46" t="n">
        <v>424.56</v>
      </c>
      <c r="AB10" s="46" t="n">
        <v>127.4</v>
      </c>
      <c r="AC10" s="46"/>
      <c r="AD10" s="46" t="n">
        <v>72</v>
      </c>
      <c r="AE10" s="12" t="s">
        <v>293</v>
      </c>
      <c r="AF10" s="12" t="n">
        <v>402.6</v>
      </c>
      <c r="AG10" s="12" t="n">
        <v>1290.3</v>
      </c>
      <c r="AH10" s="12" t="s">
        <v>294</v>
      </c>
      <c r="AI10" s="12" t="n">
        <v>3415.1</v>
      </c>
      <c r="AJ10" s="12" t="n">
        <v>2242</v>
      </c>
    </row>
    <row r="11" customFormat="false" ht="15" hidden="false" customHeight="false" outlineLevel="0" collapsed="false">
      <c r="A11" s="46"/>
      <c r="B11" s="46"/>
      <c r="C11" s="40"/>
      <c r="D11" s="40"/>
      <c r="E11" s="40"/>
      <c r="F11" s="40"/>
      <c r="G11" s="40"/>
      <c r="H11" s="40"/>
      <c r="I11" s="40"/>
      <c r="J11" s="40"/>
      <c r="K11" s="40"/>
      <c r="L11" s="40"/>
      <c r="M11" s="46" t="s">
        <v>295</v>
      </c>
      <c r="N11" s="46" t="n">
        <v>31848</v>
      </c>
      <c r="O11" s="46"/>
      <c r="P11" s="46"/>
      <c r="Q11" s="46"/>
      <c r="R11" s="46"/>
      <c r="S11" s="46" t="n">
        <v>500.5</v>
      </c>
      <c r="T11" s="46" t="n">
        <v>292</v>
      </c>
      <c r="U11" s="46" t="n">
        <v>205</v>
      </c>
      <c r="V11" s="46" t="n">
        <v>420.5</v>
      </c>
      <c r="W11" s="46" t="n">
        <v>125</v>
      </c>
      <c r="X11" s="46"/>
      <c r="Y11" s="46" t="s">
        <v>296</v>
      </c>
      <c r="Z11" s="46" t="n">
        <v>417</v>
      </c>
      <c r="AA11" s="46" t="n">
        <v>153</v>
      </c>
      <c r="AB11" s="46"/>
      <c r="AC11" s="46"/>
      <c r="AD11" s="46" t="n">
        <v>158</v>
      </c>
      <c r="AE11" s="12" t="n">
        <v>257.7</v>
      </c>
      <c r="AF11" s="12"/>
      <c r="AG11" s="12"/>
      <c r="AH11" s="12"/>
      <c r="AI11" s="12"/>
      <c r="AJ11" s="12"/>
    </row>
    <row r="12" customFormat="false" ht="15" hidden="false" customHeight="false" outlineLevel="0" collapsed="false">
      <c r="A12" s="46"/>
      <c r="B12" s="46"/>
      <c r="C12" s="40"/>
      <c r="D12" s="40"/>
      <c r="E12" s="40"/>
      <c r="F12" s="40"/>
      <c r="G12" s="40"/>
      <c r="H12" s="40"/>
      <c r="I12" s="40"/>
      <c r="J12" s="40"/>
      <c r="K12" s="40"/>
      <c r="L12" s="40"/>
      <c r="M12" s="46" t="s">
        <v>297</v>
      </c>
      <c r="N12" s="46"/>
      <c r="O12" s="46"/>
      <c r="P12" s="46"/>
      <c r="Q12" s="46"/>
      <c r="R12" s="46"/>
      <c r="S12" s="46"/>
      <c r="T12" s="46"/>
      <c r="U12" s="46" t="s">
        <v>298</v>
      </c>
      <c r="V12" s="46" t="n">
        <v>362.1</v>
      </c>
      <c r="W12" s="46"/>
      <c r="X12" s="46"/>
      <c r="Y12" s="46"/>
      <c r="Z12" s="46"/>
      <c r="AA12" s="46"/>
      <c r="AB12" s="46"/>
      <c r="AC12" s="46"/>
      <c r="AD12" s="46"/>
      <c r="AE12" s="72" t="n">
        <v>996</v>
      </c>
      <c r="AF12" s="12"/>
      <c r="AG12" s="12"/>
      <c r="AH12" s="12"/>
      <c r="AI12" s="12"/>
      <c r="AJ12" s="12"/>
    </row>
    <row r="13" customFormat="false" ht="15" hidden="false" customHeight="false" outlineLevel="0" collapsed="false">
      <c r="A13" s="46"/>
      <c r="B13" s="46"/>
      <c r="C13" s="40"/>
      <c r="D13" s="40"/>
      <c r="E13" s="40"/>
      <c r="F13" s="40"/>
      <c r="G13" s="40"/>
      <c r="H13" s="40"/>
      <c r="I13" s="40"/>
      <c r="J13" s="40"/>
      <c r="K13" s="40"/>
      <c r="L13" s="40"/>
      <c r="M13" s="48" t="n">
        <v>9216</v>
      </c>
      <c r="N13" s="46"/>
      <c r="O13" s="46"/>
      <c r="P13" s="46"/>
      <c r="Q13" s="46"/>
      <c r="R13" s="46"/>
      <c r="S13" s="46"/>
      <c r="T13" s="46"/>
      <c r="U13" s="46" t="n">
        <v>111</v>
      </c>
      <c r="V13" s="46"/>
      <c r="W13" s="46"/>
      <c r="X13" s="46"/>
      <c r="Y13" s="46"/>
      <c r="Z13" s="46"/>
      <c r="AA13" s="46"/>
      <c r="AB13" s="46"/>
      <c r="AC13" s="46"/>
      <c r="AD13" s="46"/>
      <c r="AE13" s="12" t="n">
        <v>312</v>
      </c>
      <c r="AF13" s="12"/>
      <c r="AG13" s="12"/>
      <c r="AH13" s="12"/>
      <c r="AI13" s="12"/>
      <c r="AJ13" s="12"/>
    </row>
    <row r="14" customFormat="false" ht="15" hidden="false" customHeight="false" outlineLevel="0" collapsed="false">
      <c r="A14" s="46"/>
      <c r="B14" s="46"/>
      <c r="C14" s="40"/>
      <c r="D14" s="40"/>
      <c r="E14" s="40"/>
      <c r="F14" s="40"/>
      <c r="G14" s="40"/>
      <c r="H14" s="40"/>
      <c r="I14" s="40"/>
      <c r="J14" s="40"/>
      <c r="K14" s="40"/>
      <c r="L14" s="40"/>
      <c r="M14" s="46" t="n">
        <v>13680</v>
      </c>
      <c r="N14" s="46"/>
      <c r="O14" s="46"/>
      <c r="P14" s="46"/>
      <c r="Q14" s="46"/>
      <c r="R14" s="46"/>
      <c r="S14" s="46"/>
      <c r="T14" s="46"/>
      <c r="U14" s="46"/>
      <c r="V14" s="46"/>
      <c r="W14" s="46"/>
      <c r="X14" s="46"/>
      <c r="Y14" s="46"/>
      <c r="Z14" s="46"/>
      <c r="AA14" s="46"/>
      <c r="AB14" s="46"/>
      <c r="AC14" s="46"/>
      <c r="AD14" s="46"/>
      <c r="AE14" s="12" t="n">
        <v>227</v>
      </c>
      <c r="AF14" s="12"/>
      <c r="AG14" s="12"/>
      <c r="AH14" s="12"/>
      <c r="AI14" s="12"/>
      <c r="AJ14" s="12"/>
    </row>
    <row r="15" customFormat="false" ht="15" hidden="false" customHeight="false" outlineLevel="0" collapsed="false">
      <c r="A15" s="70" t="s">
        <v>175</v>
      </c>
      <c r="B15" s="70" t="s">
        <v>178</v>
      </c>
      <c r="C15" s="70"/>
      <c r="D15" s="70"/>
      <c r="E15" s="70"/>
      <c r="F15" s="70"/>
      <c r="G15" s="70"/>
      <c r="H15" s="70"/>
      <c r="I15" s="70"/>
      <c r="J15" s="70"/>
      <c r="K15" s="70"/>
      <c r="L15" s="70"/>
      <c r="M15" s="70" t="n">
        <v>180</v>
      </c>
      <c r="N15" s="70"/>
      <c r="O15" s="70" t="n">
        <v>12</v>
      </c>
      <c r="P15" s="70" t="n">
        <v>11</v>
      </c>
      <c r="Q15" s="70" t="n">
        <v>16</v>
      </c>
      <c r="R15" s="70" t="n">
        <v>36</v>
      </c>
      <c r="S15" s="70"/>
      <c r="T15" s="70"/>
      <c r="U15" s="70"/>
      <c r="V15" s="70"/>
      <c r="W15" s="70"/>
      <c r="X15" s="70"/>
      <c r="Y15" s="70"/>
      <c r="Z15" s="70"/>
      <c r="AA15" s="70"/>
      <c r="AB15" s="70"/>
      <c r="AC15" s="70"/>
      <c r="AD15" s="70"/>
      <c r="AE15" s="71"/>
      <c r="AF15" s="71"/>
      <c r="AG15" s="71"/>
      <c r="AH15" s="71"/>
      <c r="AI15" s="71"/>
      <c r="AJ15" s="71"/>
    </row>
    <row r="16" customFormat="false" ht="15" hidden="false" customHeight="false" outlineLevel="0" collapsed="false">
      <c r="A16" s="42" t="s">
        <v>175</v>
      </c>
      <c r="B16" s="42" t="s">
        <v>179</v>
      </c>
      <c r="C16" s="42"/>
      <c r="D16" s="42"/>
      <c r="E16" s="42"/>
      <c r="F16" s="42"/>
      <c r="G16" s="42"/>
      <c r="H16" s="42"/>
      <c r="I16" s="42"/>
      <c r="J16" s="42"/>
      <c r="K16" s="42"/>
      <c r="L16" s="42"/>
      <c r="M16" s="42" t="n">
        <v>424</v>
      </c>
      <c r="N16" s="42"/>
      <c r="O16" s="42" t="n">
        <v>22</v>
      </c>
      <c r="P16" s="42" t="n">
        <v>25</v>
      </c>
      <c r="Q16" s="42" t="n">
        <v>37</v>
      </c>
      <c r="R16" s="42" t="n">
        <v>144</v>
      </c>
      <c r="S16" s="42"/>
      <c r="T16" s="42"/>
      <c r="U16" s="42"/>
      <c r="V16" s="42"/>
      <c r="W16" s="42"/>
      <c r="X16" s="42"/>
      <c r="Y16" s="42"/>
      <c r="Z16" s="42"/>
      <c r="AA16" s="42"/>
      <c r="AB16" s="42"/>
      <c r="AC16" s="42"/>
      <c r="AD16" s="42"/>
      <c r="AE16" s="12"/>
      <c r="AF16" s="12"/>
      <c r="AG16" s="12"/>
      <c r="AH16" s="12"/>
      <c r="AI16" s="12"/>
      <c r="AJ16" s="12"/>
    </row>
    <row r="17" customFormat="false" ht="15" hidden="false" customHeight="false" outlineLevel="0" collapsed="false">
      <c r="A17" s="70" t="s">
        <v>261</v>
      </c>
      <c r="B17" s="70" t="s">
        <v>261</v>
      </c>
      <c r="C17" s="70"/>
      <c r="D17" s="70" t="n">
        <v>13308</v>
      </c>
      <c r="E17" s="70"/>
      <c r="F17" s="70" t="n">
        <v>11265</v>
      </c>
      <c r="G17" s="70"/>
      <c r="H17" s="70" t="s">
        <v>299</v>
      </c>
      <c r="I17" s="70"/>
      <c r="J17" s="70"/>
      <c r="K17" s="70"/>
      <c r="L17" s="70"/>
      <c r="M17" s="70" t="s">
        <v>300</v>
      </c>
      <c r="N17" s="70"/>
      <c r="O17" s="70"/>
      <c r="P17" s="70"/>
      <c r="Q17" s="70"/>
      <c r="R17" s="71" t="n">
        <v>490</v>
      </c>
      <c r="S17" s="70"/>
      <c r="T17" s="73" t="n">
        <v>48.1</v>
      </c>
      <c r="U17" s="70"/>
      <c r="V17" s="70"/>
      <c r="W17" s="70"/>
      <c r="X17" s="70"/>
      <c r="Y17" s="73" t="n">
        <v>3106.8</v>
      </c>
      <c r="Z17" s="70"/>
      <c r="AA17" s="70"/>
      <c r="AB17" s="70"/>
      <c r="AC17" s="70"/>
      <c r="AD17" s="70"/>
      <c r="AE17" s="70"/>
      <c r="AF17" s="70"/>
      <c r="AG17" s="70"/>
      <c r="AH17" s="70"/>
      <c r="AI17" s="70" t="n">
        <v>1657</v>
      </c>
      <c r="AJ17" s="73" t="s">
        <v>301</v>
      </c>
    </row>
    <row r="18" customFormat="false" ht="15" hidden="false" customHeight="false" outlineLevel="0" collapsed="false">
      <c r="A18" s="70"/>
      <c r="B18" s="70"/>
      <c r="C18" s="70"/>
      <c r="D18" s="70"/>
      <c r="E18" s="70"/>
      <c r="F18" s="70"/>
      <c r="G18" s="70"/>
      <c r="H18" s="70"/>
      <c r="I18" s="70"/>
      <c r="J18" s="70"/>
      <c r="K18" s="70"/>
      <c r="L18" s="70"/>
      <c r="M18" s="70"/>
      <c r="N18" s="70"/>
      <c r="O18" s="70"/>
      <c r="P18" s="70"/>
      <c r="Q18" s="70"/>
      <c r="R18" s="71"/>
      <c r="S18" s="70"/>
      <c r="T18" s="70"/>
      <c r="U18" s="70"/>
      <c r="V18" s="70"/>
      <c r="W18" s="70"/>
      <c r="X18" s="70"/>
      <c r="Y18" s="73" t="n">
        <v>215</v>
      </c>
      <c r="Z18" s="70"/>
      <c r="AA18" s="70"/>
      <c r="AB18" s="70"/>
      <c r="AC18" s="70"/>
      <c r="AD18" s="70"/>
      <c r="AE18" s="70"/>
      <c r="AF18" s="70"/>
      <c r="AG18" s="70"/>
      <c r="AH18" s="70"/>
      <c r="AI18" s="70"/>
      <c r="AJ18" s="73" t="n">
        <v>321</v>
      </c>
    </row>
    <row r="19" customFormat="false" ht="15" hidden="false" customHeight="false" outlineLevel="0" collapsed="false">
      <c r="A19" s="42"/>
      <c r="B19" s="42"/>
      <c r="C19" s="42"/>
      <c r="D19" s="42"/>
      <c r="E19" s="42"/>
      <c r="F19" s="42"/>
      <c r="G19" s="42"/>
      <c r="H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row>
    <row r="20" customFormat="false" ht="15" hidden="false" customHeight="false" outlineLevel="0" collapsed="false">
      <c r="A20" s="42"/>
      <c r="B20" s="42"/>
      <c r="C20" s="49" t="s">
        <v>302</v>
      </c>
      <c r="D20" s="42"/>
      <c r="E20" s="42"/>
      <c r="F20" s="74" t="s">
        <v>303</v>
      </c>
      <c r="G20" s="49" t="s">
        <v>304</v>
      </c>
      <c r="H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row>
    <row r="21" customFormat="false" ht="15" hidden="false" customHeight="false" outlineLevel="0" collapsed="false">
      <c r="A21" s="42"/>
      <c r="B21" s="42" t="s">
        <v>305</v>
      </c>
      <c r="C21" s="42" t="s">
        <v>306</v>
      </c>
      <c r="D21" s="42"/>
      <c r="E21" s="42"/>
      <c r="F21" s="12" t="s">
        <v>307</v>
      </c>
      <c r="G21" s="42" t="s">
        <v>308</v>
      </c>
      <c r="H21" s="42"/>
      <c r="M21" s="75" t="s">
        <v>183</v>
      </c>
      <c r="N21" s="42" t="s">
        <v>308</v>
      </c>
      <c r="O21" s="42"/>
      <c r="P21" s="42"/>
      <c r="Q21" s="42"/>
      <c r="R21" s="42"/>
      <c r="S21" s="42"/>
      <c r="T21" s="42"/>
      <c r="U21" s="42"/>
      <c r="V21" s="42"/>
      <c r="W21" s="42"/>
      <c r="X21" s="42"/>
      <c r="Y21" s="42"/>
      <c r="Z21" s="42"/>
      <c r="AA21" s="42"/>
      <c r="AB21" s="42"/>
      <c r="AC21" s="42"/>
      <c r="AD21" s="42"/>
      <c r="AE21" s="42"/>
      <c r="AF21" s="42"/>
      <c r="AG21" s="42"/>
      <c r="AH21" s="42"/>
      <c r="AI21" s="42"/>
      <c r="AJ21" s="42"/>
    </row>
    <row r="22" customFormat="false" ht="15" hidden="false" customHeight="false" outlineLevel="0" collapsed="false">
      <c r="A22" s="42"/>
      <c r="B22" s="42" t="s">
        <v>309</v>
      </c>
      <c r="C22" s="42" t="s">
        <v>306</v>
      </c>
      <c r="D22" s="42"/>
      <c r="E22" s="42"/>
      <c r="F22" s="42" t="s">
        <v>310</v>
      </c>
      <c r="G22" s="42" t="n">
        <v>523</v>
      </c>
      <c r="H22" s="42"/>
      <c r="I22" s="74" t="s">
        <v>311</v>
      </c>
      <c r="J22" s="42" t="s">
        <v>312</v>
      </c>
      <c r="K22" s="42" t="s">
        <v>313</v>
      </c>
      <c r="M22" s="75" t="s">
        <v>184</v>
      </c>
      <c r="N22" s="42" t="s">
        <v>314</v>
      </c>
      <c r="O22" s="42"/>
      <c r="P22" s="42"/>
      <c r="Q22" s="42"/>
      <c r="R22" s="42"/>
      <c r="S22" s="42"/>
      <c r="T22" s="42"/>
      <c r="U22" s="42"/>
      <c r="V22" s="42"/>
      <c r="W22" s="42"/>
      <c r="X22" s="42"/>
      <c r="Y22" s="42"/>
      <c r="Z22" s="42"/>
      <c r="AA22" s="42"/>
      <c r="AB22" s="42"/>
      <c r="AC22" s="42"/>
      <c r="AD22" s="42"/>
      <c r="AE22" s="42"/>
      <c r="AF22" s="42"/>
      <c r="AG22" s="42"/>
      <c r="AH22" s="42"/>
      <c r="AI22" s="42"/>
      <c r="AJ22" s="42"/>
    </row>
    <row r="23" customFormat="false" ht="15" hidden="false" customHeight="false" outlineLevel="0" collapsed="false">
      <c r="A23" s="42"/>
      <c r="B23" s="42" t="s">
        <v>315</v>
      </c>
      <c r="C23" s="42" t="s">
        <v>316</v>
      </c>
      <c r="D23" s="42"/>
      <c r="E23" s="42"/>
      <c r="F23" s="42" t="s">
        <v>317</v>
      </c>
      <c r="G23" s="42" t="n">
        <v>582</v>
      </c>
      <c r="H23" s="42"/>
      <c r="I23" s="42" t="s">
        <v>318</v>
      </c>
      <c r="J23" s="42" t="n">
        <v>5349</v>
      </c>
      <c r="K23" s="12" t="s">
        <v>319</v>
      </c>
      <c r="M23" s="42"/>
      <c r="N23" s="42" t="s">
        <v>320</v>
      </c>
      <c r="O23" s="42"/>
      <c r="P23" s="42"/>
      <c r="Q23" s="42"/>
      <c r="R23" s="42"/>
      <c r="S23" s="42"/>
      <c r="T23" s="42"/>
      <c r="U23" s="42"/>
      <c r="V23" s="42"/>
      <c r="W23" s="42"/>
      <c r="X23" s="42"/>
      <c r="Y23" s="42"/>
      <c r="Z23" s="42"/>
      <c r="AA23" s="42"/>
      <c r="AB23" s="42"/>
      <c r="AC23" s="42"/>
      <c r="AD23" s="42"/>
      <c r="AE23" s="49" t="s">
        <v>182</v>
      </c>
      <c r="AF23" s="42"/>
      <c r="AG23" s="42"/>
      <c r="AH23" s="42"/>
      <c r="AI23" s="42"/>
      <c r="AJ23" s="42"/>
    </row>
    <row r="24" customFormat="false" ht="15" hidden="false" customHeight="false" outlineLevel="0" collapsed="false">
      <c r="A24" s="42"/>
      <c r="B24" s="42" t="s">
        <v>315</v>
      </c>
      <c r="C24" s="42" t="s">
        <v>316</v>
      </c>
      <c r="D24" s="42"/>
      <c r="E24" s="42"/>
      <c r="F24" s="42" t="s">
        <v>321</v>
      </c>
      <c r="G24" s="42" t="n">
        <v>1563</v>
      </c>
      <c r="H24" s="42"/>
      <c r="I24" s="42" t="s">
        <v>322</v>
      </c>
      <c r="J24" s="42" t="n">
        <v>5336</v>
      </c>
      <c r="K24" s="12" t="s">
        <v>323</v>
      </c>
      <c r="M24" s="42"/>
      <c r="N24" s="42" t="s">
        <v>324</v>
      </c>
      <c r="O24" s="42"/>
      <c r="P24" s="42"/>
      <c r="Q24" s="42"/>
      <c r="R24" s="42"/>
      <c r="S24" s="42"/>
      <c r="T24" s="42"/>
      <c r="U24" s="42"/>
      <c r="V24" s="42"/>
      <c r="W24" s="42"/>
      <c r="X24" s="42"/>
      <c r="Y24" s="42"/>
      <c r="Z24" s="42"/>
      <c r="AA24" s="42"/>
      <c r="AB24" s="42"/>
      <c r="AC24" s="42"/>
      <c r="AD24" s="42"/>
      <c r="AE24" s="42"/>
      <c r="AF24" s="42"/>
      <c r="AG24" s="42"/>
      <c r="AH24" s="42"/>
      <c r="AI24" s="42"/>
      <c r="AJ24" s="42"/>
    </row>
    <row r="25" customFormat="false" ht="15" hidden="false" customHeight="false" outlineLevel="0" collapsed="false">
      <c r="A25" s="42"/>
      <c r="B25" s="42" t="s">
        <v>325</v>
      </c>
      <c r="C25" s="42" t="s">
        <v>326</v>
      </c>
      <c r="D25" s="42"/>
      <c r="E25" s="42"/>
      <c r="F25" s="42" t="s">
        <v>327</v>
      </c>
      <c r="G25" s="42" t="n">
        <v>3005</v>
      </c>
      <c r="H25" s="42"/>
      <c r="I25" s="42" t="s">
        <v>328</v>
      </c>
      <c r="J25" s="42" t="n">
        <v>5084</v>
      </c>
      <c r="K25" s="12" t="s">
        <v>329</v>
      </c>
      <c r="M25" s="42"/>
      <c r="N25" s="42" t="s">
        <v>330</v>
      </c>
      <c r="O25" s="42"/>
      <c r="P25" s="42"/>
      <c r="Q25" s="42"/>
      <c r="R25" s="42"/>
      <c r="S25" s="42"/>
      <c r="T25" s="42"/>
      <c r="U25" s="42"/>
      <c r="V25" s="42"/>
      <c r="W25" s="42"/>
      <c r="X25" s="42"/>
      <c r="Y25" s="42"/>
      <c r="Z25" s="42"/>
      <c r="AA25" s="42"/>
      <c r="AB25" s="42"/>
      <c r="AC25" s="42"/>
      <c r="AD25" s="42"/>
      <c r="AE25" s="42"/>
      <c r="AF25" s="42"/>
      <c r="AG25" s="42"/>
      <c r="AH25" s="42"/>
      <c r="AI25" s="42"/>
      <c r="AJ25" s="42"/>
    </row>
    <row r="26" customFormat="false" ht="15" hidden="false" customHeight="false" outlineLevel="0" collapsed="false">
      <c r="A26" s="42"/>
      <c r="B26" s="42"/>
      <c r="C26" s="42"/>
      <c r="D26" s="42"/>
      <c r="E26" s="42"/>
      <c r="F26" s="42" t="s">
        <v>331</v>
      </c>
      <c r="G26" s="42" t="n">
        <v>5663</v>
      </c>
      <c r="H26" s="42"/>
      <c r="I26" s="42" t="s">
        <v>332</v>
      </c>
      <c r="J26" s="42" t="n">
        <v>7685</v>
      </c>
      <c r="K26" s="12" t="s">
        <v>333</v>
      </c>
      <c r="M26" s="42"/>
      <c r="N26" s="42" t="s">
        <v>334</v>
      </c>
      <c r="O26" s="42"/>
      <c r="P26" s="42"/>
      <c r="Q26" s="42"/>
      <c r="R26" s="42"/>
      <c r="S26" s="42"/>
      <c r="T26" s="42"/>
      <c r="U26" s="42"/>
      <c r="V26" s="42"/>
      <c r="W26" s="42"/>
      <c r="X26" s="42"/>
      <c r="Y26" s="42"/>
      <c r="Z26" s="42"/>
      <c r="AA26" s="42"/>
      <c r="AB26" s="42"/>
      <c r="AC26" s="42"/>
      <c r="AD26" s="42"/>
      <c r="AE26" s="42"/>
      <c r="AF26" s="42"/>
      <c r="AG26" s="42"/>
      <c r="AH26" s="42"/>
      <c r="AI26" s="42"/>
      <c r="AJ26" s="42"/>
    </row>
    <row r="27" customFormat="false" ht="15" hidden="false" customHeight="false" outlineLevel="0" collapsed="false">
      <c r="A27" s="42"/>
      <c r="B27" s="42"/>
      <c r="C27" s="42"/>
      <c r="D27" s="42"/>
      <c r="E27" s="42"/>
      <c r="F27" s="42" t="s">
        <v>335</v>
      </c>
      <c r="G27" s="42" t="n">
        <v>8937</v>
      </c>
      <c r="H27" s="42"/>
      <c r="I27" s="42" t="s">
        <v>336</v>
      </c>
      <c r="J27" s="42" t="n">
        <v>4748</v>
      </c>
      <c r="K27" s="12" t="s">
        <v>337</v>
      </c>
      <c r="M27" s="42"/>
      <c r="N27" s="42" t="s">
        <v>338</v>
      </c>
      <c r="O27" s="42"/>
      <c r="P27" s="42"/>
      <c r="Q27" s="42"/>
      <c r="R27" s="42"/>
      <c r="S27" s="42"/>
      <c r="T27" s="42"/>
      <c r="U27" s="42"/>
      <c r="V27" s="42"/>
      <c r="W27" s="42"/>
      <c r="X27" s="42"/>
      <c r="Y27" s="42"/>
      <c r="Z27" s="42"/>
      <c r="AA27" s="42"/>
      <c r="AB27" s="42"/>
      <c r="AC27" s="42"/>
      <c r="AD27" s="42"/>
      <c r="AE27" s="42"/>
      <c r="AF27" s="42"/>
      <c r="AG27" s="42"/>
      <c r="AH27" s="42"/>
      <c r="AI27" s="42"/>
      <c r="AJ27" s="42"/>
    </row>
    <row r="28" customFormat="false" ht="15" hidden="false" customHeight="false" outlineLevel="0" collapsed="false">
      <c r="A28" s="42"/>
      <c r="B28" s="42"/>
      <c r="C28" s="42"/>
      <c r="D28" s="42"/>
      <c r="E28" s="42"/>
      <c r="F28" s="42"/>
      <c r="G28" s="42"/>
      <c r="H28" s="42"/>
      <c r="I28" s="42" t="s">
        <v>339</v>
      </c>
      <c r="J28" s="42" t="n">
        <v>6428</v>
      </c>
      <c r="K28" s="12" t="s">
        <v>340</v>
      </c>
      <c r="M28" s="42"/>
      <c r="N28" s="42"/>
      <c r="O28" s="42"/>
      <c r="P28" s="42"/>
      <c r="Q28" s="42"/>
      <c r="R28" s="42"/>
      <c r="S28" s="42"/>
      <c r="T28" s="42"/>
      <c r="U28" s="42"/>
      <c r="V28" s="42"/>
      <c r="W28" s="42"/>
      <c r="X28" s="42"/>
      <c r="Y28" s="42"/>
      <c r="Z28" s="42"/>
      <c r="AA28" s="42"/>
      <c r="AB28" s="42"/>
      <c r="AC28" s="42"/>
      <c r="AD28" s="42"/>
      <c r="AE28" s="42"/>
      <c r="AF28" s="42"/>
      <c r="AG28" s="42"/>
      <c r="AH28" s="42"/>
      <c r="AI28" s="42"/>
      <c r="AJ28" s="42"/>
    </row>
    <row r="29" customFormat="false" ht="15" hidden="false" customHeight="false" outlineLevel="0" collapsed="false">
      <c r="A29" s="42"/>
      <c r="B29" s="42"/>
      <c r="C29" s="42"/>
      <c r="D29" s="42"/>
      <c r="E29" s="42"/>
      <c r="F29" s="42"/>
      <c r="G29" s="42"/>
      <c r="H29" s="42"/>
      <c r="I29" s="42" t="s">
        <v>341</v>
      </c>
      <c r="J29" s="42" t="n">
        <v>4777</v>
      </c>
      <c r="K29" s="12" t="s">
        <v>342</v>
      </c>
      <c r="M29" s="42"/>
      <c r="N29" s="42"/>
      <c r="O29" s="42"/>
      <c r="P29" s="42"/>
      <c r="Q29" s="42"/>
      <c r="R29" s="42"/>
      <c r="S29" s="42"/>
      <c r="T29" s="42"/>
      <c r="U29" s="42"/>
      <c r="V29" s="42"/>
      <c r="W29" s="42"/>
      <c r="X29" s="42"/>
      <c r="Y29" s="42"/>
      <c r="Z29" s="42"/>
      <c r="AA29" s="42"/>
      <c r="AB29" s="42"/>
      <c r="AC29" s="42"/>
      <c r="AD29" s="42"/>
      <c r="AE29" s="42"/>
      <c r="AF29" s="42"/>
      <c r="AG29" s="42"/>
      <c r="AH29" s="42"/>
      <c r="AI29" s="42"/>
      <c r="AJ29" s="42"/>
    </row>
    <row r="30" customFormat="false" ht="15" hidden="false" customHeight="false" outlineLevel="0" collapsed="false">
      <c r="A30" s="42"/>
      <c r="B30" s="42"/>
      <c r="C30" s="42"/>
      <c r="D30" s="42"/>
      <c r="E30" s="42"/>
      <c r="F30" s="42"/>
      <c r="G30" s="42"/>
      <c r="H30" s="42"/>
      <c r="I30" s="42" t="s">
        <v>343</v>
      </c>
      <c r="J30" s="42" t="n">
        <v>4218</v>
      </c>
      <c r="K30" s="12" t="s">
        <v>344</v>
      </c>
      <c r="M30" s="42"/>
      <c r="N30" s="42"/>
      <c r="O30" s="42"/>
      <c r="P30" s="42"/>
      <c r="Q30" s="42"/>
      <c r="R30" s="42"/>
      <c r="S30" s="42"/>
      <c r="T30" s="42"/>
      <c r="U30" s="42"/>
      <c r="V30" s="42"/>
      <c r="W30" s="42"/>
      <c r="X30" s="42"/>
      <c r="Y30" s="42"/>
      <c r="Z30" s="42"/>
      <c r="AA30" s="42"/>
      <c r="AB30" s="42"/>
      <c r="AC30" s="42"/>
      <c r="AD30" s="42"/>
      <c r="AE30" s="42"/>
      <c r="AF30" s="42"/>
      <c r="AG30" s="42"/>
      <c r="AH30" s="42"/>
      <c r="AI30" s="42"/>
      <c r="AJ30" s="42"/>
    </row>
    <row r="31" customFormat="false" ht="15" hidden="false" customHeight="false" outlineLevel="0" collapsed="false">
      <c r="A31" s="42"/>
      <c r="B31" s="74" t="s">
        <v>345</v>
      </c>
      <c r="C31" s="42" t="s">
        <v>346</v>
      </c>
      <c r="D31" s="42"/>
      <c r="E31" s="42"/>
      <c r="F31" s="42"/>
      <c r="G31" s="42"/>
      <c r="H31" s="42"/>
      <c r="I31" s="42" t="s">
        <v>347</v>
      </c>
      <c r="J31" s="42" t="n">
        <v>4787</v>
      </c>
      <c r="K31" s="12" t="s">
        <v>348</v>
      </c>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row>
    <row r="32" customFormat="false" ht="15" hidden="false" customHeight="false" outlineLevel="0" collapsed="false">
      <c r="A32" s="42"/>
      <c r="B32" s="74" t="s">
        <v>349</v>
      </c>
      <c r="C32" s="42" t="s">
        <v>350</v>
      </c>
      <c r="D32" s="42" t="s">
        <v>351</v>
      </c>
      <c r="E32" s="42" t="s">
        <v>352</v>
      </c>
      <c r="F32" s="42" t="s">
        <v>353</v>
      </c>
      <c r="G32" s="42" t="s">
        <v>354</v>
      </c>
      <c r="H32" s="42" t="s">
        <v>355</v>
      </c>
      <c r="I32" s="12" t="s">
        <v>198</v>
      </c>
      <c r="J32" s="12" t="n">
        <v>4228</v>
      </c>
      <c r="K32" s="12" t="s">
        <v>356</v>
      </c>
      <c r="Q32" s="42"/>
      <c r="R32" s="42"/>
      <c r="S32" s="42"/>
      <c r="T32" s="42"/>
      <c r="U32" s="42"/>
      <c r="V32" s="42"/>
      <c r="W32" s="42"/>
      <c r="X32" s="42"/>
      <c r="Y32" s="42"/>
      <c r="Z32" s="42"/>
      <c r="AA32" s="42"/>
      <c r="AB32" s="42"/>
      <c r="AC32" s="42"/>
      <c r="AD32" s="42"/>
      <c r="AE32" s="42"/>
      <c r="AF32" s="42"/>
      <c r="AG32" s="42"/>
      <c r="AH32" s="42"/>
      <c r="AI32" s="42"/>
      <c r="AJ32" s="42"/>
    </row>
    <row r="33" customFormat="false" ht="15" hidden="false" customHeight="false" outlineLevel="0" collapsed="false">
      <c r="A33" s="42"/>
      <c r="B33" s="13" t="s">
        <v>357</v>
      </c>
      <c r="C33" s="12"/>
      <c r="D33" s="42"/>
      <c r="E33" s="42"/>
      <c r="F33" s="42"/>
      <c r="G33" s="42"/>
      <c r="H33" s="42"/>
      <c r="I33" s="12" t="s">
        <v>358</v>
      </c>
      <c r="J33" s="12" t="n">
        <v>4491</v>
      </c>
      <c r="K33" s="12" t="s">
        <v>359</v>
      </c>
      <c r="Q33" s="42"/>
      <c r="R33" s="42"/>
      <c r="S33" s="42"/>
      <c r="T33" s="42"/>
      <c r="U33" s="42"/>
      <c r="V33" s="42"/>
      <c r="W33" s="42"/>
      <c r="X33" s="42"/>
      <c r="Y33" s="42"/>
      <c r="Z33" s="42"/>
      <c r="AA33" s="42"/>
      <c r="AB33" s="42"/>
      <c r="AC33" s="42"/>
      <c r="AD33" s="42"/>
      <c r="AE33" s="42"/>
      <c r="AF33" s="42"/>
      <c r="AG33" s="42"/>
      <c r="AH33" s="42"/>
      <c r="AI33" s="42"/>
      <c r="AJ33" s="42"/>
    </row>
    <row r="34" customFormat="false" ht="15" hidden="false" customHeight="false" outlineLevel="0" collapsed="false">
      <c r="A34" s="42"/>
      <c r="B34" s="42" t="s">
        <v>360</v>
      </c>
      <c r="C34" s="42" t="n">
        <v>3.7</v>
      </c>
      <c r="D34" s="42" t="n">
        <v>3.1</v>
      </c>
      <c r="E34" s="42" t="n">
        <v>0.96</v>
      </c>
      <c r="F34" s="42" t="n">
        <v>0.373</v>
      </c>
      <c r="G34" s="42" t="n">
        <v>0.085</v>
      </c>
      <c r="H34" s="42" t="n">
        <v>0.041</v>
      </c>
      <c r="I34" s="42"/>
      <c r="J34" s="42"/>
      <c r="K34" s="42" t="s">
        <v>361</v>
      </c>
      <c r="Q34" s="42"/>
      <c r="R34" s="42"/>
      <c r="S34" s="42"/>
      <c r="T34" s="42"/>
      <c r="U34" s="42"/>
      <c r="V34" s="42"/>
      <c r="W34" s="42"/>
      <c r="X34" s="42"/>
      <c r="Y34" s="42"/>
      <c r="Z34" s="42"/>
      <c r="AA34" s="42"/>
      <c r="AB34" s="42"/>
      <c r="AC34" s="42"/>
      <c r="AD34" s="42"/>
      <c r="AE34" s="42"/>
      <c r="AF34" s="42"/>
      <c r="AG34" s="42"/>
      <c r="AH34" s="42"/>
      <c r="AI34" s="42"/>
      <c r="AJ34" s="42"/>
    </row>
    <row r="35" customFormat="false" ht="15" hidden="false" customHeight="false" outlineLevel="0" collapsed="false">
      <c r="A35" s="42"/>
      <c r="B35" s="42" t="s">
        <v>362</v>
      </c>
      <c r="C35" s="42" t="n">
        <v>1.22</v>
      </c>
      <c r="D35" s="42" t="n">
        <v>0.375</v>
      </c>
      <c r="E35" s="42" t="n">
        <v>0.101</v>
      </c>
      <c r="F35" s="42" t="n">
        <v>0.022</v>
      </c>
      <c r="G35" s="42" t="n">
        <v>0.006</v>
      </c>
      <c r="H35" s="42" t="n">
        <v>0.006</v>
      </c>
      <c r="I35" s="42"/>
      <c r="J35" s="42"/>
      <c r="K35" s="42"/>
      <c r="Q35" s="42"/>
      <c r="R35" s="42"/>
      <c r="S35" s="42"/>
      <c r="T35" s="42"/>
      <c r="U35" s="42"/>
      <c r="V35" s="42"/>
      <c r="W35" s="42"/>
      <c r="X35" s="42"/>
      <c r="Y35" s="42"/>
      <c r="Z35" s="42"/>
      <c r="AA35" s="42"/>
      <c r="AB35" s="42"/>
      <c r="AC35" s="42"/>
      <c r="AD35" s="42"/>
      <c r="AE35" s="42"/>
      <c r="AF35" s="42"/>
      <c r="AG35" s="42"/>
      <c r="AH35" s="42"/>
      <c r="AI35" s="42"/>
      <c r="AJ35" s="42"/>
    </row>
    <row r="36" customFormat="false" ht="15" hidden="false" customHeight="false" outlineLevel="0" collapsed="false">
      <c r="A36" s="42"/>
      <c r="B36" s="42" t="s">
        <v>363</v>
      </c>
      <c r="C36" s="42" t="n">
        <v>0.27</v>
      </c>
      <c r="D36" s="42" t="n">
        <v>0.14</v>
      </c>
      <c r="E36" s="42" t="n">
        <v>0.067</v>
      </c>
      <c r="F36" s="42" t="n">
        <v>0.042</v>
      </c>
      <c r="G36" s="42" t="n">
        <v>0.009</v>
      </c>
      <c r="H36" s="42" t="n">
        <v>0.003</v>
      </c>
      <c r="I36" s="42"/>
      <c r="J36" s="42"/>
      <c r="K36" s="42"/>
      <c r="Q36" s="40"/>
      <c r="R36" s="42"/>
      <c r="S36" s="42"/>
      <c r="T36" s="42"/>
      <c r="U36" s="42"/>
      <c r="V36" s="42"/>
      <c r="W36" s="42"/>
      <c r="X36" s="42"/>
      <c r="Y36" s="42"/>
      <c r="Z36" s="42"/>
      <c r="AA36" s="42"/>
      <c r="AB36" s="42"/>
      <c r="AC36" s="42"/>
      <c r="AD36" s="42"/>
      <c r="AE36" s="42"/>
      <c r="AF36" s="42"/>
      <c r="AG36" s="42"/>
      <c r="AH36" s="42"/>
      <c r="AI36" s="42"/>
      <c r="AJ36" s="42"/>
    </row>
    <row r="37" customFormat="false" ht="15" hidden="false" customHeight="false" outlineLevel="0" collapsed="false">
      <c r="A37" s="42"/>
      <c r="B37" s="42" t="s">
        <v>364</v>
      </c>
      <c r="C37" s="42" t="n">
        <v>1.857</v>
      </c>
      <c r="D37" s="42" t="n">
        <v>0.523</v>
      </c>
      <c r="E37" s="42" t="n">
        <v>0.214</v>
      </c>
      <c r="F37" s="42" t="n">
        <v>0.0598</v>
      </c>
      <c r="G37" s="42" t="n">
        <v>0.013</v>
      </c>
      <c r="H37" s="42" t="n">
        <v>0.006</v>
      </c>
      <c r="I37" s="42"/>
      <c r="J37" s="42"/>
      <c r="K37" s="42"/>
      <c r="Q37" s="42"/>
      <c r="R37" s="42"/>
      <c r="S37" s="42"/>
      <c r="T37" s="42"/>
      <c r="U37" s="42"/>
      <c r="V37" s="42"/>
      <c r="W37" s="42"/>
      <c r="X37" s="42"/>
      <c r="Y37" s="42"/>
      <c r="Z37" s="42"/>
      <c r="AA37" s="42"/>
      <c r="AB37" s="42"/>
      <c r="AC37" s="42"/>
      <c r="AD37" s="42"/>
      <c r="AE37" s="42"/>
      <c r="AF37" s="42"/>
      <c r="AG37" s="42"/>
      <c r="AH37" s="42"/>
      <c r="AI37" s="42"/>
      <c r="AJ37" s="42"/>
    </row>
    <row r="38" customFormat="false" ht="15" hidden="false" customHeight="false" outlineLevel="0" collapsed="false">
      <c r="A38" s="42"/>
      <c r="B38" s="42" t="s">
        <v>365</v>
      </c>
      <c r="C38" s="42" t="n">
        <v>1.123</v>
      </c>
      <c r="D38" s="42" t="n">
        <v>0.591</v>
      </c>
      <c r="E38" s="42" t="n">
        <v>0.135</v>
      </c>
      <c r="F38" s="42" t="n">
        <v>0.029</v>
      </c>
      <c r="G38" s="42" t="n">
        <v>0.028</v>
      </c>
      <c r="H38" s="42" t="n">
        <v>0.009</v>
      </c>
      <c r="I38" s="42"/>
      <c r="J38" s="42"/>
      <c r="K38" s="42"/>
      <c r="Q38" s="42"/>
      <c r="R38" s="42"/>
      <c r="S38" s="42"/>
      <c r="T38" s="42"/>
      <c r="U38" s="42"/>
      <c r="V38" s="42"/>
      <c r="W38" s="42"/>
      <c r="X38" s="42"/>
      <c r="Y38" s="42"/>
      <c r="Z38" s="42"/>
      <c r="AA38" s="42"/>
      <c r="AB38" s="42"/>
      <c r="AC38" s="42"/>
      <c r="AD38" s="42"/>
      <c r="AE38" s="42"/>
      <c r="AF38" s="42"/>
      <c r="AG38" s="42"/>
      <c r="AH38" s="42"/>
      <c r="AI38" s="42"/>
      <c r="AJ38" s="42"/>
    </row>
    <row r="39" customFormat="false" ht="15" hidden="false" customHeight="false" outlineLevel="0" collapsed="false">
      <c r="A39" s="42"/>
      <c r="B39" s="42" t="s">
        <v>366</v>
      </c>
      <c r="C39" s="42" t="n">
        <v>3.94</v>
      </c>
      <c r="D39" s="42" t="n">
        <v>2.46</v>
      </c>
      <c r="E39" s="42" t="n">
        <v>0.716</v>
      </c>
      <c r="F39" s="42" t="n">
        <v>0.224</v>
      </c>
      <c r="G39" s="42" t="n">
        <v>0.087</v>
      </c>
      <c r="H39" s="42" t="n">
        <v>0.047</v>
      </c>
      <c r="I39" s="42"/>
      <c r="J39" s="42"/>
      <c r="K39" s="42"/>
      <c r="Q39" s="42"/>
      <c r="R39" s="42"/>
      <c r="S39" s="42"/>
      <c r="T39" s="42"/>
      <c r="U39" s="42"/>
      <c r="V39" s="42"/>
      <c r="W39" s="42"/>
      <c r="X39" s="42"/>
      <c r="Y39" s="42"/>
      <c r="Z39" s="42"/>
      <c r="AA39" s="42"/>
      <c r="AB39" s="42"/>
      <c r="AC39" s="42"/>
      <c r="AD39" s="42"/>
      <c r="AE39" s="42"/>
      <c r="AF39" s="42"/>
      <c r="AG39" s="42"/>
      <c r="AH39" s="42"/>
      <c r="AI39" s="42"/>
      <c r="AJ39" s="42"/>
    </row>
    <row r="40" customFormat="false" ht="15" hidden="false" customHeight="false" outlineLevel="0" collapsed="false">
      <c r="A40" s="42"/>
      <c r="B40" s="42" t="s">
        <v>367</v>
      </c>
      <c r="C40" s="42" t="n">
        <v>1.853</v>
      </c>
      <c r="D40" s="42" t="n">
        <v>0.861</v>
      </c>
      <c r="E40" s="42" t="n">
        <v>0.149</v>
      </c>
      <c r="F40" s="42" t="n">
        <v>0.106</v>
      </c>
      <c r="G40" s="42" t="n">
        <v>0.009</v>
      </c>
      <c r="H40" s="42" t="n">
        <v>0.006</v>
      </c>
      <c r="I40" s="42"/>
      <c r="J40" s="42"/>
      <c r="K40" s="42"/>
      <c r="Q40" s="42"/>
      <c r="R40" s="42"/>
      <c r="S40" s="42"/>
      <c r="T40" s="42"/>
      <c r="U40" s="42"/>
      <c r="V40" s="42"/>
      <c r="W40" s="42"/>
      <c r="X40" s="42"/>
      <c r="Y40" s="42"/>
      <c r="Z40" s="42"/>
      <c r="AA40" s="42"/>
      <c r="AB40" s="42"/>
      <c r="AC40" s="42"/>
      <c r="AD40" s="42"/>
      <c r="AE40" s="42"/>
      <c r="AF40" s="42"/>
      <c r="AG40" s="42"/>
      <c r="AH40" s="42"/>
      <c r="AI40" s="42"/>
      <c r="AJ40" s="42"/>
    </row>
  </sheetData>
  <mergeCells count="2">
    <mergeCell ref="B1:B2"/>
    <mergeCell ref="O1:Q1"/>
  </mergeCells>
  <hyperlinks>
    <hyperlink ref="C20" r:id="rId2" display="http://www.aidsdatahub.org/sites/default/files/documents/Responding_to_HIV_in_Afghanistan.pdf.pdf"/>
    <hyperlink ref="G20" r:id="rId3" display="http://download.springer.com/static/pdf/682/art%253A10.2165%252F11587500-000000000-00000.pdf?originUrl=http%3A%2F%2Flink.springer.com%2Farticle%2F10.2165%2F11587500-000000000-00000&amp;token2=exp=1456537651~acl=%2Fstatic%2Fpdf%2F682%2Fart%25253A10.2165%25252F11587500-000000000-00000.pdf%3ForiginUrl%3Dhttp%253A%252F%252Flink.springer.com%252Farticle%252F10.2165%252F11587500-000000000-00000*~hmac=24c59607df1749110edd3d12df3dadc959cbe37ea7a2e4ddba435142a6a3c73f"/>
    <hyperlink ref="M21" r:id="rId4" display="http://ovidsp.tx.ovid.com/sp-3.18.0b/ovidweb.cgi?WebLinkFrameset=1&amp;S=EIIHFPGHJLDDIDINNCJKEFFBJKBFAA00&amp;returnUrl=ovidweb.cgi%3f%26Full%2bText%3dL%257cS.sh.24.25%257c0%257c00005650-200611000-00005%26S%3dEIIHFPGHJLDDIDINNCJKEFFBJKBFAA00&amp;directlink=http%3a%2f%2fgraphics.tx.ovid.com%2fovftpdfs%2fFPDDNCFBEFINJL00%2ffs047%2fovft%2flive%2fgv031%2f00005650%2f00005650-200611000-00005.pdf&amp;filename=The+Lifetime+Cost+of+Current+Human+Immunodeficiency+Virus+Care+in+the+United+States.&amp;pdf_key=FPDDNCFBEFINJL00&amp;pdf_index=/fs047/ovft/live/gv031/00005650/00005650-200611000-00005"/>
    <hyperlink ref="M22" r:id="rId5" display="http://jama.jamanetwork.com/article.aspx?articleid=1150355"/>
    <hyperlink ref="AE23" r:id="rId6" display="http://www.ncbi.nlm.nih.gov/pmc/articles/PMC2365748/pdf/nihms45505.pdf"/>
    <hyperlink ref="B33" r:id="rId7" display="http://archinte.jamanetwork.com/article.aspx?articleid=214173&amp;resultclick=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8"/>
</worksheet>
</file>

<file path=docProps/app.xml><?xml version="1.0" encoding="utf-8"?>
<Properties xmlns="http://schemas.openxmlformats.org/officeDocument/2006/extended-properties" xmlns:vt="http://schemas.openxmlformats.org/officeDocument/2006/docPropsVTypes">
  <Template/>
  <TotalTime>8</TotalTime>
  <Application>LibreOffice/5.1.1.3$Linux_X86_64 LibreOffice_project/10m0$Build-3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Jan Medlock</cp:lastModifiedBy>
  <dcterms:modified xsi:type="dcterms:W3CDTF">2016-03-18T15:31:15Z</dcterms:modified>
  <cp:revision>1</cp:revision>
  <dc:subject/>
  <dc:title/>
</cp:coreProperties>
</file>