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itial Conditions" sheetId="2" r:id="rId4"/>
    <sheet state="visible" name="CurrentState" sheetId="3" r:id="rId5"/>
    <sheet state="visible" name="GDP" sheetId="4" r:id="rId6"/>
    <sheet state="visible" name="Costs-prelim" sheetId="5" r:id="rId7"/>
    <sheet state="visible" name="Costs" sheetId="6" r:id="rId8"/>
    <sheet state="visible" name="Costs-grouped" sheetId="7" r:id="rId9"/>
    <sheet state="visible" name="Parameters_OL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<sst xmlns="http://schemas.openxmlformats.org/spreadsheetml/2006/main" count="803" uniqueCount="367">
  <si>
    <t>Country</t>
  </si>
  <si>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</si>
  <si>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</si>
  <si>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</si>
  <si>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</si>
  <si>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</si>
  <si>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</si>
  <si>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</si>
  <si>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</si>
  <si>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</si>
  <si>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</si>
  <si>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</si>
  <si>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</si>
  <si>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</si>
  <si>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</si>
  <si>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</si>
  <si>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</si>
  <si>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</si>
  <si>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</si>
  <si>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</si>
  <si>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</si>
  <si>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</si>
  <si>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</si>
  <si>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</si>
  <si>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</si>
  <si>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</si>
  <si>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</si>
  <si>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</si>
  <si>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</si>
  <si>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</si>
  <si>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</si>
  <si>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</si>
  <si>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</si>
  <si>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</si>
  <si>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</si>
  <si>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</si>
  <si>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</si>
  <si>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</si>
  <si>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</si>
  <si>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</si>
  <si>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</si>
  <si>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</si>
  <si>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</si>
  <si>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</si>
  <si>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</si>
  <si>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</si>
  <si>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</si>
  <si>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</si>
  <si>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</si>
  <si>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</si>
  <si>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</si>
  <si>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</si>
  <si>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</si>
  <si>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</si>
  <si>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</si>
  <si>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</si>
  <si>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</si>
  <si>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</si>
  <si>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</si>
  <si>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</si>
  <si>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</si>
  <si>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</si>
  <si>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</si>
  <si>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</si>
  <si>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</si>
  <si>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</si>
  <si>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</si>
  <si>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</si>
  <si>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</si>
  <si>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</si>
  <si>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</si>
  <si>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</si>
  <si>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</si>
  <si>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</si>
  <si>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</si>
  <si>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</si>
  <si>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 xml:space="preserve"> </t>
  </si>
  <si>
    <t>2013 data</t>
  </si>
  <si>
    <t>http://data.worldbank.org/indicator/SP.DYN.CDRT.IN</t>
  </si>
  <si>
    <t>2014 data</t>
  </si>
  <si>
    <t>http://data.worldbank.org/indicator/SP.POP.GROW</t>
  </si>
  <si>
    <t>Susceptible</t>
  </si>
  <si>
    <t>Acute Phase</t>
  </si>
  <si>
    <t>Undiagnosed</t>
  </si>
  <si>
    <t>Diagnosed but not on treatment</t>
  </si>
  <si>
    <t>Treated but not virally suppressed</t>
  </si>
  <si>
    <t>Virally Suppressed</t>
  </si>
  <si>
    <t>pD (C/B)</t>
  </si>
  <si>
    <t>pT (E/C)</t>
  </si>
  <si>
    <t>pV (G/E)</t>
  </si>
  <si>
    <t>Armenia</t>
  </si>
  <si>
    <t>The Bahamas</t>
  </si>
  <si>
    <t>Belize</t>
  </si>
  <si>
    <t>Burkina Faso</t>
  </si>
  <si>
    <t>Republic of Congo</t>
  </si>
  <si>
    <t>Ivory Coast</t>
  </si>
  <si>
    <t>Gabon</t>
  </si>
  <si>
    <t>Global</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</si>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</sst>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b/>
      <sz val="10.0"/>
      <color rgb="FF000000"/>
      <name val="Arial"/>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
      <b/>
      <name val="Arial"/>
    </font>
    <font>
      <b/>
      <color rgb="FFFF0000"/>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2" numFmtId="0" xfId="0" applyAlignment="1" applyFont="1">
      <alignment/>
    </xf>
    <xf borderId="0" fillId="0" fontId="0" numFmtId="0" xfId="0" applyFont="1"/>
    <xf borderId="0" fillId="0" fontId="3" numFmtId="0" xfId="0" applyAlignment="1" applyFont="1">
      <alignment/>
    </xf>
    <xf borderId="0" fillId="0" fontId="4" numFmtId="0" xfId="0" applyAlignment="1" applyFont="1">
      <alignment/>
    </xf>
    <xf borderId="0" fillId="0" fontId="5"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6" numFmtId="0" xfId="0" applyAlignment="1" applyFont="1">
      <alignment/>
    </xf>
    <xf borderId="0" fillId="0" fontId="0" numFmtId="0" xfId="0" applyFont="1"/>
    <xf borderId="0" fillId="0" fontId="0" numFmtId="0" xfId="0" applyAlignment="1" applyFont="1">
      <alignment/>
    </xf>
    <xf borderId="0" fillId="0" fontId="7" numFmtId="0" xfId="0" applyAlignment="1" applyFont="1">
      <alignment horizontal="left"/>
    </xf>
    <xf borderId="0" fillId="0" fontId="7" numFmtId="0" xfId="0" applyAlignment="1" applyFont="1">
      <alignment horizontal="right"/>
    </xf>
    <xf borderId="0" fillId="0" fontId="8" numFmtId="0" xfId="0" applyAlignment="1" applyFont="1">
      <alignment horizontal="right"/>
    </xf>
    <xf borderId="0" fillId="0" fontId="3" numFmtId="0" xfId="0" applyAlignment="1" applyFont="1">
      <alignment horizontal="left"/>
    </xf>
    <xf borderId="0" fillId="0" fontId="9" numFmtId="0" xfId="0" applyAlignment="1" applyFont="1">
      <alignment horizontal="right"/>
    </xf>
    <xf borderId="0" fillId="0" fontId="10" numFmtId="0" xfId="0" applyAlignment="1" applyFont="1">
      <alignment horizontal="right"/>
    </xf>
    <xf borderId="0" fillId="2" fontId="7" numFmtId="0" xfId="0" applyAlignment="1" applyFill="1" applyFont="1">
      <alignment horizontal="right"/>
    </xf>
    <xf borderId="0" fillId="2" fontId="11" numFmtId="0" xfId="0" applyAlignment="1" applyFont="1">
      <alignment horizontal="right"/>
    </xf>
    <xf borderId="0" fillId="2" fontId="9" numFmtId="0" xfId="0" applyAlignment="1" applyFont="1">
      <alignment horizontal="right"/>
    </xf>
    <xf borderId="0" fillId="2" fontId="8" numFmtId="0" xfId="0" applyAlignment="1" applyFont="1">
      <alignment horizontal="right"/>
    </xf>
    <xf borderId="0" fillId="0" fontId="11" numFmtId="0" xfId="0" applyAlignment="1" applyFont="1">
      <alignment horizontal="right"/>
    </xf>
    <xf borderId="0" fillId="0" fontId="5" numFmtId="0" xfId="0" applyAlignment="1" applyFont="1">
      <alignment/>
    </xf>
    <xf borderId="0" fillId="0" fontId="1" numFmtId="0" xfId="0" applyAlignment="1" applyFont="1">
      <alignment/>
    </xf>
    <xf borderId="0" fillId="0" fontId="12" numFmtId="0" xfId="0" applyAlignment="1" applyFont="1">
      <alignment/>
    </xf>
    <xf borderId="0" fillId="2" fontId="12"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2" numFmtId="0" xfId="0" applyAlignment="1" applyFont="1">
      <alignment/>
    </xf>
    <xf borderId="0" fillId="0" fontId="0" numFmtId="0" xfId="0" applyAlignment="1" applyFont="1">
      <alignment/>
    </xf>
    <xf borderId="0" fillId="0" fontId="13" numFmtId="0" xfId="0" applyAlignment="1" applyFont="1">
      <alignment/>
    </xf>
    <xf borderId="0" fillId="0" fontId="14" numFmtId="0" xfId="0" applyAlignment="1" applyFont="1">
      <alignment/>
    </xf>
    <xf borderId="0" fillId="0" fontId="0" numFmtId="0" xfId="0" applyAlignment="1" applyFont="1">
      <alignment/>
    </xf>
    <xf borderId="0" fillId="0" fontId="15" numFmtId="0" xfId="0" applyAlignment="1" applyFont="1">
      <alignment/>
    </xf>
    <xf borderId="0" fillId="3" fontId="16" numFmtId="0" xfId="0" applyAlignment="1" applyFill="1" applyFont="1">
      <alignment/>
    </xf>
    <xf borderId="0" fillId="0" fontId="6" numFmtId="0" xfId="0" applyFont="1"/>
    <xf borderId="0" fillId="0" fontId="5" numFmtId="0" xfId="0" applyAlignment="1" applyFont="1">
      <alignment/>
    </xf>
    <xf borderId="0" fillId="4" fontId="5" numFmtId="0" xfId="0" applyAlignment="1" applyFill="1" applyFont="1">
      <alignment/>
    </xf>
    <xf borderId="0" fillId="0" fontId="17" numFmtId="0" xfId="0" applyAlignment="1" applyFont="1">
      <alignment/>
    </xf>
    <xf borderId="0" fillId="0" fontId="18" numFmtId="164" xfId="0" applyAlignment="1" applyFont="1" applyNumberFormat="1">
      <alignment/>
    </xf>
    <xf borderId="0" fillId="0" fontId="18" numFmtId="0" xfId="0" applyAlignment="1" applyFont="1">
      <alignment/>
    </xf>
    <xf borderId="0" fillId="0" fontId="18" numFmtId="0" xfId="0" applyFont="1"/>
    <xf borderId="0" fillId="0" fontId="19" numFmtId="165" xfId="0" applyAlignment="1" applyFont="1" applyNumberFormat="1">
      <alignment/>
    </xf>
    <xf borderId="0" fillId="0" fontId="19" numFmtId="0" xfId="0" applyAlignment="1" applyFont="1">
      <alignment/>
    </xf>
    <xf borderId="0" fillId="0" fontId="18" numFmtId="165" xfId="0" applyAlignment="1" applyFont="1" applyNumberFormat="1">
      <alignment/>
    </xf>
    <xf borderId="0" fillId="3" fontId="18" numFmtId="0" xfId="0" applyAlignment="1" applyFont="1">
      <alignment/>
    </xf>
    <xf borderId="0" fillId="3" fontId="18" numFmtId="0" xfId="0" applyFont="1"/>
    <xf borderId="0" fillId="3" fontId="20" numFmtId="0" xfId="0" applyAlignment="1" applyFont="1">
      <alignment/>
    </xf>
    <xf borderId="0" fillId="0" fontId="21" numFmtId="0" xfId="0" applyAlignment="1" applyFont="1">
      <alignment/>
    </xf>
    <xf borderId="0" fillId="0" fontId="22" numFmtId="0" xfId="0" applyAlignment="1" applyFont="1">
      <alignment/>
    </xf>
    <xf borderId="0" fillId="0" fontId="14" numFmtId="0" xfId="0" applyAlignment="1" applyFont="1">
      <alignment/>
    </xf>
    <xf borderId="0" fillId="0" fontId="0" numFmtId="0" xfId="0" applyFont="1"/>
    <xf borderId="0" fillId="0" fontId="23" numFmtId="0" xfId="0" applyFont="1"/>
    <xf borderId="0" fillId="0" fontId="14" numFmtId="0" xfId="0" applyFont="1"/>
    <xf borderId="0" fillId="3" fontId="24" numFmtId="0" xfId="0" applyAlignment="1" applyFont="1">
      <alignment horizontal="left"/>
    </xf>
    <xf borderId="0" fillId="0" fontId="3"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25" numFmtId="0" xfId="0" applyAlignment="1" applyFont="1">
      <alignment horizontal="left"/>
    </xf>
    <xf borderId="0" fillId="0" fontId="7" numFmtId="0" xfId="0" applyAlignment="1" applyFont="1">
      <alignment/>
    </xf>
    <xf borderId="0" fillId="3" fontId="16" numFmtId="164" xfId="0" applyAlignment="1" applyFont="1" applyNumberFormat="1">
      <alignment horizontal="right"/>
    </xf>
    <xf borderId="0" fillId="0" fontId="7" numFmtId="164" xfId="0" applyAlignment="1" applyFont="1" applyNumberFormat="1">
      <alignment horizontal="right"/>
    </xf>
    <xf borderId="0" fillId="0" fontId="7" numFmtId="0" xfId="0" applyFont="1"/>
    <xf borderId="0" fillId="0" fontId="7"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16" numFmtId="3" xfId="0" applyAlignment="1" applyFont="1" applyNumberFormat="1">
      <alignment horizontal="right"/>
    </xf>
    <xf borderId="0" fillId="0" fontId="3" numFmtId="0" xfId="0" applyFont="1"/>
    <xf borderId="0" fillId="5" fontId="5" numFmtId="0" xfId="0" applyAlignment="1" applyFill="1" applyFont="1">
      <alignment/>
    </xf>
    <xf borderId="0" fillId="2" fontId="5" numFmtId="0" xfId="0" applyAlignment="1" applyFont="1">
      <alignment/>
    </xf>
    <xf borderId="0" fillId="0" fontId="26" numFmtId="0" xfId="0" applyFont="1"/>
    <xf borderId="0" fillId="5" fontId="7" numFmtId="0" xfId="0" applyFont="1"/>
    <xf borderId="0" fillId="2" fontId="3" numFmtId="0" xfId="0" applyFont="1"/>
    <xf borderId="0" fillId="0" fontId="6" numFmtId="0" xfId="0" applyAlignment="1" applyFont="1">
      <alignment/>
    </xf>
    <xf borderId="0" fillId="0" fontId="5" numFmtId="0" xfId="0" applyAlignment="1" applyFont="1">
      <alignment/>
    </xf>
    <xf borderId="0" fillId="0" fontId="26" numFmtId="0" xfId="0" applyAlignment="1" applyFont="1">
      <alignment/>
    </xf>
    <xf borderId="0" fillId="0" fontId="17" numFmtId="0" xfId="0" applyAlignment="1" applyFont="1">
      <alignment/>
    </xf>
    <xf borderId="0" fillId="0" fontId="17" numFmtId="0" xfId="0" applyAlignment="1" applyFont="1">
      <alignment/>
    </xf>
    <xf borderId="0" fillId="4" fontId="17" numFmtId="0" xfId="0" applyAlignment="1" applyFont="1">
      <alignment/>
    </xf>
    <xf borderId="0" fillId="4" fontId="12" numFmtId="0" xfId="0" applyAlignment="1" applyFont="1">
      <alignment/>
    </xf>
    <xf borderId="0" fillId="4" fontId="17" numFmtId="164" xfId="0" applyAlignment="1" applyFont="1" applyNumberFormat="1">
      <alignment/>
    </xf>
    <xf borderId="0" fillId="0" fontId="18" numFmtId="0" xfId="0" applyAlignment="1" applyFont="1">
      <alignment/>
    </xf>
    <xf borderId="0" fillId="0" fontId="3" numFmtId="0" xfId="0" applyAlignment="1" applyFont="1">
      <alignment/>
    </xf>
    <xf borderId="0" fillId="0" fontId="3" numFmtId="0" xfId="0" applyAlignment="1" applyFont="1">
      <alignment/>
    </xf>
    <xf borderId="0" fillId="4" fontId="18" numFmtId="0" xfId="0" applyAlignment="1" applyFont="1">
      <alignment/>
    </xf>
    <xf borderId="0" fillId="4" fontId="3" numFmtId="0" xfId="0" applyAlignment="1" applyFont="1">
      <alignment/>
    </xf>
    <xf borderId="0" fillId="4" fontId="3" numFmtId="0" xfId="0" applyAlignment="1" applyFont="1">
      <alignment/>
    </xf>
    <xf borderId="0" fillId="3" fontId="18" numFmtId="0" xfId="0" applyAlignment="1" applyFont="1">
      <alignment/>
    </xf>
    <xf borderId="0" fillId="0" fontId="19" numFmtId="0" xfId="0" applyAlignment="1" applyFont="1">
      <alignment/>
    </xf>
    <xf borderId="0" fillId="3" fontId="20" numFmtId="0" xfId="0" applyAlignment="1" applyFont="1">
      <alignment/>
    </xf>
    <xf borderId="0" fillId="0" fontId="9" numFmtId="0" xfId="0" applyAlignment="1" applyFont="1">
      <alignment/>
    </xf>
    <xf borderId="0" fillId="4" fontId="18" numFmtId="0" xfId="0" applyAlignment="1" applyFont="1">
      <alignment/>
    </xf>
    <xf borderId="0" fillId="4" fontId="20" numFmtId="0" xfId="0" applyAlignment="1" applyFont="1">
      <alignment/>
    </xf>
    <xf borderId="0" fillId="0" fontId="18" numFmtId="0" xfId="0" applyAlignment="1" applyFont="1">
      <alignment/>
    </xf>
    <xf borderId="0" fillId="0" fontId="27" numFmtId="0" xfId="0" applyAlignment="1" applyFont="1">
      <alignment/>
    </xf>
    <xf borderId="0" fillId="0" fontId="28" numFmtId="0" xfId="0" applyAlignment="1" applyFont="1">
      <alignment/>
    </xf>
    <xf borderId="0" fillId="0" fontId="29" numFmtId="0" xfId="0" applyAlignment="1" applyFont="1">
      <alignment/>
    </xf>
    <xf borderId="0" fillId="0" fontId="18" numFmtId="0" xfId="0" applyAlignment="1" applyFont="1">
      <alignment/>
    </xf>
    <xf borderId="0" fillId="0" fontId="30" numFmtId="0" xfId="0" applyAlignment="1" applyFont="1">
      <alignment/>
    </xf>
    <xf borderId="0" fillId="0" fontId="19" numFmtId="0" xfId="0" applyAlignment="1" applyFont="1">
      <alignment/>
    </xf>
    <xf borderId="0" fillId="0" fontId="14" numFmtId="0" xfId="0" applyFont="1"/>
    <xf borderId="0" fillId="0" fontId="31" numFmtId="0" xfId="0" applyAlignment="1" applyFont="1">
      <alignment/>
    </xf>
    <xf borderId="0" fillId="2" fontId="31" numFmtId="0" xfId="0" applyAlignment="1" applyFont="1">
      <alignment/>
    </xf>
    <xf borderId="0" fillId="0" fontId="32" numFmtId="0" xfId="0" applyAlignment="1" applyFont="1">
      <alignment/>
    </xf>
    <xf borderId="0" fillId="2" fontId="32" numFmtId="0" xfId="0" applyAlignment="1" applyFont="1">
      <alignment/>
    </xf>
    <xf borderId="0" fillId="0" fontId="31" numFmtId="0" xfId="0" applyAlignment="1" applyFont="1">
      <alignment/>
    </xf>
    <xf borderId="0" fillId="0" fontId="0"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4.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5.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8.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1" t="s">
        <v>74</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75</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c r="A11" s="4"/>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c r="A12" s="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row>
    <row r="17">
      <c r="A17" s="1"/>
      <c r="B17" s="7" t="s">
        <v>76</v>
      </c>
      <c r="G17" s="7" t="s">
        <v>76</v>
      </c>
      <c r="I17" s="2"/>
      <c r="J17" s="2"/>
      <c r="R17" s="2"/>
      <c r="U17" s="2"/>
      <c r="V17" s="2"/>
      <c r="W17" s="2"/>
      <c r="AG17" s="2"/>
      <c r="AH17" s="2"/>
      <c r="AT17" s="2"/>
      <c r="AV17" s="2"/>
      <c r="AY17" s="2"/>
      <c r="BD17" s="2"/>
      <c r="BE17" s="2"/>
    </row>
    <row r="18">
      <c r="A18" s="1" t="s">
        <v>77</v>
      </c>
      <c r="I18" s="2"/>
      <c r="J18" s="2"/>
      <c r="R18" s="2"/>
      <c r="U18" s="2"/>
      <c r="V18" s="2"/>
      <c r="W18" s="2"/>
      <c r="AG18" s="2"/>
      <c r="AH18" s="2"/>
      <c r="AT18" s="2"/>
      <c r="AV18" s="2"/>
      <c r="AY18" s="2"/>
      <c r="BD18" s="2"/>
      <c r="BE18" s="2"/>
    </row>
    <row r="19">
      <c r="A19" s="8" t="s">
        <v>78</v>
      </c>
    </row>
    <row r="21">
      <c r="A21" s="7" t="s">
        <v>79</v>
      </c>
    </row>
    <row r="22">
      <c r="A22" s="8" t="s">
        <v>80</v>
      </c>
    </row>
  </sheetData>
  <hyperlinks>
    <hyperlink r:id="rId2" ref="A19"/>
    <hyperlink r:id="rId3" ref="A2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 t="s">
        <v>54</v>
      </c>
      <c r="BD1" s="11" t="s">
        <v>55</v>
      </c>
      <c r="BE1" s="10" t="s">
        <v>56</v>
      </c>
      <c r="BF1" s="10" t="s">
        <v>57</v>
      </c>
      <c r="BG1" s="10"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9" t="s">
        <v>81</v>
      </c>
      <c r="B2" s="12">
        <v>1.5425955E7</v>
      </c>
      <c r="C2" s="12">
        <v>2.1586845E7</v>
      </c>
      <c r="D2" s="12">
        <v>1.1511497E7</v>
      </c>
      <c r="E2" s="12">
        <v>203928.0</v>
      </c>
      <c r="F2" s="12">
        <v>9.0027127E7</v>
      </c>
      <c r="G2" s="12">
        <v>5055440.0</v>
      </c>
      <c r="H2" s="12">
        <v>5161570.0</v>
      </c>
      <c r="I2" s="12">
        <v>454421.0</v>
      </c>
      <c r="J2" s="12">
        <v>947046.0</v>
      </c>
      <c r="K2" s="12">
        <v>1.12470668E8</v>
      </c>
      <c r="L2" s="12">
        <v>5084203.0</v>
      </c>
      <c r="M2" s="12">
        <v>8374676.0</v>
      </c>
      <c r="N2" s="12">
        <v>1.0671036E7</v>
      </c>
      <c r="O2" s="12">
        <v>1.670109E7</v>
      </c>
      <c r="P2" s="12">
        <v>6051885.0</v>
      </c>
      <c r="Q2" s="12">
        <v>7.50555362E8</v>
      </c>
      <c r="R2" s="12">
        <v>2097596.0</v>
      </c>
      <c r="S2" s="12">
        <v>1.0380997E7</v>
      </c>
      <c r="T2" s="12">
        <v>3.4205984E7</v>
      </c>
      <c r="U2" s="12">
        <v>2559247.0</v>
      </c>
      <c r="V2" s="12">
        <v>4.6815503E7</v>
      </c>
      <c r="W2" s="12">
        <v>582358.0</v>
      </c>
      <c r="X2" s="12">
        <v>4.7618E7</v>
      </c>
      <c r="Y2" s="12">
        <v>2.774913E7</v>
      </c>
      <c r="Z2" s="12">
        <v>893712.0</v>
      </c>
      <c r="AA2" s="12">
        <v>1976509.0</v>
      </c>
      <c r="AB2" s="12">
        <v>1.352383E7</v>
      </c>
      <c r="AC2" s="12">
        <v>5813441.0</v>
      </c>
      <c r="AD2" s="12">
        <v>387646.0</v>
      </c>
      <c r="AE2" s="12">
        <v>5517599.0</v>
      </c>
      <c r="AF2" s="12">
        <v>6.99891772E8</v>
      </c>
      <c r="AG2" s="12">
        <v>4.694576E7</v>
      </c>
      <c r="AH2" s="12">
        <v>9030799.0</v>
      </c>
      <c r="AI2" s="12">
        <v>2.1290624E7</v>
      </c>
      <c r="AJ2" s="12">
        <v>3594570.0</v>
      </c>
      <c r="AK2" s="12">
        <v>869632.0</v>
      </c>
      <c r="AL2" s="12">
        <v>2114285.0</v>
      </c>
      <c r="AM2" s="12">
        <v>7168524.0</v>
      </c>
      <c r="AN2" s="12">
        <v>1.712283E7</v>
      </c>
      <c r="AO2" s="12">
        <v>1981652.0</v>
      </c>
      <c r="AP2" s="12">
        <v>658986.0</v>
      </c>
      <c r="AQ2" s="12">
        <v>6.8795751E7</v>
      </c>
      <c r="AR2" s="12">
        <v>1671057.0</v>
      </c>
      <c r="AS2" s="12">
        <v>1.8240505E7</v>
      </c>
      <c r="AT2" s="12">
        <v>2.8917659E7</v>
      </c>
      <c r="AU2" s="12">
        <v>1074158.0</v>
      </c>
      <c r="AV2" s="12">
        <v>1.4690624E7</v>
      </c>
      <c r="AW2" s="12">
        <v>7483077.0</v>
      </c>
      <c r="AX2" s="12">
        <v>2076708.0</v>
      </c>
      <c r="AY2" s="12">
        <v>3321049.0</v>
      </c>
      <c r="AZ2" s="12">
        <v>7954203.0</v>
      </c>
      <c r="BA2" s="12">
        <v>8.1831727E7</v>
      </c>
      <c r="BB2" s="12">
        <v>3521385.0</v>
      </c>
      <c r="BC2" s="2">
        <v>5.3001681E7</v>
      </c>
      <c r="BD2" s="11">
        <v>2156560.0</v>
      </c>
      <c r="BE2" s="12">
        <v>5529320.0</v>
      </c>
      <c r="BF2" s="12">
        <v>98055.0</v>
      </c>
      <c r="BG2" s="12">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9" t="s">
        <v>82</v>
      </c>
      <c r="B3" s="12">
        <v>0.0</v>
      </c>
      <c r="C3" s="12">
        <v>0.0</v>
      </c>
      <c r="D3" s="12">
        <v>0.0</v>
      </c>
      <c r="E3" s="12">
        <v>0.0</v>
      </c>
      <c r="F3" s="12">
        <v>0.0</v>
      </c>
      <c r="G3" s="12">
        <v>0.0</v>
      </c>
      <c r="H3" s="12">
        <v>0.0</v>
      </c>
      <c r="I3" s="12">
        <v>0.0</v>
      </c>
      <c r="J3" s="12">
        <v>0.0</v>
      </c>
      <c r="K3" s="12">
        <v>0.0</v>
      </c>
      <c r="L3" s="12">
        <v>0.0</v>
      </c>
      <c r="M3" s="12">
        <v>0.0</v>
      </c>
      <c r="N3" s="12">
        <v>0.0</v>
      </c>
      <c r="O3" s="12">
        <v>0.0</v>
      </c>
      <c r="P3" s="12">
        <v>0.0</v>
      </c>
      <c r="Q3" s="12">
        <v>0.0</v>
      </c>
      <c r="R3" s="12">
        <v>0.0</v>
      </c>
      <c r="S3" s="12">
        <v>0.0</v>
      </c>
      <c r="T3" s="12">
        <v>0.0</v>
      </c>
      <c r="U3" s="12">
        <v>0.0</v>
      </c>
      <c r="V3" s="12">
        <v>0.0</v>
      </c>
      <c r="W3" s="12">
        <v>0.0</v>
      </c>
      <c r="X3" s="12">
        <v>0.0</v>
      </c>
      <c r="Y3" s="12">
        <v>0.0</v>
      </c>
      <c r="Z3" s="12">
        <v>0.0</v>
      </c>
      <c r="AA3" s="12">
        <v>0.0</v>
      </c>
      <c r="AB3" s="12">
        <v>0.0</v>
      </c>
      <c r="AC3" s="12">
        <v>0.0</v>
      </c>
      <c r="AD3" s="12">
        <v>0.0</v>
      </c>
      <c r="AE3" s="12">
        <v>0.0</v>
      </c>
      <c r="AF3" s="12">
        <v>0.0</v>
      </c>
      <c r="AG3" s="12">
        <v>0.0</v>
      </c>
      <c r="AH3" s="12">
        <v>0.0</v>
      </c>
      <c r="AI3" s="12">
        <v>0.0</v>
      </c>
      <c r="AJ3" s="12">
        <v>0.0</v>
      </c>
      <c r="AK3" s="12">
        <v>0.0</v>
      </c>
      <c r="AL3" s="12">
        <v>0.0</v>
      </c>
      <c r="AM3" s="12">
        <v>0.0</v>
      </c>
      <c r="AN3" s="12">
        <v>0.0</v>
      </c>
      <c r="AO3" s="12">
        <v>0.0</v>
      </c>
      <c r="AP3" s="12">
        <v>0.0</v>
      </c>
      <c r="AQ3" s="12">
        <v>0.0</v>
      </c>
      <c r="AR3" s="12">
        <v>0.0</v>
      </c>
      <c r="AS3" s="12">
        <v>0.0</v>
      </c>
      <c r="AT3" s="12">
        <v>0.0</v>
      </c>
      <c r="AU3" s="12">
        <v>0.0</v>
      </c>
      <c r="AV3" s="12">
        <v>0.0</v>
      </c>
      <c r="AW3" s="12">
        <v>0.0</v>
      </c>
      <c r="AX3" s="12">
        <v>0.0</v>
      </c>
      <c r="AY3" s="12">
        <v>0.0</v>
      </c>
      <c r="AZ3" s="12">
        <v>0.0</v>
      </c>
      <c r="BA3" s="12">
        <v>0.0</v>
      </c>
      <c r="BB3" s="12">
        <v>0.0</v>
      </c>
      <c r="BC3" s="2">
        <v>0.0</v>
      </c>
      <c r="BD3" s="11">
        <v>0.0</v>
      </c>
      <c r="BE3" s="12">
        <v>0.0</v>
      </c>
      <c r="BF3" s="12">
        <v>0.0</v>
      </c>
      <c r="BG3" s="12">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9" t="s">
        <v>83</v>
      </c>
      <c r="B4" s="12">
        <v>4400.0</v>
      </c>
      <c r="C4" s="12">
        <v>38871.0</v>
      </c>
      <c r="D4" s="12">
        <v>2387.0</v>
      </c>
      <c r="E4" s="12">
        <v>3795.0</v>
      </c>
      <c r="F4" s="12">
        <v>5500.0</v>
      </c>
      <c r="G4" s="12">
        <v>3957.0</v>
      </c>
      <c r="H4" s="12">
        <v>20676.0</v>
      </c>
      <c r="I4" s="12">
        <v>597.0</v>
      </c>
      <c r="J4" s="12">
        <v>80084.0</v>
      </c>
      <c r="K4" s="12">
        <v>135779.0</v>
      </c>
      <c r="L4" s="12">
        <v>22746.0</v>
      </c>
      <c r="M4" s="12">
        <v>8080.0</v>
      </c>
      <c r="N4" s="12">
        <v>245405.0</v>
      </c>
      <c r="O4" s="12">
        <v>7451.0</v>
      </c>
      <c r="P4" s="12">
        <v>88206.0</v>
      </c>
      <c r="Q4" s="12">
        <v>309300.0</v>
      </c>
      <c r="R4" s="12">
        <v>45230.0</v>
      </c>
      <c r="S4" s="12">
        <v>222143.0</v>
      </c>
      <c r="T4" s="12">
        <v>255632.0</v>
      </c>
      <c r="U4" s="12">
        <v>769.0</v>
      </c>
      <c r="V4" s="12">
        <v>3969.0</v>
      </c>
      <c r="W4" s="12">
        <v>920.0</v>
      </c>
      <c r="X4" s="12">
        <v>97941.0</v>
      </c>
      <c r="Y4" s="12">
        <v>21174.0</v>
      </c>
      <c r="Z4" s="12">
        <v>11560.0</v>
      </c>
      <c r="AA4" s="12">
        <v>2807.0</v>
      </c>
      <c r="AB4" s="12">
        <v>124682.0</v>
      </c>
      <c r="AC4" s="12">
        <v>76851.0</v>
      </c>
      <c r="AD4" s="12">
        <v>2299.0</v>
      </c>
      <c r="AE4" s="12">
        <v>29865.0</v>
      </c>
      <c r="AF4" s="12">
        <v>100285.0</v>
      </c>
      <c r="AG4" s="12">
        <v>18678.0</v>
      </c>
      <c r="AH4" s="12">
        <v>11849.0</v>
      </c>
      <c r="AI4" s="12">
        <v>321634.0</v>
      </c>
      <c r="AJ4" s="12">
        <v>4586.0</v>
      </c>
      <c r="AK4" s="12">
        <v>117633.0</v>
      </c>
      <c r="AL4" s="12">
        <v>12316.0</v>
      </c>
      <c r="AM4" s="12">
        <v>260591.0</v>
      </c>
      <c r="AN4" s="12">
        <v>10239.0</v>
      </c>
      <c r="AO4" s="12">
        <v>7627.0</v>
      </c>
      <c r="AP4" s="12">
        <v>3224.0</v>
      </c>
      <c r="AQ4" s="12">
        <v>67090.0</v>
      </c>
      <c r="AR4" s="12">
        <v>591.0</v>
      </c>
      <c r="AS4" s="12">
        <v>15630.0</v>
      </c>
      <c r="AT4" s="12">
        <v>111099.0</v>
      </c>
      <c r="AU4" s="12">
        <v>57271.0</v>
      </c>
      <c r="AV4" s="12">
        <v>8881.0</v>
      </c>
      <c r="AW4" s="12">
        <v>8424.0</v>
      </c>
      <c r="AX4" s="12">
        <v>187.0</v>
      </c>
      <c r="AY4" s="12">
        <v>1999.0</v>
      </c>
      <c r="AZ4" s="12">
        <v>25382.0</v>
      </c>
      <c r="BA4" s="12">
        <v>1494769.0</v>
      </c>
      <c r="BB4" s="12">
        <v>3193.0</v>
      </c>
      <c r="BC4" s="2">
        <v>20400.0</v>
      </c>
      <c r="BD4" s="11">
        <v>9854.0</v>
      </c>
      <c r="BE4" s="12">
        <v>16087.0</v>
      </c>
      <c r="BF4" s="12">
        <v>385.0</v>
      </c>
      <c r="BG4" s="12">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9" t="s">
        <v>84</v>
      </c>
      <c r="B5" s="12">
        <v>1619.0</v>
      </c>
      <c r="C5" s="12">
        <v>15593.0</v>
      </c>
      <c r="D5" s="12">
        <v>3484.0</v>
      </c>
      <c r="E5" s="12">
        <v>1194.0</v>
      </c>
      <c r="F5" s="12">
        <v>1813.0</v>
      </c>
      <c r="G5" s="12">
        <v>4038.0</v>
      </c>
      <c r="H5" s="12">
        <v>13072.0</v>
      </c>
      <c r="I5" s="12">
        <v>246.0</v>
      </c>
      <c r="J5" s="12">
        <v>93630.0</v>
      </c>
      <c r="K5" s="12">
        <v>217247.0</v>
      </c>
      <c r="L5" s="12">
        <v>4003.0</v>
      </c>
      <c r="M5" s="12">
        <v>3710.0</v>
      </c>
      <c r="N5" s="12">
        <v>162571.0</v>
      </c>
      <c r="O5" s="12">
        <v>6447.0</v>
      </c>
      <c r="P5" s="12">
        <v>27150.0</v>
      </c>
      <c r="Q5" s="12">
        <v>205342.0</v>
      </c>
      <c r="R5" s="12">
        <v>3354.0</v>
      </c>
      <c r="S5" s="12">
        <v>76784.0</v>
      </c>
      <c r="T5" s="12">
        <v>34906.0</v>
      </c>
      <c r="U5" s="12">
        <v>1180.0</v>
      </c>
      <c r="V5" s="12">
        <v>2916.0</v>
      </c>
      <c r="W5" s="12">
        <v>4123.0</v>
      </c>
      <c r="X5" s="12">
        <v>142691.0</v>
      </c>
      <c r="Y5" s="12">
        <v>15598.0</v>
      </c>
      <c r="Z5" s="12">
        <v>648.0</v>
      </c>
      <c r="AA5" s="12">
        <v>815.0</v>
      </c>
      <c r="AB5" s="12">
        <v>21036.0</v>
      </c>
      <c r="AC5" s="12">
        <v>12869.0</v>
      </c>
      <c r="AD5" s="12">
        <v>711.0</v>
      </c>
      <c r="AE5" s="12">
        <v>24837.0</v>
      </c>
      <c r="AF5" s="12">
        <v>1172629.0</v>
      </c>
      <c r="AG5" s="12">
        <v>22627.0</v>
      </c>
      <c r="AH5" s="12">
        <v>1725.0</v>
      </c>
      <c r="AI5" s="12">
        <v>120009.0</v>
      </c>
      <c r="AJ5" s="12">
        <v>3343.0</v>
      </c>
      <c r="AK5" s="12">
        <v>49446.0</v>
      </c>
      <c r="AL5" s="12">
        <v>7245.0</v>
      </c>
      <c r="AM5" s="12">
        <v>76401.0</v>
      </c>
      <c r="AN5" s="12">
        <v>57173.0</v>
      </c>
      <c r="AO5" s="12">
        <v>4084.0</v>
      </c>
      <c r="AP5" s="12">
        <v>1022.0</v>
      </c>
      <c r="AQ5" s="12">
        <v>61180.0</v>
      </c>
      <c r="AR5" s="12">
        <v>55.0</v>
      </c>
      <c r="AS5" s="12">
        <v>269.0</v>
      </c>
      <c r="AT5" s="12">
        <v>13817.0</v>
      </c>
      <c r="AU5" s="12">
        <v>39528.0</v>
      </c>
      <c r="AV5" s="12">
        <v>12279.0</v>
      </c>
      <c r="AW5" s="12">
        <v>1735.0</v>
      </c>
      <c r="AX5" s="12">
        <v>212.0</v>
      </c>
      <c r="AY5" s="12">
        <v>4971.0</v>
      </c>
      <c r="AZ5" s="12">
        <v>4098.0</v>
      </c>
      <c r="BA5" s="12">
        <v>536476.0</v>
      </c>
      <c r="BB5" s="12">
        <v>6624.0</v>
      </c>
      <c r="BC5" s="2">
        <v>9686.0</v>
      </c>
      <c r="BD5" s="11">
        <v>777.0</v>
      </c>
      <c r="BE5" s="12">
        <v>10187.0</v>
      </c>
      <c r="BF5" s="12">
        <v>89.0</v>
      </c>
      <c r="BG5" s="12">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9" t="s">
        <v>85</v>
      </c>
      <c r="B6" s="12">
        <v>11.0</v>
      </c>
      <c r="C6" s="12">
        <v>18365.0</v>
      </c>
      <c r="D6" s="12">
        <v>710.0</v>
      </c>
      <c r="E6" s="12">
        <v>719.0</v>
      </c>
      <c r="F6" s="12">
        <v>167.0</v>
      </c>
      <c r="G6" s="12">
        <v>1061.0</v>
      </c>
      <c r="H6" s="12">
        <v>1656.0</v>
      </c>
      <c r="I6" s="12">
        <v>20.0</v>
      </c>
      <c r="J6" s="12">
        <v>3343.0</v>
      </c>
      <c r="K6" s="12">
        <v>56913.0</v>
      </c>
      <c r="L6" s="12">
        <v>2682.0</v>
      </c>
      <c r="M6" s="12">
        <v>9303.0</v>
      </c>
      <c r="N6" s="12">
        <v>24711.0</v>
      </c>
      <c r="O6" s="12">
        <v>5180.0</v>
      </c>
      <c r="P6" s="12">
        <v>3584.0</v>
      </c>
      <c r="Q6" s="12">
        <v>100258.0</v>
      </c>
      <c r="R6" s="12">
        <v>3671.0</v>
      </c>
      <c r="S6" s="12">
        <v>29173.0</v>
      </c>
      <c r="T6" s="12">
        <v>12095.0</v>
      </c>
      <c r="U6" s="12">
        <v>154.0</v>
      </c>
      <c r="V6" s="12">
        <v>360.0</v>
      </c>
      <c r="W6" s="12">
        <v>700.0</v>
      </c>
      <c r="X6" s="12">
        <v>47281.0</v>
      </c>
      <c r="Y6" s="12">
        <v>16717.0</v>
      </c>
      <c r="Z6" s="12">
        <v>668.0</v>
      </c>
      <c r="AA6" s="12">
        <v>1117.0</v>
      </c>
      <c r="AB6" s="12">
        <v>17466.0</v>
      </c>
      <c r="AC6" s="12">
        <v>529.0</v>
      </c>
      <c r="AD6" s="12">
        <v>778.0</v>
      </c>
      <c r="AE6" s="12">
        <v>12519.0</v>
      </c>
      <c r="AF6" s="12">
        <v>356601.0</v>
      </c>
      <c r="AG6" s="12">
        <v>853.0</v>
      </c>
      <c r="AH6" s="12">
        <v>995.0</v>
      </c>
      <c r="AI6" s="12">
        <v>149982.0</v>
      </c>
      <c r="AJ6" s="12">
        <v>612.0</v>
      </c>
      <c r="AK6" s="12">
        <v>27602.0</v>
      </c>
      <c r="AL6" s="12">
        <v>1591.0</v>
      </c>
      <c r="AM6" s="12">
        <v>105688.0</v>
      </c>
      <c r="AN6" s="12">
        <v>6783.0</v>
      </c>
      <c r="AO6" s="12">
        <v>542.0</v>
      </c>
      <c r="AP6" s="12">
        <v>313.0</v>
      </c>
      <c r="AQ6" s="12">
        <v>1631.0</v>
      </c>
      <c r="AR6" s="12">
        <v>19.0</v>
      </c>
      <c r="AS6" s="12">
        <v>674.0</v>
      </c>
      <c r="AT6" s="12">
        <v>14208.0</v>
      </c>
      <c r="AU6" s="12">
        <v>24794.0</v>
      </c>
      <c r="AV6" s="12">
        <v>1325.0</v>
      </c>
      <c r="AW6" s="12">
        <v>1608.0</v>
      </c>
      <c r="AX6" s="12">
        <v>14.0</v>
      </c>
      <c r="AY6" s="12">
        <v>1834.0</v>
      </c>
      <c r="AZ6" s="12">
        <v>2833.0</v>
      </c>
      <c r="BA6" s="12">
        <v>128048.0</v>
      </c>
      <c r="BB6" s="12">
        <v>649.0</v>
      </c>
      <c r="BC6" s="2">
        <v>590.0</v>
      </c>
      <c r="BD6" s="11">
        <v>501.0</v>
      </c>
      <c r="BE6" s="12">
        <v>7980.0</v>
      </c>
      <c r="BF6" s="12">
        <v>44.0</v>
      </c>
      <c r="BG6" s="12">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9" t="s">
        <v>86</v>
      </c>
      <c r="B7" s="12">
        <v>270.0</v>
      </c>
      <c r="C7" s="12">
        <v>35649.0</v>
      </c>
      <c r="D7" s="12">
        <v>10711.0</v>
      </c>
      <c r="E7" s="12">
        <v>1034.0</v>
      </c>
      <c r="F7" s="12">
        <v>1120.0</v>
      </c>
      <c r="G7" s="12">
        <v>10729.0</v>
      </c>
      <c r="H7" s="12">
        <v>22004.0</v>
      </c>
      <c r="I7" s="12">
        <v>137.0</v>
      </c>
      <c r="J7" s="12">
        <v>142001.0</v>
      </c>
      <c r="K7" s="12">
        <v>268958.0</v>
      </c>
      <c r="L7" s="12">
        <v>27117.0</v>
      </c>
      <c r="M7" s="12">
        <v>29458.0</v>
      </c>
      <c r="N7" s="12">
        <v>105348.0</v>
      </c>
      <c r="O7" s="12">
        <v>16403.0</v>
      </c>
      <c r="P7" s="12">
        <v>36237.0</v>
      </c>
      <c r="Q7" s="12">
        <v>195100.0</v>
      </c>
      <c r="R7" s="12">
        <v>8170.0</v>
      </c>
      <c r="S7" s="12">
        <v>48414.0</v>
      </c>
      <c r="T7" s="12">
        <v>42882.0</v>
      </c>
      <c r="U7" s="12">
        <v>3026.0</v>
      </c>
      <c r="V7" s="12">
        <v>1355.0</v>
      </c>
      <c r="W7" s="12">
        <v>1330.0</v>
      </c>
      <c r="X7" s="12">
        <v>290442.0</v>
      </c>
      <c r="Y7" s="12">
        <v>57953.0</v>
      </c>
      <c r="Z7" s="12">
        <v>3506.0</v>
      </c>
      <c r="AA7" s="12">
        <v>1208.0</v>
      </c>
      <c r="AB7" s="12">
        <v>42763.0</v>
      </c>
      <c r="AC7" s="12">
        <v>4279.0</v>
      </c>
      <c r="AD7" s="12">
        <v>3317.0</v>
      </c>
      <c r="AE7" s="12">
        <v>39644.0</v>
      </c>
      <c r="AF7" s="12">
        <v>476478.0</v>
      </c>
      <c r="AG7" s="12">
        <v>4835.0</v>
      </c>
      <c r="AH7" s="12">
        <v>3529.0</v>
      </c>
      <c r="AI7" s="12">
        <v>599930.0</v>
      </c>
      <c r="AJ7" s="12">
        <v>2274.0</v>
      </c>
      <c r="AK7" s="12">
        <v>70977.0</v>
      </c>
      <c r="AL7" s="12">
        <v>4528.0</v>
      </c>
      <c r="AM7" s="12">
        <v>353824.0</v>
      </c>
      <c r="AN7" s="12">
        <v>11849.0</v>
      </c>
      <c r="AO7" s="12">
        <v>1716.0</v>
      </c>
      <c r="AP7" s="12">
        <v>1426.0</v>
      </c>
      <c r="AQ7" s="12">
        <v>7966.0</v>
      </c>
      <c r="AR7" s="12">
        <v>107.0</v>
      </c>
      <c r="AS7" s="12">
        <v>1686.0</v>
      </c>
      <c r="AT7" s="12">
        <v>64727.0</v>
      </c>
      <c r="AU7" s="12">
        <v>83008.0</v>
      </c>
      <c r="AV7" s="12">
        <v>6956.0</v>
      </c>
      <c r="AW7" s="12">
        <v>13009.0</v>
      </c>
      <c r="AX7" s="12">
        <v>834.0</v>
      </c>
      <c r="AY7" s="12">
        <v>1190.0</v>
      </c>
      <c r="AZ7" s="12">
        <v>7658.0</v>
      </c>
      <c r="BA7" s="12">
        <v>545888.0</v>
      </c>
      <c r="BB7" s="12">
        <v>3677.0</v>
      </c>
      <c r="BC7" s="2">
        <v>4324.0</v>
      </c>
      <c r="BD7" s="11">
        <v>1885.0</v>
      </c>
      <c r="BE7" s="12">
        <v>125027.0</v>
      </c>
      <c r="BF7" s="12">
        <v>156.0</v>
      </c>
      <c r="BG7" s="12">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13"/>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row>
    <row r="9" ht="13.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5"/>
      <c r="BF11" s="14"/>
      <c r="BG11" s="14"/>
      <c r="BH11" s="14"/>
      <c r="BI11" s="14"/>
      <c r="BJ11" s="14"/>
      <c r="BK11" s="14"/>
      <c r="BL11" s="14"/>
      <c r="BM11" s="14"/>
      <c r="BN11" s="14"/>
      <c r="BO11" s="14"/>
      <c r="BP11" s="14"/>
      <c r="BQ11" s="14"/>
      <c r="BR11" s="14"/>
      <c r="BS11" s="14"/>
      <c r="BT11" s="14"/>
      <c r="BU11" s="14"/>
      <c r="BV11" s="14"/>
      <c r="BW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S12" s="14"/>
      <c r="AT12" s="14"/>
      <c r="AU12" s="14"/>
      <c r="AV12" s="14"/>
      <c r="AW12" s="14"/>
      <c r="AX12" s="14"/>
      <c r="AY12" s="14"/>
      <c r="AZ12" s="14"/>
      <c r="BA12" s="14"/>
      <c r="BB12" s="14"/>
      <c r="BC12" s="14"/>
      <c r="BD12" s="15"/>
      <c r="BF12" s="14"/>
      <c r="BG12" s="14"/>
      <c r="BH12" s="14"/>
      <c r="BI12" s="14"/>
      <c r="BJ12" s="14"/>
      <c r="BK12" s="14"/>
      <c r="BL12" s="14"/>
      <c r="BM12" s="14"/>
      <c r="BN12" s="14"/>
      <c r="BO12" s="14"/>
      <c r="BP12" s="14"/>
      <c r="BQ12" s="14"/>
      <c r="BR12" s="14"/>
      <c r="BS12" s="14"/>
      <c r="BT12" s="14"/>
      <c r="BU12" s="14"/>
      <c r="BV12" s="14"/>
      <c r="BW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S13" s="14"/>
      <c r="AT13" s="14"/>
      <c r="AU13" s="14"/>
      <c r="AV13" s="14"/>
      <c r="AW13" s="14"/>
      <c r="AX13" s="14"/>
      <c r="AY13" s="14"/>
      <c r="AZ13" s="14"/>
      <c r="BA13" s="14"/>
      <c r="BB13" s="14"/>
      <c r="BC13" s="14"/>
      <c r="BD13" s="15"/>
      <c r="BF13" s="14"/>
      <c r="BG13" s="14"/>
      <c r="BH13" s="14"/>
      <c r="BI13" s="14"/>
      <c r="BJ13" s="14"/>
      <c r="BK13" s="14"/>
      <c r="BL13" s="14"/>
      <c r="BM13" s="14"/>
      <c r="BN13" s="14"/>
      <c r="BO13" s="14"/>
      <c r="BP13" s="14"/>
      <c r="BQ13" s="14"/>
      <c r="BR13" s="14"/>
      <c r="BS13" s="14"/>
      <c r="BT13" s="14"/>
      <c r="BU13" s="14"/>
      <c r="BV13" s="14"/>
      <c r="BW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S14" s="14"/>
      <c r="AT14" s="14"/>
      <c r="AU14" s="14"/>
      <c r="AV14" s="14"/>
      <c r="AW14" s="14"/>
      <c r="AX14" s="14"/>
      <c r="AY14" s="14"/>
      <c r="AZ14" s="14"/>
      <c r="BA14" s="14"/>
      <c r="BB14" s="14"/>
      <c r="BC14" s="14"/>
      <c r="BD14" s="15"/>
      <c r="BF14" s="14"/>
      <c r="BG14" s="14"/>
      <c r="BH14" s="14"/>
      <c r="BI14" s="14"/>
      <c r="BJ14" s="14"/>
      <c r="BK14" s="14"/>
      <c r="BL14" s="14"/>
      <c r="BM14" s="14"/>
      <c r="BN14" s="14"/>
      <c r="BO14" s="14"/>
      <c r="BP14" s="14"/>
      <c r="BQ14" s="14"/>
      <c r="BR14" s="14"/>
      <c r="BS14" s="14"/>
      <c r="BT14" s="14"/>
      <c r="BU14" s="14"/>
      <c r="BV14" s="14"/>
      <c r="BW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S15" s="14"/>
      <c r="AT15" s="14"/>
      <c r="AU15" s="14"/>
      <c r="AV15" s="14"/>
      <c r="AW15" s="14"/>
      <c r="AX15" s="14"/>
      <c r="AY15" s="14"/>
      <c r="AZ15" s="14"/>
      <c r="BA15" s="14"/>
      <c r="BB15" s="14"/>
      <c r="BC15" s="14"/>
      <c r="BD15" s="15"/>
      <c r="BF15" s="14"/>
      <c r="BG15" s="14"/>
      <c r="BH15" s="14"/>
      <c r="BI15" s="14"/>
      <c r="BJ15" s="14"/>
      <c r="BK15" s="14"/>
      <c r="BL15" s="14"/>
      <c r="BM15" s="14"/>
      <c r="BN15" s="14"/>
      <c r="BO15" s="14"/>
      <c r="BP15" s="14"/>
      <c r="BQ15" s="14"/>
      <c r="BR15" s="14"/>
      <c r="BS15" s="14"/>
      <c r="BT15" s="14"/>
      <c r="BU15" s="14"/>
      <c r="BV15" s="14"/>
      <c r="BW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S16" s="14"/>
      <c r="AT16" s="14"/>
      <c r="AU16" s="14"/>
      <c r="AV16" s="14"/>
      <c r="AW16" s="14"/>
      <c r="AX16" s="14"/>
      <c r="AY16" s="14"/>
      <c r="AZ16" s="14"/>
      <c r="BA16" s="14"/>
      <c r="BB16" s="14"/>
      <c r="BC16" s="14"/>
      <c r="BD16" s="15"/>
      <c r="BF16" s="14"/>
      <c r="BG16" s="14"/>
      <c r="BH16" s="14"/>
      <c r="BI16" s="14"/>
      <c r="BJ16" s="14"/>
      <c r="BK16" s="14"/>
      <c r="BL16" s="14"/>
      <c r="BM16" s="14"/>
      <c r="BN16" s="14"/>
      <c r="BO16" s="14"/>
      <c r="BP16" s="14"/>
      <c r="BQ16" s="14"/>
      <c r="BR16" s="14"/>
      <c r="BS16" s="14"/>
      <c r="BT16" s="14"/>
      <c r="BU16" s="14"/>
      <c r="BV16" s="14"/>
      <c r="BW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S17" s="14"/>
      <c r="AT17" s="14"/>
      <c r="AU17" s="14"/>
      <c r="AV17" s="14"/>
      <c r="AW17" s="14"/>
      <c r="AX17" s="14"/>
      <c r="AY17" s="14"/>
      <c r="AZ17" s="14"/>
      <c r="BA17" s="14"/>
      <c r="BB17" s="14"/>
      <c r="BC17" s="14"/>
      <c r="BD17" s="15"/>
      <c r="BF17" s="14"/>
      <c r="BG17" s="14"/>
      <c r="BH17" s="14"/>
      <c r="BI17" s="14"/>
      <c r="BJ17" s="14"/>
      <c r="BK17" s="14"/>
      <c r="BL17" s="14"/>
      <c r="BM17" s="14"/>
      <c r="BN17" s="14"/>
      <c r="BO17" s="14"/>
      <c r="BP17" s="14"/>
      <c r="BQ17" s="14"/>
      <c r="BR17" s="14"/>
      <c r="BS17" s="14"/>
      <c r="BT17" s="14"/>
      <c r="BU17" s="14"/>
      <c r="BV17" s="14"/>
      <c r="BW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t="s">
        <v>0</v>
      </c>
      <c r="B1" s="16" t="s">
        <v>87</v>
      </c>
      <c r="C1" s="16" t="s">
        <v>88</v>
      </c>
      <c r="D1" s="16" t="s">
        <v>89</v>
      </c>
    </row>
    <row r="2">
      <c r="A2" s="7" t="s">
        <v>1</v>
      </c>
      <c r="B2" s="17">
        <v>0.3015873016</v>
      </c>
      <c r="C2" s="17">
        <v>0.1478947368</v>
      </c>
      <c r="D2" s="18">
        <v>0.962</v>
      </c>
    </row>
    <row r="3">
      <c r="A3" s="7" t="s">
        <v>2</v>
      </c>
      <c r="B3" s="17">
        <v>0.6416666667</v>
      </c>
      <c r="C3" s="17">
        <v>0.775987013</v>
      </c>
      <c r="D3" s="18">
        <v>0.66</v>
      </c>
    </row>
    <row r="4">
      <c r="A4" s="7" t="s">
        <v>90</v>
      </c>
      <c r="B4" s="19"/>
      <c r="C4" s="18">
        <v>0.44</v>
      </c>
      <c r="D4" s="17">
        <v>0.86</v>
      </c>
    </row>
    <row r="5">
      <c r="A5" s="7" t="s">
        <v>3</v>
      </c>
      <c r="B5" s="17">
        <v>0.834718</v>
      </c>
      <c r="C5" s="18">
        <v>0.7662337662</v>
      </c>
      <c r="D5" s="18">
        <v>0.9378531073</v>
      </c>
    </row>
    <row r="6">
      <c r="A6" s="7" t="s">
        <v>91</v>
      </c>
      <c r="B6" s="18">
        <v>0.437085</v>
      </c>
      <c r="C6" s="18">
        <v>0.594849</v>
      </c>
      <c r="D6" s="17">
        <v>0.59</v>
      </c>
    </row>
    <row r="7">
      <c r="A7" s="7" t="s">
        <v>5</v>
      </c>
      <c r="B7" s="17">
        <v>0.3604651163</v>
      </c>
      <c r="C7" s="17">
        <v>0.4151612903</v>
      </c>
      <c r="D7" s="17">
        <v>0.87</v>
      </c>
    </row>
    <row r="8">
      <c r="A8" s="7" t="s">
        <v>6</v>
      </c>
      <c r="B8" s="18">
        <v>0.8</v>
      </c>
      <c r="C8" s="18">
        <v>0.744882</v>
      </c>
      <c r="D8" s="17">
        <v>0.91</v>
      </c>
    </row>
    <row r="9">
      <c r="A9" s="7" t="s">
        <v>92</v>
      </c>
      <c r="B9" s="18">
        <v>0.48</v>
      </c>
      <c r="C9" s="20">
        <v>1.2003205128</v>
      </c>
      <c r="D9" s="17">
        <v>0.48</v>
      </c>
    </row>
    <row r="10">
      <c r="A10" s="7" t="s">
        <v>7</v>
      </c>
      <c r="B10" s="17">
        <v>0.6398428571</v>
      </c>
      <c r="C10" s="17">
        <v>0.6441313715</v>
      </c>
      <c r="D10" s="17">
        <v>0.93</v>
      </c>
    </row>
    <row r="11">
      <c r="A11" s="7" t="s">
        <v>8</v>
      </c>
      <c r="B11" s="18">
        <v>0.403</v>
      </c>
      <c r="C11" s="18">
        <v>0.389578</v>
      </c>
      <c r="D11" s="17">
        <v>0.87</v>
      </c>
    </row>
    <row r="12">
      <c r="A12" s="7" t="s">
        <v>9</v>
      </c>
      <c r="B12" s="21">
        <v>0.749</v>
      </c>
      <c r="C12" s="21">
        <v>0.6082</v>
      </c>
      <c r="D12" s="21">
        <v>0.977</v>
      </c>
    </row>
    <row r="13">
      <c r="A13" s="7" t="s">
        <v>10</v>
      </c>
      <c r="B13" s="17">
        <v>0.8</v>
      </c>
      <c r="C13" s="17">
        <v>0.6</v>
      </c>
      <c r="D13" s="22">
        <v>0.74</v>
      </c>
    </row>
    <row r="14">
      <c r="A14" s="7" t="s">
        <v>93</v>
      </c>
      <c r="B14" s="18">
        <v>0.41</v>
      </c>
      <c r="C14" s="23">
        <v>1.2415253109</v>
      </c>
      <c r="D14" s="17">
        <v>0.79</v>
      </c>
    </row>
    <row r="15">
      <c r="A15" s="7" t="s">
        <v>11</v>
      </c>
      <c r="B15" s="17">
        <v>0.5977571429</v>
      </c>
      <c r="C15" s="17">
        <v>0.8815811486</v>
      </c>
      <c r="D15" s="17">
        <v>0.91</v>
      </c>
    </row>
    <row r="16">
      <c r="A16" s="7" t="s">
        <v>12</v>
      </c>
      <c r="B16" s="17">
        <v>0.8401594203</v>
      </c>
      <c r="C16" s="17">
        <v>0.9126459782</v>
      </c>
      <c r="D16" s="22">
        <v>0.76</v>
      </c>
    </row>
    <row r="17">
      <c r="A17" s="7" t="s">
        <v>13</v>
      </c>
      <c r="B17" s="17">
        <v>0.5438866667</v>
      </c>
      <c r="C17" s="17">
        <v>0.4444492112</v>
      </c>
      <c r="D17" s="17">
        <v>0.81</v>
      </c>
    </row>
    <row r="18">
      <c r="A18" s="7" t="s">
        <v>14</v>
      </c>
      <c r="B18" s="18">
        <v>0.787814</v>
      </c>
      <c r="C18" s="18">
        <v>0.634667115</v>
      </c>
      <c r="D18" s="18">
        <v>0.7</v>
      </c>
    </row>
    <row r="19">
      <c r="A19" s="7" t="s">
        <v>15</v>
      </c>
      <c r="B19" s="17">
        <v>0.4315789474</v>
      </c>
      <c r="C19" s="22">
        <v>0.594597561</v>
      </c>
      <c r="D19" s="17">
        <v>0.91</v>
      </c>
    </row>
    <row r="20">
      <c r="A20" s="7" t="s">
        <v>16</v>
      </c>
      <c r="B20" s="18">
        <v>0.618148</v>
      </c>
      <c r="C20" s="17">
        <v>0.5898901538</v>
      </c>
      <c r="D20" s="22">
        <v>0.84</v>
      </c>
    </row>
    <row r="21">
      <c r="A21" s="7" t="s">
        <v>94</v>
      </c>
      <c r="B21" s="17">
        <v>0.2514714286</v>
      </c>
      <c r="C21" s="22">
        <v>0.7792421746</v>
      </c>
      <c r="D21" s="17">
        <v>0.69</v>
      </c>
    </row>
    <row r="22">
      <c r="A22" s="7" t="s">
        <v>95</v>
      </c>
      <c r="B22" s="20">
        <v>0.1663833333</v>
      </c>
      <c r="C22" s="20">
        <v>2.0135659192</v>
      </c>
      <c r="D22" s="20">
        <v>0.7</v>
      </c>
    </row>
    <row r="23">
      <c r="A23" s="7" t="s">
        <v>19</v>
      </c>
      <c r="B23" s="17">
        <v>0.2601410256</v>
      </c>
      <c r="C23" s="24">
        <v>0.9987087871</v>
      </c>
      <c r="D23" s="17">
        <v>0.78</v>
      </c>
    </row>
    <row r="24">
      <c r="A24" s="7" t="s">
        <v>20</v>
      </c>
      <c r="B24" s="22">
        <v>0.9208333333</v>
      </c>
      <c r="C24" s="17">
        <v>0.7294</v>
      </c>
      <c r="D24" s="18">
        <v>0.951612</v>
      </c>
    </row>
    <row r="25">
      <c r="A25" s="7" t="s">
        <v>21</v>
      </c>
      <c r="B25" s="17">
        <v>0.5384883721</v>
      </c>
      <c r="C25" s="17">
        <v>0.3703303822</v>
      </c>
      <c r="D25" s="17">
        <v>0.79</v>
      </c>
    </row>
    <row r="26">
      <c r="A26" s="7" t="s">
        <v>22</v>
      </c>
      <c r="B26" s="18">
        <v>0.87</v>
      </c>
      <c r="C26" s="18">
        <v>0.33</v>
      </c>
      <c r="D26" s="18">
        <v>0.655172</v>
      </c>
    </row>
    <row r="27">
      <c r="A27" s="7" t="s">
        <v>23</v>
      </c>
      <c r="B27" s="17">
        <v>0.8306564516</v>
      </c>
      <c r="C27" s="17">
        <v>0.7029826779</v>
      </c>
      <c r="D27" s="17">
        <v>0.86</v>
      </c>
    </row>
    <row r="28">
      <c r="A28" s="7" t="s">
        <v>24</v>
      </c>
      <c r="B28" s="18">
        <v>0.81</v>
      </c>
      <c r="C28" s="18">
        <v>0.8272</v>
      </c>
      <c r="D28" s="18">
        <v>0.776119</v>
      </c>
    </row>
    <row r="29">
      <c r="A29" s="7" t="s">
        <v>96</v>
      </c>
      <c r="B29" s="22">
        <v>0.5727954545</v>
      </c>
      <c r="C29" s="22">
        <v>0.8633496012</v>
      </c>
      <c r="D29" s="17">
        <v>0.65</v>
      </c>
    </row>
    <row r="30">
      <c r="A30" s="7" t="s">
        <v>25</v>
      </c>
      <c r="B30" s="17">
        <v>0.2943333333</v>
      </c>
      <c r="C30" s="17">
        <v>0.865609664</v>
      </c>
      <c r="D30" s="17">
        <v>0.84</v>
      </c>
    </row>
    <row r="31">
      <c r="A31" s="7" t="s">
        <v>26</v>
      </c>
      <c r="B31" s="17">
        <v>0.528</v>
      </c>
      <c r="C31" s="17">
        <v>0.7403846154</v>
      </c>
      <c r="D31" s="22">
        <v>0.87</v>
      </c>
    </row>
    <row r="32">
      <c r="A32" s="7" t="s">
        <v>27</v>
      </c>
      <c r="B32" s="22">
        <v>0.3945913043</v>
      </c>
      <c r="C32" s="17">
        <v>0.9223852968</v>
      </c>
      <c r="D32" s="22">
        <v>0.92</v>
      </c>
    </row>
    <row r="33">
      <c r="A33" s="7" t="s">
        <v>97</v>
      </c>
      <c r="B33" s="17">
        <v>0.5772594752</v>
      </c>
      <c r="C33" s="17">
        <v>0.7503838384</v>
      </c>
      <c r="D33" s="18">
        <v>0.7807452078</v>
      </c>
    </row>
    <row r="34">
      <c r="A34" s="7" t="s">
        <v>28</v>
      </c>
      <c r="B34" s="18">
        <v>0.187</v>
      </c>
      <c r="C34" s="18">
        <v>0.272</v>
      </c>
      <c r="D34" s="17">
        <v>0.89</v>
      </c>
    </row>
    <row r="35">
      <c r="A35" s="7" t="s">
        <v>29</v>
      </c>
      <c r="B35" s="17">
        <v>0.5420430108</v>
      </c>
      <c r="C35" s="17">
        <v>0.8520134894</v>
      </c>
      <c r="D35" s="17">
        <v>0.81</v>
      </c>
    </row>
    <row r="36">
      <c r="A36" s="7" t="s">
        <v>31</v>
      </c>
      <c r="B36" s="18">
        <v>0.9523809524</v>
      </c>
      <c r="C36" s="17">
        <v>0.4153535</v>
      </c>
      <c r="D36" s="22">
        <v>0.74</v>
      </c>
    </row>
    <row r="37">
      <c r="A37" s="7" t="s">
        <v>98</v>
      </c>
      <c r="B37" s="22">
        <v>0.166809375</v>
      </c>
      <c r="C37" s="17">
        <v>0.4690233987</v>
      </c>
      <c r="D37" s="17">
        <v>0.71</v>
      </c>
    </row>
    <row r="38">
      <c r="A38" s="7" t="s">
        <v>99</v>
      </c>
      <c r="B38" s="17">
        <v>0.3808219178</v>
      </c>
      <c r="C38" s="17">
        <v>0.2008992806</v>
      </c>
      <c r="D38" s="17">
        <v>0.85</v>
      </c>
    </row>
    <row r="39">
      <c r="A39" s="7" t="s">
        <v>33</v>
      </c>
      <c r="B39" s="18">
        <v>0.3453038674</v>
      </c>
      <c r="C39" s="18">
        <v>0.724</v>
      </c>
      <c r="D39" s="17">
        <v>0.78</v>
      </c>
    </row>
    <row r="40">
      <c r="A40" s="7" t="s">
        <v>34</v>
      </c>
      <c r="B40" s="17">
        <v>0.7300716667</v>
      </c>
      <c r="C40" s="17">
        <v>0.8620455069</v>
      </c>
      <c r="D40" s="17">
        <v>0.8</v>
      </c>
    </row>
    <row r="41">
      <c r="A41" s="7" t="s">
        <v>100</v>
      </c>
      <c r="B41" s="17">
        <v>0.72</v>
      </c>
      <c r="C41" s="17">
        <v>0.4633333333</v>
      </c>
      <c r="D41" s="17">
        <v>0.85</v>
      </c>
    </row>
    <row r="42">
      <c r="A42" s="7" t="s">
        <v>36</v>
      </c>
      <c r="B42" s="17">
        <v>0.5572</v>
      </c>
      <c r="C42" s="17">
        <v>0.6659607562</v>
      </c>
      <c r="D42" s="17">
        <v>0.72</v>
      </c>
    </row>
    <row r="43">
      <c r="A43" s="7" t="s">
        <v>37</v>
      </c>
      <c r="B43" s="17">
        <v>0.5204137931</v>
      </c>
      <c r="C43" s="17">
        <v>0.4578584681</v>
      </c>
      <c r="D43" s="17">
        <v>0.74</v>
      </c>
    </row>
    <row r="44">
      <c r="A44" s="7" t="s">
        <v>38</v>
      </c>
      <c r="B44" s="17">
        <v>0.6728311828</v>
      </c>
      <c r="C44" s="17">
        <v>0.8574375972</v>
      </c>
      <c r="D44" s="17">
        <v>0.77</v>
      </c>
    </row>
    <row r="45">
      <c r="A45" s="7" t="s">
        <v>39</v>
      </c>
      <c r="B45" s="17">
        <v>0.881</v>
      </c>
      <c r="C45" s="17">
        <v>0.2457888763</v>
      </c>
      <c r="D45" s="17">
        <v>0.89</v>
      </c>
    </row>
    <row r="46">
      <c r="A46" s="7" t="s">
        <v>101</v>
      </c>
      <c r="B46" s="25">
        <v>0.162</v>
      </c>
      <c r="C46" s="19"/>
      <c r="D46" s="17">
        <v>0.72</v>
      </c>
    </row>
    <row r="47">
      <c r="A47" s="7" t="s">
        <v>40</v>
      </c>
      <c r="B47" s="18">
        <v>0.454</v>
      </c>
      <c r="C47" s="18">
        <v>0.3560415356</v>
      </c>
      <c r="D47" s="17">
        <v>0.76</v>
      </c>
    </row>
    <row r="48">
      <c r="A48" s="7" t="s">
        <v>41</v>
      </c>
      <c r="B48" s="17">
        <v>0.4612345679</v>
      </c>
      <c r="C48" s="17">
        <v>0.6298179872</v>
      </c>
      <c r="D48" s="17">
        <v>0.82</v>
      </c>
    </row>
    <row r="49">
      <c r="A49" s="7" t="s">
        <v>42</v>
      </c>
      <c r="B49" s="17">
        <v>0.5133736842</v>
      </c>
      <c r="C49" s="22">
        <v>0.9985749582</v>
      </c>
      <c r="D49" s="17">
        <v>0.83</v>
      </c>
    </row>
    <row r="50">
      <c r="A50" s="7" t="s">
        <v>43</v>
      </c>
      <c r="B50" s="18">
        <v>0.234455</v>
      </c>
      <c r="C50" s="18">
        <v>0.695226</v>
      </c>
      <c r="D50" s="17">
        <v>0.85</v>
      </c>
    </row>
    <row r="51">
      <c r="A51" s="7" t="s">
        <v>44</v>
      </c>
      <c r="B51" s="17">
        <v>0.144</v>
      </c>
      <c r="C51" s="20">
        <v>1.808531746</v>
      </c>
      <c r="D51" s="17">
        <v>0.75</v>
      </c>
    </row>
    <row r="52">
      <c r="A52" s="7" t="s">
        <v>102</v>
      </c>
      <c r="B52" s="18">
        <v>0.52724</v>
      </c>
      <c r="C52" s="26">
        <v>1.2258402246</v>
      </c>
      <c r="D52" s="17">
        <v>0.67</v>
      </c>
    </row>
    <row r="53">
      <c r="A53" s="7" t="s">
        <v>45</v>
      </c>
      <c r="B53" s="17">
        <v>0.455</v>
      </c>
      <c r="C53" s="17">
        <v>0.851032967</v>
      </c>
      <c r="D53" s="17">
        <v>0.82</v>
      </c>
    </row>
    <row r="54">
      <c r="A54" s="7" t="s">
        <v>46</v>
      </c>
      <c r="B54" s="17">
        <v>0.720084</v>
      </c>
      <c r="C54" s="17">
        <v>0.7317035235</v>
      </c>
      <c r="D54" s="17">
        <v>0.77</v>
      </c>
    </row>
    <row r="55">
      <c r="A55" s="7" t="s">
        <v>47</v>
      </c>
      <c r="B55" s="17">
        <v>0.6983513514</v>
      </c>
      <c r="C55" s="17">
        <v>0.4027632648</v>
      </c>
      <c r="D55" s="17">
        <v>0.84</v>
      </c>
    </row>
    <row r="56">
      <c r="A56" s="7" t="s">
        <v>48</v>
      </c>
      <c r="B56" s="18">
        <v>0.66</v>
      </c>
      <c r="C56" s="18">
        <v>0.8939</v>
      </c>
      <c r="D56" s="17">
        <v>0.89</v>
      </c>
    </row>
    <row r="57">
      <c r="A57" s="7" t="s">
        <v>49</v>
      </c>
      <c r="B57" s="18">
        <v>0.85</v>
      </c>
      <c r="C57" s="18">
        <v>0.8</v>
      </c>
      <c r="D57" s="18">
        <v>0.984</v>
      </c>
    </row>
    <row r="58">
      <c r="A58" s="7" t="s">
        <v>50</v>
      </c>
      <c r="B58" s="17">
        <v>0.8</v>
      </c>
      <c r="C58" s="17">
        <v>0.3782216495</v>
      </c>
      <c r="D58" s="22">
        <v>0.69</v>
      </c>
    </row>
    <row r="59">
      <c r="A59" s="7" t="s">
        <v>51</v>
      </c>
      <c r="B59" s="18">
        <v>0.365</v>
      </c>
      <c r="C59" s="18">
        <v>0.7190825104</v>
      </c>
      <c r="D59" s="17">
        <v>0.73</v>
      </c>
    </row>
    <row r="60">
      <c r="A60" s="7" t="s">
        <v>52</v>
      </c>
      <c r="B60" s="17">
        <v>0.4474416667</v>
      </c>
      <c r="C60" s="17">
        <v>0.5567817034</v>
      </c>
      <c r="D60" s="17">
        <v>0.81</v>
      </c>
    </row>
    <row r="61">
      <c r="A61" s="7" t="s">
        <v>103</v>
      </c>
      <c r="B61" s="17">
        <v>0.1402173913</v>
      </c>
      <c r="C61" s="17">
        <v>0.3969767442</v>
      </c>
      <c r="D61" s="19"/>
    </row>
    <row r="62">
      <c r="A62" s="7" t="s">
        <v>53</v>
      </c>
      <c r="B62" s="17">
        <v>0.77425</v>
      </c>
      <c r="C62" s="17">
        <v>0.3950597352</v>
      </c>
      <c r="D62" s="17">
        <v>0.85</v>
      </c>
    </row>
    <row r="63">
      <c r="A63" s="7" t="s">
        <v>54</v>
      </c>
      <c r="B63" s="22">
        <v>0.72</v>
      </c>
      <c r="C63" s="17">
        <v>0.336547619</v>
      </c>
      <c r="D63" s="17">
        <v>0.88</v>
      </c>
    </row>
    <row r="64">
      <c r="A64" s="7" t="s">
        <v>104</v>
      </c>
      <c r="B64" s="17">
        <v>0.243</v>
      </c>
      <c r="C64" s="17">
        <v>0.7542967804</v>
      </c>
      <c r="D64" s="17">
        <v>0.79</v>
      </c>
    </row>
    <row r="65">
      <c r="A65" s="7" t="s">
        <v>56</v>
      </c>
      <c r="B65" s="22">
        <v>0.8094526316</v>
      </c>
      <c r="C65" s="17">
        <v>0.9288603085</v>
      </c>
      <c r="D65" s="17">
        <v>0.94</v>
      </c>
    </row>
    <row r="66">
      <c r="A66" s="7" t="s">
        <v>57</v>
      </c>
      <c r="B66" s="18">
        <v>0.4287833828</v>
      </c>
      <c r="C66" s="18">
        <v>0.6920415225</v>
      </c>
      <c r="D66" s="17">
        <v>0.78</v>
      </c>
    </row>
    <row r="67">
      <c r="A67" s="7" t="s">
        <v>105</v>
      </c>
      <c r="B67" s="18">
        <v>0.41</v>
      </c>
      <c r="C67" s="19"/>
      <c r="D67" s="17">
        <v>0.76</v>
      </c>
    </row>
    <row r="68">
      <c r="A68" s="7" t="s">
        <v>58</v>
      </c>
      <c r="B68" s="17">
        <v>0.369525</v>
      </c>
      <c r="C68" s="20">
        <v>1.1286110547</v>
      </c>
      <c r="D68" s="17">
        <v>0.77</v>
      </c>
    </row>
    <row r="69">
      <c r="A69" s="7" t="s">
        <v>106</v>
      </c>
      <c r="B69" s="19"/>
      <c r="C69" s="18">
        <v>0.650306</v>
      </c>
      <c r="D69" s="18">
        <v>0.95</v>
      </c>
    </row>
    <row r="70">
      <c r="A70" s="7" t="s">
        <v>59</v>
      </c>
      <c r="B70" s="17">
        <v>0.18538</v>
      </c>
      <c r="C70" s="20">
        <v>1.1513647643</v>
      </c>
      <c r="D70" s="17">
        <v>0.71</v>
      </c>
    </row>
    <row r="71">
      <c r="A71" s="7" t="s">
        <v>60</v>
      </c>
      <c r="B71" s="17">
        <v>0.6297633846</v>
      </c>
      <c r="C71" s="22">
        <v>0.7520700082</v>
      </c>
      <c r="D71" s="22">
        <v>0.42</v>
      </c>
    </row>
    <row r="72">
      <c r="A72" s="7" t="s">
        <v>61</v>
      </c>
      <c r="B72" s="17">
        <v>0.1098294118</v>
      </c>
      <c r="C72" s="17">
        <v>0.6057522361</v>
      </c>
      <c r="D72" s="17">
        <v>0.75</v>
      </c>
    </row>
    <row r="73">
      <c r="A73" s="7" t="s">
        <v>62</v>
      </c>
      <c r="B73" s="17">
        <v>0.53125</v>
      </c>
      <c r="C73" s="17">
        <v>0.3758823529</v>
      </c>
      <c r="D73" s="22">
        <v>0.91</v>
      </c>
    </row>
    <row r="74">
      <c r="A74" s="7" t="s">
        <v>63</v>
      </c>
      <c r="B74" s="17">
        <v>0.8848648649</v>
      </c>
      <c r="C74" s="22">
        <v>0.5009163103</v>
      </c>
      <c r="D74" s="17">
        <v>0.74</v>
      </c>
    </row>
    <row r="75">
      <c r="A75" s="7" t="s">
        <v>107</v>
      </c>
      <c r="B75" s="26">
        <v>0.387</v>
      </c>
      <c r="C75" s="26">
        <v>1.6204263566</v>
      </c>
      <c r="D75" s="17">
        <v>0.89</v>
      </c>
    </row>
    <row r="76">
      <c r="A76" s="7" t="s">
        <v>64</v>
      </c>
      <c r="B76" s="17">
        <v>0.8136363636</v>
      </c>
      <c r="C76" s="17">
        <v>0.7588044693</v>
      </c>
      <c r="D76" s="17">
        <v>0.83</v>
      </c>
    </row>
    <row r="77">
      <c r="A77" s="7" t="s">
        <v>108</v>
      </c>
      <c r="B77" s="18">
        <v>0.4375</v>
      </c>
      <c r="C77" s="18">
        <v>0.8522167488</v>
      </c>
      <c r="D77" s="17">
        <v>0.82</v>
      </c>
    </row>
    <row r="78">
      <c r="A78" s="7" t="s">
        <v>66</v>
      </c>
      <c r="B78" s="20">
        <v>0.05366</v>
      </c>
      <c r="C78" s="20">
        <v>6.9904957138</v>
      </c>
      <c r="D78" s="20">
        <v>0.86</v>
      </c>
    </row>
    <row r="79">
      <c r="A79" s="7" t="s">
        <v>67</v>
      </c>
      <c r="B79" s="17">
        <v>0.6904015385</v>
      </c>
      <c r="C79" s="17">
        <v>0.8348631008</v>
      </c>
      <c r="D79" s="17">
        <v>0.85</v>
      </c>
    </row>
    <row r="80">
      <c r="A80" s="7" t="s">
        <v>68</v>
      </c>
      <c r="B80" s="18">
        <v>0.6</v>
      </c>
      <c r="C80" s="17">
        <v>0.4923929664</v>
      </c>
      <c r="D80" s="17">
        <v>0.85</v>
      </c>
    </row>
    <row r="81">
      <c r="A81" s="7" t="s">
        <v>69</v>
      </c>
      <c r="B81" s="18">
        <v>0.757884</v>
      </c>
      <c r="C81" s="18">
        <v>0.9</v>
      </c>
      <c r="D81" s="17">
        <v>0.9</v>
      </c>
    </row>
    <row r="82">
      <c r="A82" s="7" t="s">
        <v>109</v>
      </c>
      <c r="B82" s="26">
        <v>0.3754</v>
      </c>
      <c r="C82" s="19"/>
      <c r="D82" s="17">
        <v>0.71</v>
      </c>
    </row>
    <row r="83">
      <c r="A83" s="7" t="s">
        <v>70</v>
      </c>
      <c r="B83" s="18">
        <v>0.86</v>
      </c>
      <c r="C83" s="18">
        <v>0.4302325581</v>
      </c>
      <c r="D83" s="18">
        <v>0.8108108108</v>
      </c>
    </row>
    <row r="84">
      <c r="A84" s="7" t="s">
        <v>71</v>
      </c>
      <c r="B84" s="17">
        <v>0.9053541667</v>
      </c>
      <c r="C84" s="17">
        <v>0.4292150862</v>
      </c>
      <c r="D84" s="17">
        <v>0.88</v>
      </c>
    </row>
    <row r="85">
      <c r="A85" s="7" t="s">
        <v>72</v>
      </c>
      <c r="B85" s="18">
        <v>0.817</v>
      </c>
      <c r="C85" s="18">
        <v>0.8064026928</v>
      </c>
      <c r="D85" s="17">
        <v>0.85</v>
      </c>
    </row>
    <row r="86">
      <c r="A86" s="7" t="s">
        <v>73</v>
      </c>
      <c r="B86" s="20">
        <v>0.5203792857</v>
      </c>
      <c r="C86" s="20">
        <v>1.0816011947</v>
      </c>
      <c r="D86" s="20">
        <v>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27"/>
      <c r="B1" s="28" t="s">
        <v>1</v>
      </c>
      <c r="C1" s="29" t="s">
        <v>2</v>
      </c>
      <c r="D1" s="28" t="s">
        <v>3</v>
      </c>
      <c r="E1" s="28" t="s">
        <v>91</v>
      </c>
      <c r="F1" s="28" t="s">
        <v>5</v>
      </c>
      <c r="G1" s="28" t="s">
        <v>6</v>
      </c>
      <c r="H1" s="28" t="s">
        <v>7</v>
      </c>
      <c r="I1" s="28" t="s">
        <v>8</v>
      </c>
      <c r="J1" s="28" t="s">
        <v>11</v>
      </c>
      <c r="K1" s="28" t="s">
        <v>12</v>
      </c>
      <c r="L1" s="28" t="s">
        <v>13</v>
      </c>
      <c r="M1" s="28" t="s">
        <v>14</v>
      </c>
      <c r="N1" s="28" t="s">
        <v>15</v>
      </c>
      <c r="O1" s="28" t="s">
        <v>16</v>
      </c>
      <c r="P1" s="28" t="s">
        <v>19</v>
      </c>
      <c r="Q1" s="28" t="s">
        <v>95</v>
      </c>
      <c r="R1" s="28" t="s">
        <v>20</v>
      </c>
      <c r="S1" s="28" t="s">
        <v>21</v>
      </c>
      <c r="T1" s="28" t="s">
        <v>23</v>
      </c>
      <c r="U1" s="28" t="s">
        <v>24</v>
      </c>
      <c r="V1" s="30" t="s">
        <v>25</v>
      </c>
      <c r="W1" s="28" t="s">
        <v>26</v>
      </c>
      <c r="X1" s="28" t="s">
        <v>27</v>
      </c>
      <c r="Y1" s="29" t="s">
        <v>29</v>
      </c>
      <c r="Z1" s="28" t="s">
        <v>31</v>
      </c>
      <c r="AA1" s="28" t="s">
        <v>99</v>
      </c>
      <c r="AB1" s="28" t="s">
        <v>33</v>
      </c>
      <c r="AC1" s="28" t="s">
        <v>34</v>
      </c>
      <c r="AD1" s="28" t="s">
        <v>36</v>
      </c>
      <c r="AE1" s="28" t="s">
        <v>37</v>
      </c>
      <c r="AF1" s="28" t="s">
        <v>38</v>
      </c>
      <c r="AG1" s="28" t="s">
        <v>39</v>
      </c>
      <c r="AH1" s="28" t="s">
        <v>40</v>
      </c>
      <c r="AI1" s="28" t="s">
        <v>43</v>
      </c>
      <c r="AJ1" s="28" t="s">
        <v>44</v>
      </c>
      <c r="AK1" s="29" t="s">
        <v>45</v>
      </c>
      <c r="AL1" s="28" t="s">
        <v>46</v>
      </c>
      <c r="AM1" s="28" t="s">
        <v>47</v>
      </c>
      <c r="AN1" s="28" t="s">
        <v>48</v>
      </c>
      <c r="AO1" s="30" t="s">
        <v>49</v>
      </c>
      <c r="AP1" s="28" t="s">
        <v>50</v>
      </c>
      <c r="AQ1" s="28" t="s">
        <v>51</v>
      </c>
      <c r="AR1" s="28" t="s">
        <v>52</v>
      </c>
      <c r="AS1" s="28" t="s">
        <v>53</v>
      </c>
      <c r="AT1" s="28" t="s">
        <v>104</v>
      </c>
      <c r="AU1" s="28" t="s">
        <v>56</v>
      </c>
      <c r="AV1" s="28" t="s">
        <v>59</v>
      </c>
      <c r="AW1" s="28" t="s">
        <v>61</v>
      </c>
      <c r="AX1" s="28" t="s">
        <v>62</v>
      </c>
      <c r="AY1" s="28" t="s">
        <v>63</v>
      </c>
      <c r="AZ1" s="28" t="s">
        <v>64</v>
      </c>
      <c r="BA1" s="28" t="s">
        <v>67</v>
      </c>
      <c r="BB1" s="28" t="s">
        <v>68</v>
      </c>
      <c r="BC1" s="28" t="s">
        <v>69</v>
      </c>
      <c r="BD1" s="28" t="s">
        <v>70</v>
      </c>
      <c r="BE1" s="28" t="s">
        <v>71</v>
      </c>
      <c r="BF1" s="28" t="s">
        <v>72</v>
      </c>
    </row>
    <row r="2">
      <c r="A2" s="27" t="s">
        <v>110</v>
      </c>
      <c r="B2" s="31">
        <v>633.5692</v>
      </c>
      <c r="C2" s="31">
        <v>12509.53</v>
      </c>
      <c r="D2" s="31">
        <v>61925.5</v>
      </c>
      <c r="E2" s="31">
        <v>22217.49</v>
      </c>
      <c r="F2" s="31">
        <v>1086.807</v>
      </c>
      <c r="G2" s="32">
        <v>47352.94</v>
      </c>
      <c r="H2" s="31">
        <v>903.4649</v>
      </c>
      <c r="I2" s="31">
        <v>2560.501</v>
      </c>
      <c r="J2" s="31">
        <v>286.0023</v>
      </c>
      <c r="K2" s="31">
        <v>1094.577</v>
      </c>
      <c r="L2" s="31">
        <v>1407.403</v>
      </c>
      <c r="M2" s="31">
        <v>50235.39</v>
      </c>
      <c r="N2" s="31">
        <v>1024.668</v>
      </c>
      <c r="O2" s="33">
        <v>7590.016</v>
      </c>
      <c r="P2" s="31">
        <v>3147.072</v>
      </c>
      <c r="Q2" s="31">
        <v>1545.942</v>
      </c>
      <c r="R2" s="31">
        <v>60707.25</v>
      </c>
      <c r="S2" s="31">
        <v>3198.695</v>
      </c>
      <c r="T2" s="31">
        <v>573.566</v>
      </c>
      <c r="U2" s="31">
        <v>42732.57</v>
      </c>
      <c r="V2" s="34">
        <v>487.7</v>
      </c>
      <c r="W2" s="31">
        <v>3669.981</v>
      </c>
      <c r="X2" s="31">
        <v>1441.636</v>
      </c>
      <c r="Y2" s="31">
        <v>4053.902</v>
      </c>
      <c r="Z2" s="33">
        <v>1581.511</v>
      </c>
      <c r="AA2" s="31">
        <v>5442.875</v>
      </c>
      <c r="AB2" s="31">
        <v>12601.7</v>
      </c>
      <c r="AC2" s="31">
        <v>1358.262</v>
      </c>
      <c r="AD2" s="31">
        <v>1034.185</v>
      </c>
      <c r="AE2" s="31">
        <v>457.8586</v>
      </c>
      <c r="AF2" s="31">
        <v>255.0446</v>
      </c>
      <c r="AG2" s="31">
        <v>11307.06</v>
      </c>
      <c r="AH2" s="31">
        <v>1274.977</v>
      </c>
      <c r="AI2" s="31">
        <v>4129.374</v>
      </c>
      <c r="AJ2" s="31">
        <v>3190.31</v>
      </c>
      <c r="AK2" s="31">
        <v>1203.845</v>
      </c>
      <c r="AL2" s="31">
        <v>5408.243</v>
      </c>
      <c r="AM2" s="31">
        <v>701.6801</v>
      </c>
      <c r="AN2" s="31">
        <v>52172.17</v>
      </c>
      <c r="AO2" s="35">
        <v>53277.0</v>
      </c>
      <c r="AP2" s="31">
        <v>1963.055</v>
      </c>
      <c r="AQ2" s="31">
        <v>427.3732</v>
      </c>
      <c r="AR2" s="31">
        <v>3203.297</v>
      </c>
      <c r="AS2" s="31">
        <v>4712.823</v>
      </c>
      <c r="AT2" s="31">
        <v>2238.9</v>
      </c>
      <c r="AU2" s="31">
        <v>695.6893</v>
      </c>
      <c r="AV2" s="31">
        <v>765.9592</v>
      </c>
      <c r="AW2" s="31">
        <v>1115.094</v>
      </c>
      <c r="AX2" s="31">
        <v>3819.158</v>
      </c>
      <c r="AY2" s="31">
        <v>9680.116</v>
      </c>
      <c r="AZ2" s="31">
        <v>5977.381</v>
      </c>
      <c r="BA2" s="31">
        <v>714.5673</v>
      </c>
      <c r="BB2" s="31">
        <v>3082.461</v>
      </c>
      <c r="BC2" s="31">
        <v>46331.98</v>
      </c>
      <c r="BD2" s="33">
        <v>54629.5</v>
      </c>
      <c r="BE2" s="31">
        <v>2052.294</v>
      </c>
      <c r="BF2" s="31">
        <v>1721.623</v>
      </c>
    </row>
    <row r="3">
      <c r="A3" s="27" t="s">
        <v>111</v>
      </c>
      <c r="B3" s="31">
        <v>1932.892</v>
      </c>
      <c r="C3" s="34">
        <v>22400.0</v>
      </c>
      <c r="D3" s="31">
        <v>43929.86</v>
      </c>
      <c r="E3" s="31">
        <v>23491.13</v>
      </c>
      <c r="F3" s="31">
        <v>3122.744</v>
      </c>
      <c r="G3" s="31">
        <v>42578.23</v>
      </c>
      <c r="H3" s="31">
        <v>2030.168</v>
      </c>
      <c r="I3" s="31">
        <v>7815.664</v>
      </c>
      <c r="J3" s="31">
        <v>769.8822</v>
      </c>
      <c r="K3" s="31">
        <v>3262.64</v>
      </c>
      <c r="L3" s="31">
        <v>2972.223</v>
      </c>
      <c r="M3" s="31">
        <v>44057.24</v>
      </c>
      <c r="N3" s="31">
        <v>2182.044</v>
      </c>
      <c r="O3" s="31">
        <v>13206.38</v>
      </c>
      <c r="P3" s="31">
        <v>6276.751</v>
      </c>
      <c r="Q3" s="31">
        <v>3258.233</v>
      </c>
      <c r="R3" s="31">
        <v>44916.41</v>
      </c>
      <c r="S3" s="31">
        <v>10529.92</v>
      </c>
      <c r="T3" s="31">
        <v>1499.759</v>
      </c>
      <c r="U3" s="31">
        <v>38847.45</v>
      </c>
      <c r="V3" s="34">
        <v>1700.0</v>
      </c>
      <c r="W3" s="31">
        <v>7581.98</v>
      </c>
      <c r="X3" s="31">
        <v>4081.671</v>
      </c>
      <c r="Y3" s="34">
        <v>7200.0</v>
      </c>
      <c r="Z3" s="31">
        <v>5700.723</v>
      </c>
      <c r="AA3" s="31">
        <v>17302.56</v>
      </c>
      <c r="AB3" s="31">
        <v>24227.88</v>
      </c>
      <c r="AC3" s="31">
        <v>2954.077</v>
      </c>
      <c r="AD3" s="31">
        <v>2638.314</v>
      </c>
      <c r="AE3" s="31">
        <v>840.7037</v>
      </c>
      <c r="AF3" s="31">
        <v>821.6072</v>
      </c>
      <c r="AG3" s="31">
        <v>25638.59</v>
      </c>
      <c r="AH3" s="31">
        <v>3911.757</v>
      </c>
      <c r="AI3" s="31">
        <v>11945.66</v>
      </c>
      <c r="AJ3" s="31">
        <v>7490.688</v>
      </c>
      <c r="AK3" s="34">
        <v>4752.0</v>
      </c>
      <c r="AL3" s="31">
        <v>9955.523</v>
      </c>
      <c r="AM3" s="31">
        <v>2374.214</v>
      </c>
      <c r="AN3" s="31">
        <v>47662.52</v>
      </c>
      <c r="AO3" s="34">
        <v>36400.0</v>
      </c>
      <c r="AP3" s="31">
        <v>4918.271</v>
      </c>
      <c r="AQ3" s="31">
        <v>937.7439</v>
      </c>
      <c r="AR3" s="31">
        <v>5911.233</v>
      </c>
      <c r="AS3" s="31">
        <v>8911.355</v>
      </c>
      <c r="AT3" s="31">
        <v>4982.64</v>
      </c>
      <c r="AU3" s="31">
        <v>1660.554</v>
      </c>
      <c r="AV3" s="31">
        <v>1966.119</v>
      </c>
      <c r="AW3" s="31">
        <v>2018.876</v>
      </c>
      <c r="AX3" s="31">
        <v>11181.25</v>
      </c>
      <c r="AY3" s="31">
        <v>16637.58</v>
      </c>
      <c r="AZ3" s="31">
        <v>15735.07</v>
      </c>
      <c r="BA3" s="31">
        <v>1770.857</v>
      </c>
      <c r="BB3" s="31">
        <v>8665.486</v>
      </c>
      <c r="BC3" s="31">
        <v>39762.13</v>
      </c>
      <c r="BD3" s="31">
        <v>54629.5</v>
      </c>
      <c r="BE3" s="31">
        <v>5628.952</v>
      </c>
      <c r="BF3" s="31">
        <v>3904.025</v>
      </c>
    </row>
    <row r="4">
      <c r="A4" s="27"/>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row>
    <row r="5">
      <c r="A5" s="27"/>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row>
    <row r="6">
      <c r="A6" s="27"/>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row>
    <row r="7">
      <c r="A7" s="27"/>
      <c r="B7" s="37"/>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row>
    <row r="8">
      <c r="A8" s="38"/>
      <c r="B8" s="38"/>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row>
    <row r="9">
      <c r="A9" s="40"/>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row>
    <row r="10">
      <c r="A10" s="41" t="s">
        <v>112</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row>
    <row r="11">
      <c r="A11" s="42" t="s">
        <v>113</v>
      </c>
      <c r="C11" s="42"/>
      <c r="D11" s="39"/>
      <c r="E11" s="39"/>
      <c r="F11" s="39"/>
      <c r="G11" s="39"/>
      <c r="H11" s="39"/>
      <c r="I11" s="39"/>
      <c r="J11" s="39"/>
      <c r="K11" s="39"/>
      <c r="L11" s="39"/>
      <c r="M11" s="39"/>
      <c r="N11" s="39"/>
      <c r="O11" s="39"/>
      <c r="P11" s="39"/>
      <c r="Q11" s="39"/>
      <c r="R11" s="39"/>
      <c r="S11" s="39"/>
      <c r="T11" s="39"/>
      <c r="U11" s="39"/>
      <c r="V11" s="41" t="s">
        <v>114</v>
      </c>
      <c r="W11" s="39"/>
      <c r="X11" s="39"/>
      <c r="Y11" s="39"/>
      <c r="Z11" s="39"/>
      <c r="AA11" s="39"/>
      <c r="AB11" s="39"/>
      <c r="AC11" s="39"/>
      <c r="AD11" s="39"/>
      <c r="AE11" s="39"/>
      <c r="AF11" s="39"/>
      <c r="AG11" s="39"/>
      <c r="AH11" s="39"/>
      <c r="AI11" s="39"/>
      <c r="AJ11" s="39"/>
      <c r="AK11" s="39"/>
      <c r="AL11" s="39"/>
      <c r="AM11" s="39"/>
      <c r="AN11" s="39"/>
      <c r="AO11" s="41" t="s">
        <v>114</v>
      </c>
      <c r="AP11" s="39"/>
      <c r="AQ11" s="39"/>
      <c r="AR11" s="39"/>
      <c r="AS11" s="39"/>
      <c r="AT11" s="39"/>
      <c r="AU11" s="39"/>
      <c r="AV11" s="39"/>
      <c r="AW11" s="39"/>
      <c r="AX11" s="39"/>
      <c r="AY11" s="39"/>
      <c r="AZ11" s="39"/>
      <c r="BA11" s="39"/>
      <c r="BB11" s="39"/>
      <c r="BC11" s="39"/>
      <c r="BD11" s="39"/>
      <c r="BE11" s="39"/>
      <c r="BF11" s="39"/>
    </row>
    <row r="12">
      <c r="A12" s="43" t="s">
        <v>115</v>
      </c>
      <c r="D12" s="39"/>
      <c r="E12" s="39"/>
      <c r="F12" s="39"/>
      <c r="G12" s="39"/>
      <c r="H12" s="39"/>
      <c r="I12" s="39"/>
      <c r="J12" s="39"/>
      <c r="K12" s="39"/>
      <c r="L12" s="39"/>
      <c r="M12" s="39"/>
      <c r="N12" s="39"/>
      <c r="O12" s="39"/>
      <c r="P12" s="39"/>
      <c r="Q12" s="39"/>
      <c r="R12" s="39"/>
      <c r="S12" s="39"/>
      <c r="T12" s="39"/>
      <c r="U12" s="39"/>
      <c r="V12" s="43" t="s">
        <v>116</v>
      </c>
      <c r="W12" s="39"/>
      <c r="X12" s="39"/>
      <c r="Y12" s="39"/>
      <c r="Z12" s="39"/>
      <c r="AA12" s="39"/>
      <c r="AB12" s="39"/>
      <c r="AC12" s="39"/>
      <c r="AD12" s="39"/>
      <c r="AE12" s="39"/>
      <c r="AF12" s="39"/>
      <c r="AG12" s="39"/>
      <c r="AH12" s="39"/>
      <c r="AI12" s="39"/>
      <c r="AJ12" s="39"/>
      <c r="AL12" s="39"/>
      <c r="AM12" s="39"/>
      <c r="AN12" s="39"/>
      <c r="AO12" s="43" t="s">
        <v>117</v>
      </c>
      <c r="AP12" s="39"/>
      <c r="AQ12" s="39"/>
      <c r="AR12" s="39"/>
      <c r="AS12" s="39"/>
      <c r="AT12" s="39"/>
      <c r="AU12" s="39"/>
      <c r="AV12" s="39"/>
      <c r="AW12" s="39"/>
      <c r="AX12" s="39"/>
      <c r="AY12" s="39"/>
      <c r="AZ12" s="39"/>
      <c r="BA12" s="39"/>
      <c r="BB12" s="39"/>
      <c r="BC12" s="39"/>
      <c r="BD12" s="39"/>
      <c r="BE12" s="39"/>
      <c r="BF12" s="39"/>
    </row>
    <row r="13">
      <c r="A13" s="39"/>
      <c r="B13" s="42"/>
      <c r="C13" s="42"/>
      <c r="D13" s="39"/>
      <c r="E13" s="39"/>
      <c r="F13" s="39"/>
      <c r="G13" s="39"/>
      <c r="H13" s="39"/>
      <c r="I13" s="39"/>
      <c r="J13" s="39"/>
      <c r="K13" s="39"/>
      <c r="L13" s="39"/>
      <c r="M13" s="39"/>
      <c r="N13" s="39"/>
      <c r="O13" s="39"/>
      <c r="P13" s="39"/>
      <c r="Q13" s="39"/>
      <c r="R13" s="39"/>
      <c r="S13" s="39"/>
      <c r="T13" s="39"/>
      <c r="U13" s="39"/>
      <c r="V13" s="42">
        <v>2013.0</v>
      </c>
      <c r="W13" s="39"/>
      <c r="X13" s="39"/>
      <c r="Y13" s="39"/>
      <c r="Z13" s="39"/>
      <c r="AA13" s="39"/>
      <c r="AB13" s="39"/>
      <c r="AC13" s="39"/>
      <c r="AD13" s="39"/>
      <c r="AE13" s="39"/>
      <c r="AF13" s="39"/>
      <c r="AG13" s="39"/>
      <c r="AH13" s="39"/>
      <c r="AI13" s="39"/>
      <c r="AJ13" s="39"/>
      <c r="AL13" s="39"/>
      <c r="AM13" s="39"/>
      <c r="AN13" s="39"/>
      <c r="AO13" s="42">
        <v>2015.0</v>
      </c>
      <c r="AP13" s="39"/>
      <c r="AQ13" s="39"/>
      <c r="AR13" s="39"/>
      <c r="AS13" s="39"/>
      <c r="AT13" s="39"/>
      <c r="AU13" s="39"/>
      <c r="AV13" s="39"/>
      <c r="AW13" s="39"/>
      <c r="AX13" s="39"/>
      <c r="AY13" s="39"/>
      <c r="AZ13" s="39"/>
      <c r="BA13" s="39"/>
      <c r="BB13" s="39"/>
      <c r="BC13" s="39"/>
      <c r="BD13" s="39"/>
      <c r="BE13" s="39"/>
      <c r="BF13" s="39"/>
    </row>
    <row r="14">
      <c r="A14" s="42" t="s">
        <v>118</v>
      </c>
      <c r="B14" s="39"/>
      <c r="C14" s="41" t="s">
        <v>119</v>
      </c>
      <c r="D14" s="39"/>
      <c r="E14" s="39"/>
      <c r="F14" s="39"/>
      <c r="G14" s="39"/>
      <c r="H14" s="39"/>
      <c r="I14" s="39"/>
      <c r="J14" s="39"/>
      <c r="K14" s="39"/>
      <c r="L14" s="39"/>
      <c r="M14" s="39"/>
      <c r="N14" s="39"/>
      <c r="O14" s="39"/>
      <c r="P14" s="39"/>
      <c r="Q14" s="39"/>
      <c r="R14" s="39"/>
      <c r="S14" s="39"/>
      <c r="T14" s="39"/>
      <c r="U14" s="39"/>
      <c r="V14" s="41" t="s">
        <v>119</v>
      </c>
      <c r="W14" s="39"/>
      <c r="X14" s="39"/>
      <c r="Y14" s="41" t="s">
        <v>119</v>
      </c>
      <c r="Z14" s="39"/>
      <c r="AA14" s="39"/>
      <c r="AB14" s="39"/>
      <c r="AC14" s="39"/>
      <c r="AD14" s="39"/>
      <c r="AE14" s="39"/>
      <c r="AF14" s="39"/>
      <c r="AG14" s="39"/>
      <c r="AH14" s="39"/>
      <c r="AI14" s="39"/>
      <c r="AJ14" s="39"/>
      <c r="AK14" s="41" t="s">
        <v>119</v>
      </c>
      <c r="AL14" s="39"/>
      <c r="AM14" s="39"/>
      <c r="AN14" s="39"/>
      <c r="AO14" s="41" t="s">
        <v>119</v>
      </c>
      <c r="AP14" s="39"/>
      <c r="AQ14" s="39"/>
      <c r="AR14" s="39"/>
      <c r="AS14" s="39"/>
      <c r="AT14" s="39"/>
      <c r="AU14" s="39"/>
      <c r="AV14" s="39"/>
      <c r="AW14" s="39"/>
      <c r="AX14" s="39"/>
      <c r="AY14" s="39"/>
      <c r="AZ14" s="39"/>
      <c r="BA14" s="39"/>
      <c r="BB14" s="39"/>
      <c r="BC14" s="39"/>
      <c r="BD14" s="39"/>
      <c r="BE14" s="39"/>
      <c r="BF14" s="39"/>
    </row>
    <row r="15">
      <c r="A15" s="43" t="s">
        <v>120</v>
      </c>
      <c r="B15" s="39"/>
      <c r="C15" s="43" t="s">
        <v>121</v>
      </c>
      <c r="D15" s="39"/>
      <c r="E15" s="39"/>
      <c r="F15" s="39"/>
      <c r="G15" s="39"/>
      <c r="H15" s="39"/>
      <c r="I15" s="39"/>
      <c r="J15" s="39"/>
      <c r="K15" s="39"/>
      <c r="L15" s="39"/>
      <c r="M15" s="39"/>
      <c r="N15" s="39"/>
      <c r="O15" s="39"/>
      <c r="P15" s="39"/>
      <c r="Q15" s="39"/>
      <c r="R15" s="39"/>
      <c r="S15" s="39"/>
      <c r="T15" s="39"/>
      <c r="U15" s="39"/>
      <c r="V15" s="43" t="s">
        <v>122</v>
      </c>
      <c r="W15" s="39"/>
      <c r="X15" s="39"/>
      <c r="Y15" s="43" t="s">
        <v>122</v>
      </c>
      <c r="Z15" s="39"/>
      <c r="AA15" s="39"/>
      <c r="AB15" s="39"/>
      <c r="AC15" s="39"/>
      <c r="AD15" s="39"/>
      <c r="AE15" s="39"/>
      <c r="AF15" s="39"/>
      <c r="AG15" s="39"/>
      <c r="AH15" s="39"/>
      <c r="AI15" s="39"/>
      <c r="AJ15" s="39"/>
      <c r="AK15" s="43" t="s">
        <v>123</v>
      </c>
      <c r="AL15" s="39"/>
      <c r="AM15" s="39"/>
      <c r="AN15" s="39"/>
      <c r="AO15" s="43" t="s">
        <v>122</v>
      </c>
      <c r="AP15" s="39"/>
      <c r="AQ15" s="39"/>
      <c r="AR15" s="39"/>
      <c r="AS15" s="39"/>
      <c r="AT15" s="39"/>
      <c r="AU15" s="39"/>
      <c r="AV15" s="39"/>
      <c r="AW15" s="39"/>
      <c r="AX15" s="39"/>
      <c r="AY15" s="39"/>
      <c r="AZ15" s="39"/>
      <c r="BA15" s="39"/>
      <c r="BB15" s="39"/>
      <c r="BC15" s="39"/>
      <c r="BD15" s="39"/>
      <c r="BE15" s="39"/>
      <c r="BF15" s="39"/>
    </row>
    <row r="16">
      <c r="A16" s="39"/>
      <c r="B16" s="39"/>
      <c r="C16" s="42">
        <v>2015.0</v>
      </c>
      <c r="D16" s="39"/>
      <c r="E16" s="39"/>
      <c r="F16" s="39"/>
      <c r="G16" s="39"/>
      <c r="H16" s="39"/>
      <c r="I16" s="39"/>
      <c r="J16" s="39"/>
      <c r="K16" s="39"/>
      <c r="L16" s="39"/>
      <c r="M16" s="39"/>
      <c r="N16" s="39"/>
      <c r="O16" s="39"/>
      <c r="P16" s="39"/>
      <c r="Q16" s="39"/>
      <c r="R16" s="39"/>
      <c r="S16" s="39"/>
      <c r="T16" s="39"/>
      <c r="U16" s="39"/>
      <c r="V16" s="44">
        <v>2015.0</v>
      </c>
      <c r="W16" s="39"/>
      <c r="X16" s="39"/>
      <c r="Y16" s="44">
        <v>2015.0</v>
      </c>
      <c r="Z16" s="39"/>
      <c r="AA16" s="39"/>
      <c r="AB16" s="39"/>
      <c r="AC16" s="39"/>
      <c r="AD16" s="39"/>
      <c r="AE16" s="39"/>
      <c r="AF16" s="39"/>
      <c r="AG16" s="39"/>
      <c r="AH16" s="39"/>
      <c r="AI16" s="39"/>
      <c r="AJ16" s="39"/>
      <c r="AK16" s="42">
        <v>2014.0</v>
      </c>
      <c r="AL16" s="39"/>
      <c r="AM16" s="39"/>
      <c r="AN16" s="39"/>
      <c r="AO16" s="42">
        <v>2015.0</v>
      </c>
      <c r="AP16" s="39"/>
      <c r="AQ16" s="39"/>
      <c r="AR16" s="39"/>
      <c r="AS16" s="39"/>
      <c r="AT16" s="39"/>
      <c r="AU16" s="39"/>
      <c r="AV16" s="39"/>
      <c r="AW16" s="39"/>
      <c r="AX16" s="39"/>
      <c r="AY16" s="39"/>
      <c r="AZ16" s="39"/>
      <c r="BA16" s="39"/>
      <c r="BB16" s="39"/>
      <c r="BC16" s="39"/>
      <c r="BD16" s="39"/>
      <c r="BE16" s="39"/>
      <c r="BF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13" t="s">
        <v>124</v>
      </c>
      <c r="B1" s="45" t="s">
        <v>125</v>
      </c>
      <c r="C1" s="45" t="s">
        <v>126</v>
      </c>
      <c r="D1" s="13" t="s">
        <v>127</v>
      </c>
      <c r="E1" s="13" t="s">
        <v>128</v>
      </c>
      <c r="F1" s="13" t="s">
        <v>129</v>
      </c>
      <c r="G1" s="13" t="s">
        <v>130</v>
      </c>
      <c r="H1" s="13" t="s">
        <v>131</v>
      </c>
      <c r="I1" s="13" t="s">
        <v>132</v>
      </c>
      <c r="J1" s="13" t="s">
        <v>133</v>
      </c>
      <c r="K1" s="13" t="s">
        <v>134</v>
      </c>
      <c r="L1" s="13" t="s">
        <v>135</v>
      </c>
      <c r="M1" s="13" t="s">
        <v>136</v>
      </c>
      <c r="N1" s="13" t="s">
        <v>137</v>
      </c>
      <c r="O1" s="46" t="s">
        <v>1</v>
      </c>
      <c r="P1" s="46" t="s">
        <v>2</v>
      </c>
      <c r="Q1" s="47" t="s">
        <v>3</v>
      </c>
      <c r="R1" s="46" t="s">
        <v>4</v>
      </c>
      <c r="S1" s="46" t="s">
        <v>5</v>
      </c>
      <c r="T1" s="46" t="s">
        <v>6</v>
      </c>
      <c r="U1" s="46" t="s">
        <v>7</v>
      </c>
      <c r="V1" s="46" t="s">
        <v>8</v>
      </c>
      <c r="W1" s="46" t="s">
        <v>11</v>
      </c>
      <c r="X1" s="46" t="s">
        <v>12</v>
      </c>
      <c r="Y1" s="46" t="s">
        <v>13</v>
      </c>
      <c r="Z1" s="47" t="s">
        <v>14</v>
      </c>
      <c r="AA1" s="46" t="s">
        <v>15</v>
      </c>
      <c r="AB1" s="46" t="s">
        <v>16</v>
      </c>
      <c r="AC1" s="46" t="s">
        <v>17</v>
      </c>
      <c r="AD1" s="46" t="s">
        <v>18</v>
      </c>
      <c r="AE1" s="46" t="s">
        <v>20</v>
      </c>
      <c r="AF1" s="46" t="s">
        <v>21</v>
      </c>
      <c r="AG1" s="46" t="s">
        <v>23</v>
      </c>
      <c r="AH1" s="46" t="s">
        <v>24</v>
      </c>
      <c r="AI1" s="46" t="s">
        <v>25</v>
      </c>
      <c r="AJ1" s="46" t="s">
        <v>26</v>
      </c>
      <c r="AK1" s="46" t="s">
        <v>27</v>
      </c>
      <c r="AL1" s="46" t="s">
        <v>29</v>
      </c>
      <c r="AM1" s="46" t="s">
        <v>31</v>
      </c>
      <c r="AN1" s="46" t="s">
        <v>32</v>
      </c>
      <c r="AO1" s="46" t="s">
        <v>33</v>
      </c>
      <c r="AP1" s="46" t="s">
        <v>34</v>
      </c>
      <c r="AQ1" s="46" t="s">
        <v>36</v>
      </c>
      <c r="AR1" s="46" t="s">
        <v>37</v>
      </c>
      <c r="AS1" s="46" t="s">
        <v>38</v>
      </c>
      <c r="AT1" s="46" t="s">
        <v>39</v>
      </c>
      <c r="AU1" s="46" t="s">
        <v>40</v>
      </c>
      <c r="AV1" s="46" t="s">
        <v>43</v>
      </c>
      <c r="AW1" s="46" t="s">
        <v>44</v>
      </c>
      <c r="AX1" s="46" t="s">
        <v>45</v>
      </c>
      <c r="AY1" s="46" t="s">
        <v>46</v>
      </c>
      <c r="AZ1" s="46" t="s">
        <v>47</v>
      </c>
      <c r="BA1" s="46" t="s">
        <v>48</v>
      </c>
      <c r="BB1" s="47" t="s">
        <v>49</v>
      </c>
      <c r="BC1" s="46" t="s">
        <v>50</v>
      </c>
      <c r="BD1" s="46" t="s">
        <v>51</v>
      </c>
      <c r="BE1" s="46" t="s">
        <v>52</v>
      </c>
      <c r="BF1" s="46" t="s">
        <v>53</v>
      </c>
      <c r="BG1" s="46" t="s">
        <v>55</v>
      </c>
      <c r="BH1" s="46" t="s">
        <v>56</v>
      </c>
      <c r="BI1" s="46" t="s">
        <v>59</v>
      </c>
      <c r="BJ1" s="46" t="s">
        <v>61</v>
      </c>
      <c r="BK1" s="46" t="s">
        <v>62</v>
      </c>
      <c r="BL1" s="46" t="s">
        <v>63</v>
      </c>
      <c r="BM1" s="46" t="s">
        <v>64</v>
      </c>
      <c r="BN1" s="46" t="s">
        <v>67</v>
      </c>
      <c r="BO1" s="46" t="s">
        <v>68</v>
      </c>
      <c r="BP1" s="46" t="s">
        <v>138</v>
      </c>
      <c r="BQ1" s="46" t="s">
        <v>139</v>
      </c>
      <c r="BR1" s="46" t="s">
        <v>140</v>
      </c>
      <c r="BS1" s="46" t="s">
        <v>72</v>
      </c>
    </row>
    <row r="2">
      <c r="A2" s="48" t="s">
        <v>141</v>
      </c>
      <c r="B2" s="48" t="s">
        <v>142</v>
      </c>
      <c r="C2" s="48">
        <v>32.0</v>
      </c>
      <c r="D2" s="48">
        <v>3.34</v>
      </c>
      <c r="E2" s="48"/>
      <c r="F2" s="48"/>
      <c r="G2" s="48"/>
      <c r="H2" s="49">
        <v>75.0</v>
      </c>
      <c r="I2" s="50">
        <v>77.16</v>
      </c>
      <c r="J2" s="50">
        <v>84.0</v>
      </c>
      <c r="K2" s="50">
        <v>93.0</v>
      </c>
      <c r="L2" s="51"/>
      <c r="M2" s="50">
        <v>67.0</v>
      </c>
      <c r="N2" s="50">
        <v>67.0</v>
      </c>
      <c r="O2" s="50">
        <v>67.0</v>
      </c>
      <c r="P2" s="50">
        <v>84.0</v>
      </c>
      <c r="Q2" s="51"/>
      <c r="R2" s="50">
        <v>84.0</v>
      </c>
      <c r="S2" s="50">
        <v>67.0</v>
      </c>
      <c r="T2" s="50"/>
      <c r="U2" s="50">
        <v>67.0</v>
      </c>
      <c r="V2" s="50">
        <v>67.0</v>
      </c>
      <c r="W2" s="50">
        <v>67.0</v>
      </c>
      <c r="X2" s="49">
        <v>75.0</v>
      </c>
      <c r="Y2" s="50">
        <v>67.0</v>
      </c>
      <c r="Z2" s="51"/>
      <c r="AA2" s="50">
        <v>67.0</v>
      </c>
      <c r="AB2" s="49">
        <v>75.0</v>
      </c>
      <c r="AC2" s="50">
        <v>67.0</v>
      </c>
      <c r="AD2" s="50">
        <v>67.0</v>
      </c>
      <c r="AE2" s="51"/>
      <c r="AF2" s="50">
        <v>93.0</v>
      </c>
      <c r="AG2" s="49">
        <v>67.0</v>
      </c>
      <c r="AH2" s="51"/>
      <c r="AI2" s="50">
        <v>67.0</v>
      </c>
      <c r="AJ2" s="50">
        <v>77.16</v>
      </c>
      <c r="AK2" s="50">
        <v>67.0</v>
      </c>
      <c r="AL2" s="50">
        <v>84.0</v>
      </c>
      <c r="AM2" s="50">
        <v>67.0</v>
      </c>
      <c r="AN2" s="50">
        <v>93.0</v>
      </c>
      <c r="AO2" s="50">
        <v>77.16</v>
      </c>
      <c r="AP2" s="50">
        <v>67.0</v>
      </c>
      <c r="AQ2" s="50">
        <v>67.0</v>
      </c>
      <c r="AR2" s="50">
        <v>67.0</v>
      </c>
      <c r="AS2" s="50">
        <v>67.0</v>
      </c>
      <c r="AT2" s="49">
        <v>75.0</v>
      </c>
      <c r="AU2" s="49">
        <v>75.0</v>
      </c>
      <c r="AV2" s="49">
        <v>75.0</v>
      </c>
      <c r="AW2" s="50">
        <v>93.0</v>
      </c>
      <c r="AX2" s="50">
        <v>67.0</v>
      </c>
      <c r="AY2" s="50">
        <v>67.0</v>
      </c>
      <c r="AZ2" s="50">
        <v>67.0</v>
      </c>
      <c r="BA2" s="51"/>
      <c r="BB2" s="51"/>
      <c r="BC2" s="50">
        <v>84.0</v>
      </c>
      <c r="BD2" s="50">
        <v>67.0</v>
      </c>
      <c r="BE2" s="50">
        <v>67.0</v>
      </c>
      <c r="BF2" s="50">
        <v>84.0</v>
      </c>
      <c r="BG2" s="50">
        <v>77.16</v>
      </c>
      <c r="BH2" s="50">
        <v>67.0</v>
      </c>
      <c r="BI2" s="50">
        <v>67.0</v>
      </c>
      <c r="BJ2" s="50">
        <v>67.0</v>
      </c>
      <c r="BK2" s="50">
        <v>67.0</v>
      </c>
      <c r="BL2" s="50">
        <v>84.0</v>
      </c>
      <c r="BM2" s="49">
        <v>75.0</v>
      </c>
      <c r="BN2" s="50">
        <v>67.0</v>
      </c>
      <c r="BO2" s="50">
        <v>77.16</v>
      </c>
      <c r="BP2" s="51"/>
      <c r="BQ2" s="52">
        <v>32.0</v>
      </c>
      <c r="BR2" s="49">
        <v>75.0</v>
      </c>
      <c r="BS2" s="50">
        <v>67.0</v>
      </c>
    </row>
    <row r="3">
      <c r="A3" s="50" t="s">
        <v>143</v>
      </c>
      <c r="B3" s="50" t="s">
        <v>144</v>
      </c>
      <c r="C3" s="50">
        <v>45.0</v>
      </c>
      <c r="D3" s="50">
        <v>9.0</v>
      </c>
      <c r="E3" s="50">
        <v>6.0</v>
      </c>
      <c r="F3" s="50">
        <v>5.5</v>
      </c>
      <c r="G3" s="50">
        <v>8.0</v>
      </c>
      <c r="H3" s="51"/>
      <c r="I3" s="51"/>
      <c r="J3" s="51"/>
      <c r="K3" s="51"/>
      <c r="L3" s="51"/>
      <c r="M3" s="51"/>
      <c r="N3" s="51"/>
      <c r="O3" s="51"/>
      <c r="P3" s="51"/>
      <c r="Q3" s="51"/>
      <c r="R3" s="51"/>
      <c r="S3" s="51"/>
      <c r="T3" s="51"/>
      <c r="U3" s="51"/>
      <c r="V3" s="51"/>
      <c r="W3" s="51"/>
      <c r="X3" s="51"/>
      <c r="Y3" s="51"/>
      <c r="Z3" s="51"/>
      <c r="AA3" s="51"/>
      <c r="AB3" s="51"/>
      <c r="AC3" s="51"/>
      <c r="AD3" s="50">
        <v>25.0</v>
      </c>
      <c r="AE3" s="51"/>
      <c r="AF3" s="51"/>
      <c r="AG3" s="51"/>
      <c r="AH3" s="51"/>
      <c r="AI3" s="51"/>
      <c r="AJ3" s="51"/>
      <c r="AK3" s="51"/>
      <c r="AL3" s="51"/>
      <c r="AM3" s="50">
        <v>2.93</v>
      </c>
      <c r="AN3" s="51"/>
      <c r="AO3" s="51"/>
      <c r="AP3" s="51"/>
      <c r="AQ3" s="51"/>
      <c r="AR3" s="51"/>
      <c r="AS3" s="51"/>
      <c r="AT3" s="51"/>
      <c r="AU3" s="51"/>
      <c r="AV3" s="51"/>
      <c r="AW3" s="51"/>
      <c r="AY3" s="51"/>
      <c r="AZ3" s="51"/>
      <c r="BA3" s="51"/>
      <c r="BB3" s="51"/>
      <c r="BC3" s="51"/>
      <c r="BD3" s="51"/>
      <c r="BE3" s="51"/>
      <c r="BF3" s="51"/>
      <c r="BG3" s="51"/>
      <c r="BH3" s="51"/>
      <c r="BI3" s="51"/>
      <c r="BJ3" s="51"/>
      <c r="BK3" s="51"/>
      <c r="BL3" s="51"/>
      <c r="BM3" s="51"/>
      <c r="BN3" s="51"/>
      <c r="BO3" s="51"/>
      <c r="BP3" s="50"/>
      <c r="BQ3" s="53" t="s">
        <v>145</v>
      </c>
      <c r="BR3" s="51"/>
      <c r="BS3" s="51"/>
    </row>
    <row r="4">
      <c r="A4" s="50" t="s">
        <v>143</v>
      </c>
      <c r="B4" s="50" t="s">
        <v>146</v>
      </c>
      <c r="C4" s="50">
        <v>106.0</v>
      </c>
      <c r="D4" s="50">
        <v>36.0</v>
      </c>
      <c r="E4" s="50">
        <v>22.0</v>
      </c>
      <c r="F4" s="50">
        <v>25.0</v>
      </c>
      <c r="G4" s="50">
        <v>37.0</v>
      </c>
      <c r="H4" s="51"/>
      <c r="I4" s="51"/>
      <c r="J4" s="51"/>
      <c r="K4" s="51"/>
      <c r="L4" s="51"/>
      <c r="M4" s="51"/>
      <c r="N4" s="50" t="s">
        <v>147</v>
      </c>
      <c r="O4" s="50">
        <v>9.4</v>
      </c>
      <c r="P4" s="51"/>
      <c r="Q4" s="51"/>
      <c r="R4" s="51"/>
      <c r="S4" s="50">
        <v>9.4</v>
      </c>
      <c r="T4" s="51"/>
      <c r="U4" s="50">
        <v>9.4</v>
      </c>
      <c r="V4" s="51"/>
      <c r="W4" s="50">
        <v>9.4</v>
      </c>
      <c r="X4" s="50">
        <v>9.4</v>
      </c>
      <c r="Y4" s="50">
        <v>9.4</v>
      </c>
      <c r="Z4" s="51"/>
      <c r="AA4" s="50">
        <v>9.4</v>
      </c>
      <c r="AB4" s="51"/>
      <c r="AC4" s="50">
        <v>9.4</v>
      </c>
      <c r="AD4" s="50">
        <v>9.4</v>
      </c>
      <c r="AE4" s="51"/>
      <c r="AF4" s="50">
        <v>9.4</v>
      </c>
      <c r="AG4" s="50">
        <v>9.4</v>
      </c>
      <c r="AH4" s="51"/>
      <c r="AI4" s="50">
        <v>9.4</v>
      </c>
      <c r="AJ4" s="50">
        <v>9.4</v>
      </c>
      <c r="AK4" s="50">
        <v>9.4</v>
      </c>
      <c r="AL4" s="51"/>
      <c r="AM4" s="49" t="s">
        <v>148</v>
      </c>
      <c r="AN4" s="51"/>
      <c r="AO4" s="51"/>
      <c r="AP4" s="50">
        <v>24.79</v>
      </c>
      <c r="AQ4" s="50">
        <v>20.23</v>
      </c>
      <c r="AR4" s="50">
        <v>9.4</v>
      </c>
      <c r="AS4" s="50">
        <v>23.13</v>
      </c>
      <c r="AT4" s="51"/>
      <c r="AU4" s="50">
        <v>9.4</v>
      </c>
      <c r="AV4" s="50">
        <v>9.4</v>
      </c>
      <c r="AW4" s="50">
        <v>9.4</v>
      </c>
      <c r="AX4" s="50">
        <v>9.4</v>
      </c>
      <c r="AY4" s="51"/>
      <c r="AZ4" s="50">
        <v>9.4</v>
      </c>
      <c r="BA4" s="51"/>
      <c r="BB4" s="51"/>
      <c r="BC4" s="51"/>
      <c r="BD4" s="50">
        <v>9.4</v>
      </c>
      <c r="BE4" s="50">
        <v>9.4</v>
      </c>
      <c r="BF4" s="51"/>
      <c r="BG4" s="50">
        <v>9.4</v>
      </c>
      <c r="BH4" s="50">
        <v>9.4</v>
      </c>
      <c r="BI4" s="50">
        <v>9.4</v>
      </c>
      <c r="BJ4" s="51"/>
      <c r="BK4" s="50">
        <v>9.4</v>
      </c>
      <c r="BL4" s="51"/>
      <c r="BM4" s="54">
        <v>36.38</v>
      </c>
      <c r="BN4" s="50">
        <v>9.4</v>
      </c>
      <c r="BO4" s="50">
        <v>9.4</v>
      </c>
      <c r="BP4" s="50"/>
      <c r="BQ4" s="50">
        <v>110.0</v>
      </c>
      <c r="BR4" s="51"/>
      <c r="BS4" s="50">
        <v>9.4</v>
      </c>
    </row>
    <row r="5">
      <c r="A5" s="55" t="s">
        <v>149</v>
      </c>
      <c r="B5" s="55" t="s">
        <v>150</v>
      </c>
      <c r="C5" s="55">
        <v>16263.0</v>
      </c>
      <c r="D5" s="55">
        <v>403.0</v>
      </c>
      <c r="E5" s="55"/>
      <c r="F5" s="55"/>
      <c r="G5" s="55"/>
      <c r="H5" s="55">
        <v>255.5</v>
      </c>
      <c r="I5" s="55">
        <v>268.56</v>
      </c>
      <c r="J5" s="55">
        <v>170.94</v>
      </c>
      <c r="K5" s="55">
        <v>330.51</v>
      </c>
      <c r="L5" s="55">
        <v>526.13</v>
      </c>
      <c r="M5" s="55">
        <v>200.59</v>
      </c>
      <c r="N5" s="55">
        <v>255.5</v>
      </c>
      <c r="O5" s="55">
        <v>200.59</v>
      </c>
      <c r="P5" s="55">
        <v>170.94</v>
      </c>
      <c r="Q5" s="56"/>
      <c r="R5" s="55">
        <v>172.76</v>
      </c>
      <c r="S5" s="55">
        <v>200.59</v>
      </c>
      <c r="T5" s="55">
        <v>335.1</v>
      </c>
      <c r="U5" s="55">
        <v>255.5</v>
      </c>
      <c r="V5" s="55">
        <v>200.59</v>
      </c>
      <c r="W5" s="55">
        <v>255.5</v>
      </c>
      <c r="X5" s="55">
        <v>255.5</v>
      </c>
      <c r="Y5" s="55">
        <v>255.5</v>
      </c>
      <c r="Z5" s="56"/>
      <c r="AA5" s="55">
        <v>255.5</v>
      </c>
      <c r="AB5" s="55">
        <v>255.5</v>
      </c>
      <c r="AC5" s="55">
        <v>255.5</v>
      </c>
      <c r="AD5" s="55">
        <v>255.5</v>
      </c>
      <c r="AE5" s="55">
        <v>392.22</v>
      </c>
      <c r="AF5" s="55">
        <v>330.51</v>
      </c>
      <c r="AG5" s="55">
        <v>255.5</v>
      </c>
      <c r="AH5" s="55">
        <v>112.99</v>
      </c>
      <c r="AI5" s="55">
        <v>255.5</v>
      </c>
      <c r="AJ5" s="55">
        <v>268.56</v>
      </c>
      <c r="AK5" s="55">
        <v>255.5</v>
      </c>
      <c r="AL5" s="55">
        <v>170.94</v>
      </c>
      <c r="AM5" s="55">
        <v>200.59</v>
      </c>
      <c r="AN5" s="55">
        <v>330.51</v>
      </c>
      <c r="AO5" s="55">
        <v>268.56</v>
      </c>
      <c r="AP5" s="55">
        <v>255.5</v>
      </c>
      <c r="AQ5" s="55">
        <v>255.5</v>
      </c>
      <c r="AR5" s="55">
        <v>255.5</v>
      </c>
      <c r="AS5" s="55">
        <v>255.5</v>
      </c>
      <c r="AT5" s="55">
        <v>255.5</v>
      </c>
      <c r="AU5" s="55">
        <v>255.5</v>
      </c>
      <c r="AV5" s="55">
        <v>255.5</v>
      </c>
      <c r="AW5" s="55">
        <v>330.51</v>
      </c>
      <c r="AX5" s="55">
        <v>200.59</v>
      </c>
      <c r="AY5" s="55">
        <v>255.5</v>
      </c>
      <c r="AZ5" s="55">
        <v>200.59</v>
      </c>
      <c r="BA5" s="55">
        <v>76.29</v>
      </c>
      <c r="BB5" s="56"/>
      <c r="BC5" s="55">
        <v>170.94</v>
      </c>
      <c r="BD5" s="55">
        <v>255.5</v>
      </c>
      <c r="BE5" s="55">
        <v>255.5</v>
      </c>
      <c r="BF5" s="55">
        <v>170.94</v>
      </c>
      <c r="BG5" s="55">
        <v>268.56</v>
      </c>
      <c r="BH5" s="55">
        <v>255.5</v>
      </c>
      <c r="BI5" s="55">
        <v>255.5</v>
      </c>
      <c r="BJ5" s="55">
        <v>255.5</v>
      </c>
      <c r="BK5" s="55">
        <v>200.59</v>
      </c>
      <c r="BL5" s="55">
        <v>170.94</v>
      </c>
      <c r="BM5" s="55">
        <v>255.5</v>
      </c>
      <c r="BN5" s="55">
        <v>255.5</v>
      </c>
      <c r="BO5" s="55">
        <v>268.56</v>
      </c>
      <c r="BP5" s="55" t="s">
        <v>151</v>
      </c>
      <c r="BQ5" s="57">
        <v>326.13</v>
      </c>
      <c r="BR5" s="55">
        <v>255.5</v>
      </c>
      <c r="BS5" s="55">
        <v>255.5</v>
      </c>
    </row>
    <row r="6">
      <c r="A6" s="50" t="s">
        <v>149</v>
      </c>
      <c r="B6" s="50" t="s">
        <v>152</v>
      </c>
      <c r="C6" s="50" t="str">
        <f t="shared" ref="C6:BS6" si="1">2*C3</f>
        <v>90</v>
      </c>
      <c r="D6" s="50" t="str">
        <f t="shared" si="1"/>
        <v>18</v>
      </c>
      <c r="E6" s="50" t="str">
        <f t="shared" si="1"/>
        <v>12</v>
      </c>
      <c r="F6" s="50" t="str">
        <f t="shared" si="1"/>
        <v>11</v>
      </c>
      <c r="G6" s="50" t="str">
        <f t="shared" si="1"/>
        <v>16</v>
      </c>
      <c r="H6" s="50" t="str">
        <f t="shared" si="1"/>
        <v>0</v>
      </c>
      <c r="I6" s="50" t="str">
        <f t="shared" si="1"/>
        <v>0</v>
      </c>
      <c r="J6" s="50" t="str">
        <f t="shared" si="1"/>
        <v>0</v>
      </c>
      <c r="K6" s="50" t="str">
        <f t="shared" si="1"/>
        <v>0</v>
      </c>
      <c r="L6" s="50" t="str">
        <f t="shared" si="1"/>
        <v>0</v>
      </c>
      <c r="M6" s="50" t="str">
        <f t="shared" si="1"/>
        <v>0</v>
      </c>
      <c r="N6" s="50" t="str">
        <f t="shared" si="1"/>
        <v>0</v>
      </c>
      <c r="O6" s="50" t="str">
        <f t="shared" si="1"/>
        <v>0</v>
      </c>
      <c r="P6" s="50" t="str">
        <f t="shared" si="1"/>
        <v>0</v>
      </c>
      <c r="Q6" s="50" t="str">
        <f t="shared" si="1"/>
        <v>0</v>
      </c>
      <c r="R6" s="50" t="str">
        <f t="shared" si="1"/>
        <v>0</v>
      </c>
      <c r="S6" s="50" t="str">
        <f t="shared" si="1"/>
        <v>0</v>
      </c>
      <c r="T6" s="50" t="str">
        <f t="shared" si="1"/>
        <v>0</v>
      </c>
      <c r="U6" s="50" t="str">
        <f t="shared" si="1"/>
        <v>0</v>
      </c>
      <c r="V6" s="50" t="str">
        <f t="shared" si="1"/>
        <v>0</v>
      </c>
      <c r="W6" s="50" t="str">
        <f t="shared" si="1"/>
        <v>0</v>
      </c>
      <c r="X6" s="50" t="str">
        <f t="shared" si="1"/>
        <v>0</v>
      </c>
      <c r="Y6" s="50" t="str">
        <f t="shared" si="1"/>
        <v>0</v>
      </c>
      <c r="Z6" s="50" t="str">
        <f t="shared" si="1"/>
        <v>0</v>
      </c>
      <c r="AA6" s="50" t="str">
        <f t="shared" si="1"/>
        <v>0</v>
      </c>
      <c r="AB6" s="50" t="str">
        <f t="shared" si="1"/>
        <v>0</v>
      </c>
      <c r="AC6" s="50" t="str">
        <f t="shared" si="1"/>
        <v>0</v>
      </c>
      <c r="AD6" s="50" t="str">
        <f t="shared" si="1"/>
        <v>50</v>
      </c>
      <c r="AE6" s="50" t="str">
        <f t="shared" si="1"/>
        <v>0</v>
      </c>
      <c r="AF6" s="50" t="str">
        <f t="shared" si="1"/>
        <v>0</v>
      </c>
      <c r="AG6" s="50" t="str">
        <f t="shared" si="1"/>
        <v>0</v>
      </c>
      <c r="AH6" s="50" t="str">
        <f t="shared" si="1"/>
        <v>0</v>
      </c>
      <c r="AI6" s="50" t="str">
        <f t="shared" si="1"/>
        <v>0</v>
      </c>
      <c r="AJ6" s="50" t="str">
        <f t="shared" si="1"/>
        <v>0</v>
      </c>
      <c r="AK6" s="50" t="str">
        <f t="shared" si="1"/>
        <v>0</v>
      </c>
      <c r="AL6" s="50" t="str">
        <f t="shared" si="1"/>
        <v>0</v>
      </c>
      <c r="AM6" s="50" t="str">
        <f t="shared" si="1"/>
        <v>5.86</v>
      </c>
      <c r="AN6" s="50" t="str">
        <f t="shared" si="1"/>
        <v>0</v>
      </c>
      <c r="AO6" s="50" t="str">
        <f t="shared" si="1"/>
        <v>0</v>
      </c>
      <c r="AP6" s="50" t="str">
        <f t="shared" si="1"/>
        <v>0</v>
      </c>
      <c r="AQ6" s="50" t="str">
        <f t="shared" si="1"/>
        <v>0</v>
      </c>
      <c r="AR6" s="50" t="str">
        <f t="shared" si="1"/>
        <v>0</v>
      </c>
      <c r="AS6" s="50" t="str">
        <f t="shared" si="1"/>
        <v>0</v>
      </c>
      <c r="AT6" s="50" t="str">
        <f t="shared" si="1"/>
        <v>0</v>
      </c>
      <c r="AU6" s="50" t="str">
        <f t="shared" si="1"/>
        <v>0</v>
      </c>
      <c r="AV6" s="50" t="str">
        <f t="shared" si="1"/>
        <v>0</v>
      </c>
      <c r="AW6" s="50" t="str">
        <f t="shared" si="1"/>
        <v>0</v>
      </c>
      <c r="AX6" s="50" t="str">
        <f t="shared" si="1"/>
        <v>0</v>
      </c>
      <c r="AY6" s="50" t="str">
        <f t="shared" si="1"/>
        <v>0</v>
      </c>
      <c r="AZ6" s="50" t="str">
        <f t="shared" si="1"/>
        <v>0</v>
      </c>
      <c r="BA6" s="50" t="str">
        <f t="shared" si="1"/>
        <v>0</v>
      </c>
      <c r="BB6" s="50" t="str">
        <f t="shared" si="1"/>
        <v>0</v>
      </c>
      <c r="BC6" s="50" t="str">
        <f t="shared" si="1"/>
        <v>0</v>
      </c>
      <c r="BD6" s="50" t="str">
        <f t="shared" si="1"/>
        <v>0</v>
      </c>
      <c r="BE6" s="50" t="str">
        <f t="shared" si="1"/>
        <v>0</v>
      </c>
      <c r="BF6" s="50" t="str">
        <f t="shared" si="1"/>
        <v>0</v>
      </c>
      <c r="BG6" s="50" t="str">
        <f t="shared" si="1"/>
        <v>0</v>
      </c>
      <c r="BH6" s="50" t="str">
        <f t="shared" si="1"/>
        <v>0</v>
      </c>
      <c r="BI6" s="50" t="str">
        <f t="shared" si="1"/>
        <v>0</v>
      </c>
      <c r="BJ6" s="50" t="str">
        <f t="shared" si="1"/>
        <v>0</v>
      </c>
      <c r="BK6" s="50" t="str">
        <f t="shared" si="1"/>
        <v>0</v>
      </c>
      <c r="BL6" s="50" t="str">
        <f t="shared" si="1"/>
        <v>0</v>
      </c>
      <c r="BM6" s="50" t="str">
        <f t="shared" si="1"/>
        <v>0</v>
      </c>
      <c r="BN6" s="50" t="str">
        <f t="shared" si="1"/>
        <v>0</v>
      </c>
      <c r="BO6" s="50" t="str">
        <f t="shared" si="1"/>
        <v>0</v>
      </c>
      <c r="BP6" s="50" t="str">
        <f t="shared" si="1"/>
        <v>0</v>
      </c>
      <c r="BQ6" s="50" t="str">
        <f t="shared" si="1"/>
        <v>#VALUE!</v>
      </c>
      <c r="BR6" s="50" t="str">
        <f t="shared" si="1"/>
        <v>0</v>
      </c>
      <c r="BS6" s="50" t="str">
        <f t="shared" si="1"/>
        <v>0</v>
      </c>
    </row>
    <row r="7">
      <c r="A7" s="50" t="s">
        <v>149</v>
      </c>
      <c r="B7" s="50" t="s">
        <v>153</v>
      </c>
      <c r="C7" s="50" t="str">
        <f t="shared" ref="C7:BS7" si="2">C4</f>
        <v>106</v>
      </c>
      <c r="D7" s="50" t="str">
        <f t="shared" si="2"/>
        <v>36</v>
      </c>
      <c r="E7" s="50" t="str">
        <f t="shared" si="2"/>
        <v>22</v>
      </c>
      <c r="F7" s="50" t="str">
        <f t="shared" si="2"/>
        <v>25</v>
      </c>
      <c r="G7" s="50" t="str">
        <f t="shared" si="2"/>
        <v>37</v>
      </c>
      <c r="H7" s="50" t="str">
        <f t="shared" si="2"/>
        <v/>
      </c>
      <c r="I7" s="50" t="str">
        <f t="shared" si="2"/>
        <v/>
      </c>
      <c r="J7" s="50" t="str">
        <f t="shared" si="2"/>
        <v/>
      </c>
      <c r="K7" s="50" t="str">
        <f t="shared" si="2"/>
        <v/>
      </c>
      <c r="L7" s="50" t="str">
        <f t="shared" si="2"/>
        <v/>
      </c>
      <c r="M7" s="50" t="str">
        <f t="shared" si="2"/>
        <v/>
      </c>
      <c r="N7" s="50" t="str">
        <f t="shared" si="2"/>
        <v>$20-100</v>
      </c>
      <c r="O7" s="50" t="str">
        <f t="shared" si="2"/>
        <v>9.4</v>
      </c>
      <c r="P7" s="50" t="str">
        <f t="shared" si="2"/>
        <v/>
      </c>
      <c r="Q7" s="50" t="str">
        <f t="shared" si="2"/>
        <v/>
      </c>
      <c r="R7" s="50" t="str">
        <f t="shared" si="2"/>
        <v/>
      </c>
      <c r="S7" s="50" t="str">
        <f t="shared" si="2"/>
        <v>9.4</v>
      </c>
      <c r="T7" s="50" t="str">
        <f t="shared" si="2"/>
        <v/>
      </c>
      <c r="U7" s="50" t="str">
        <f t="shared" si="2"/>
        <v>9.4</v>
      </c>
      <c r="V7" s="50" t="str">
        <f t="shared" si="2"/>
        <v/>
      </c>
      <c r="W7" s="50" t="str">
        <f t="shared" si="2"/>
        <v>9.4</v>
      </c>
      <c r="X7" s="50" t="str">
        <f t="shared" si="2"/>
        <v>9.4</v>
      </c>
      <c r="Y7" s="50" t="str">
        <f t="shared" si="2"/>
        <v>9.4</v>
      </c>
      <c r="Z7" s="50" t="str">
        <f t="shared" si="2"/>
        <v/>
      </c>
      <c r="AA7" s="50" t="str">
        <f t="shared" si="2"/>
        <v>9.4</v>
      </c>
      <c r="AB7" s="50" t="str">
        <f t="shared" si="2"/>
        <v/>
      </c>
      <c r="AC7" s="50" t="str">
        <f t="shared" si="2"/>
        <v>9.4</v>
      </c>
      <c r="AD7" s="50" t="str">
        <f t="shared" si="2"/>
        <v>9.4</v>
      </c>
      <c r="AE7" s="50" t="str">
        <f t="shared" si="2"/>
        <v/>
      </c>
      <c r="AF7" s="50" t="str">
        <f t="shared" si="2"/>
        <v>9.4</v>
      </c>
      <c r="AG7" s="50" t="str">
        <f t="shared" si="2"/>
        <v>9.4</v>
      </c>
      <c r="AH7" s="50" t="str">
        <f t="shared" si="2"/>
        <v/>
      </c>
      <c r="AI7" s="50" t="str">
        <f t="shared" si="2"/>
        <v>9.4</v>
      </c>
      <c r="AJ7" s="50" t="str">
        <f t="shared" si="2"/>
        <v>9.4</v>
      </c>
      <c r="AK7" s="50" t="str">
        <f t="shared" si="2"/>
        <v>9.4</v>
      </c>
      <c r="AL7" s="50" t="str">
        <f t="shared" si="2"/>
        <v/>
      </c>
      <c r="AM7" s="49" t="str">
        <f t="shared" si="2"/>
        <v>22.79-24.69</v>
      </c>
      <c r="AN7" s="50" t="str">
        <f t="shared" si="2"/>
        <v/>
      </c>
      <c r="AO7" s="50" t="str">
        <f t="shared" si="2"/>
        <v/>
      </c>
      <c r="AP7" s="50" t="str">
        <f t="shared" si="2"/>
        <v>24.79</v>
      </c>
      <c r="AQ7" s="50" t="str">
        <f t="shared" si="2"/>
        <v>20.23</v>
      </c>
      <c r="AR7" s="50" t="str">
        <f t="shared" si="2"/>
        <v>9.4</v>
      </c>
      <c r="AS7" s="50" t="str">
        <f t="shared" si="2"/>
        <v>23.13</v>
      </c>
      <c r="AT7" s="50" t="str">
        <f t="shared" si="2"/>
        <v/>
      </c>
      <c r="AU7" s="50" t="str">
        <f t="shared" si="2"/>
        <v>9.4</v>
      </c>
      <c r="AV7" s="50" t="str">
        <f t="shared" si="2"/>
        <v>9.4</v>
      </c>
      <c r="AW7" s="50" t="str">
        <f t="shared" si="2"/>
        <v>9.4</v>
      </c>
      <c r="AX7" s="50" t="str">
        <f t="shared" si="2"/>
        <v>9.4</v>
      </c>
      <c r="AY7" s="50" t="str">
        <f t="shared" si="2"/>
        <v/>
      </c>
      <c r="AZ7" s="50" t="str">
        <f t="shared" si="2"/>
        <v>9.4</v>
      </c>
      <c r="BA7" s="50" t="str">
        <f t="shared" si="2"/>
        <v/>
      </c>
      <c r="BB7" s="50" t="str">
        <f t="shared" si="2"/>
        <v/>
      </c>
      <c r="BC7" s="50" t="str">
        <f t="shared" si="2"/>
        <v/>
      </c>
      <c r="BD7" s="50" t="str">
        <f t="shared" si="2"/>
        <v>9.4</v>
      </c>
      <c r="BE7" s="50" t="str">
        <f t="shared" si="2"/>
        <v>9.4</v>
      </c>
      <c r="BF7" s="50" t="str">
        <f t="shared" si="2"/>
        <v/>
      </c>
      <c r="BG7" s="50" t="str">
        <f t="shared" si="2"/>
        <v>9.4</v>
      </c>
      <c r="BH7" s="50" t="str">
        <f t="shared" si="2"/>
        <v>9.4</v>
      </c>
      <c r="BI7" s="50" t="str">
        <f t="shared" si="2"/>
        <v>9.4</v>
      </c>
      <c r="BJ7" s="50" t="str">
        <f t="shared" si="2"/>
        <v/>
      </c>
      <c r="BK7" s="50" t="str">
        <f t="shared" si="2"/>
        <v>9.4</v>
      </c>
      <c r="BL7" s="50" t="str">
        <f t="shared" si="2"/>
        <v/>
      </c>
      <c r="BM7" s="54" t="str">
        <f t="shared" si="2"/>
        <v>$36.38</v>
      </c>
      <c r="BN7" s="50" t="str">
        <f t="shared" si="2"/>
        <v>9.4</v>
      </c>
      <c r="BO7" s="50" t="str">
        <f t="shared" si="2"/>
        <v>9.4</v>
      </c>
      <c r="BP7" s="50" t="str">
        <f t="shared" si="2"/>
        <v/>
      </c>
      <c r="BQ7" s="50" t="str">
        <f t="shared" si="2"/>
        <v>110</v>
      </c>
      <c r="BR7" s="50" t="str">
        <f t="shared" si="2"/>
        <v/>
      </c>
      <c r="BS7" s="50" t="str">
        <f t="shared" si="2"/>
        <v>9.4</v>
      </c>
    </row>
    <row r="8">
      <c r="A8" s="50"/>
      <c r="B8" s="50" t="s">
        <v>154</v>
      </c>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row>
    <row r="9">
      <c r="A9" s="50"/>
      <c r="B9" s="50"/>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row>
    <row r="10">
      <c r="A10" s="50"/>
      <c r="B10" s="50"/>
      <c r="C10" s="51"/>
      <c r="D10" s="50"/>
      <c r="E10" s="51"/>
      <c r="F10" s="51"/>
      <c r="G10" s="51"/>
      <c r="H10" s="51"/>
      <c r="I10" s="51"/>
      <c r="J10" s="51"/>
      <c r="K10" s="51"/>
      <c r="L10" s="51"/>
      <c r="M10" s="51"/>
      <c r="N10" s="51"/>
      <c r="O10" s="51"/>
      <c r="P10" s="51"/>
      <c r="Q10" s="51"/>
      <c r="R10" s="51"/>
      <c r="S10" s="51"/>
      <c r="T10" s="51"/>
      <c r="U10" s="51"/>
      <c r="V10" s="51"/>
      <c r="W10" s="51"/>
      <c r="X10" s="51"/>
      <c r="Y10" s="51"/>
      <c r="Z10" s="51"/>
      <c r="AA10" s="51"/>
      <c r="AB10" s="49"/>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row>
    <row r="11">
      <c r="A11" s="50"/>
      <c r="B11" s="50"/>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row>
    <row r="12">
      <c r="A12" s="50"/>
      <c r="B12" s="50"/>
      <c r="C12" s="51"/>
      <c r="D12" s="50"/>
      <c r="E12" s="51"/>
      <c r="F12" s="51"/>
      <c r="G12" s="51"/>
      <c r="H12" s="51"/>
      <c r="I12" s="51"/>
      <c r="J12" s="51"/>
      <c r="K12" s="51"/>
      <c r="L12" s="51"/>
      <c r="M12" s="51"/>
      <c r="N12" s="51"/>
      <c r="O12" s="51"/>
      <c r="P12" s="51"/>
      <c r="Q12" s="51"/>
      <c r="R12" s="51"/>
      <c r="S12" s="51"/>
      <c r="T12" s="51"/>
      <c r="U12" s="51"/>
      <c r="V12" s="51"/>
      <c r="W12" s="51"/>
      <c r="X12" s="51"/>
      <c r="Y12" s="51"/>
      <c r="Z12" s="51"/>
      <c r="AA12" s="51"/>
      <c r="AB12" s="50"/>
      <c r="AD12" s="50"/>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0"/>
      <c r="BR12" s="51"/>
      <c r="BS12" s="51"/>
    </row>
    <row r="13">
      <c r="A13" s="14"/>
      <c r="B13" s="14"/>
      <c r="C13" s="14"/>
      <c r="D13" s="50" t="s">
        <v>155</v>
      </c>
      <c r="E13" s="14"/>
      <c r="F13" s="14"/>
      <c r="G13" s="14"/>
      <c r="H13" s="14"/>
      <c r="I13" s="14"/>
      <c r="J13" s="14"/>
      <c r="K13" s="14"/>
      <c r="L13" s="14"/>
      <c r="M13" s="14"/>
      <c r="N13" s="14"/>
      <c r="O13" s="14"/>
      <c r="P13" s="14"/>
      <c r="Q13" s="14"/>
      <c r="R13" s="14"/>
      <c r="S13" s="14"/>
      <c r="T13" s="14"/>
      <c r="U13" s="14"/>
      <c r="V13" s="14"/>
      <c r="W13" s="14"/>
      <c r="X13" s="14"/>
      <c r="Y13" s="14"/>
      <c r="Z13" s="14"/>
      <c r="AA13" s="11"/>
      <c r="AB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row>
    <row r="15">
      <c r="A15" s="14"/>
      <c r="C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58" t="s">
        <v>156</v>
      </c>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58" t="s">
        <v>157</v>
      </c>
      <c r="BR15" s="14"/>
      <c r="BS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58" t="s">
        <v>158</v>
      </c>
      <c r="BR16" s="14"/>
      <c r="BS16" s="14"/>
    </row>
    <row r="17">
      <c r="A17" s="14"/>
      <c r="C17" s="14"/>
      <c r="D17" s="59" t="s">
        <v>159</v>
      </c>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row>
    <row r="20">
      <c r="A20" s="14"/>
      <c r="B20" s="14"/>
      <c r="C20" s="14"/>
      <c r="D20" s="60" t="s">
        <v>160</v>
      </c>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r="21">
      <c r="A21" s="14"/>
      <c r="B21" s="14"/>
      <c r="C21" s="14"/>
      <c r="D21" s="11" t="s">
        <v>161</v>
      </c>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row>
    <row r="22">
      <c r="A22" s="14"/>
      <c r="B22" s="14"/>
      <c r="C22" s="14"/>
      <c r="D22" s="11" t="s">
        <v>162</v>
      </c>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row>
    <row r="24">
      <c r="A24" s="14"/>
      <c r="B24" s="14"/>
      <c r="C24" s="14"/>
      <c r="D24" s="58" t="s">
        <v>163</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row>
    <row r="28">
      <c r="A28" s="14"/>
      <c r="B28" s="60" t="s">
        <v>164</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row>
    <row r="29">
      <c r="A29" s="14"/>
      <c r="B29" s="11">
        <v>30867.0</v>
      </c>
      <c r="C29" s="11" t="s">
        <v>165</v>
      </c>
      <c r="D29" s="11" t="s">
        <v>166</v>
      </c>
      <c r="E29" s="11" t="s">
        <v>167</v>
      </c>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row>
    <row r="30">
      <c r="A30" s="14"/>
      <c r="B30" s="11" t="s">
        <v>168</v>
      </c>
      <c r="C30" s="11">
        <v>0.032</v>
      </c>
      <c r="D30" s="11">
        <v>62.85</v>
      </c>
      <c r="E30" s="61" t="str">
        <f t="shared" ref="E30:E40" si="3">C30*D30</f>
        <v>2.0112</v>
      </c>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row>
    <row r="31">
      <c r="A31" s="14"/>
      <c r="B31" s="11" t="s">
        <v>169</v>
      </c>
      <c r="C31" s="11">
        <v>0.023</v>
      </c>
      <c r="D31" s="11">
        <v>87.79</v>
      </c>
      <c r="E31" s="61" t="str">
        <f t="shared" si="3"/>
        <v>2.01917</v>
      </c>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row>
    <row r="32">
      <c r="A32" s="14"/>
      <c r="B32" s="11" t="s">
        <v>170</v>
      </c>
      <c r="C32" s="11">
        <v>0.035</v>
      </c>
      <c r="D32" s="11">
        <v>59.86</v>
      </c>
      <c r="E32" s="61" t="str">
        <f t="shared" si="3"/>
        <v>2.0951</v>
      </c>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row>
    <row r="33">
      <c r="A33" s="14"/>
      <c r="B33" s="11" t="s">
        <v>171</v>
      </c>
      <c r="C33" s="11">
        <v>0.041</v>
      </c>
      <c r="D33" s="11">
        <v>62.85</v>
      </c>
      <c r="E33" s="61" t="str">
        <f t="shared" si="3"/>
        <v>2.57685</v>
      </c>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row>
    <row r="34">
      <c r="A34" s="14"/>
      <c r="B34" s="11" t="s">
        <v>172</v>
      </c>
      <c r="C34" s="11">
        <v>0.068</v>
      </c>
      <c r="D34" s="11">
        <v>215.49</v>
      </c>
      <c r="E34" s="61" t="str">
        <f t="shared" si="3"/>
        <v>14.65332</v>
      </c>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row>
    <row r="35">
      <c r="A35" s="14"/>
      <c r="B35" s="11" t="s">
        <v>173</v>
      </c>
      <c r="C35" s="11">
        <v>0.021</v>
      </c>
      <c r="D35" s="11">
        <v>109.74</v>
      </c>
      <c r="E35" s="61" t="str">
        <f t="shared" si="3"/>
        <v>2.30454</v>
      </c>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row>
    <row r="36">
      <c r="A36" s="14"/>
      <c r="B36" s="11" t="s">
        <v>174</v>
      </c>
      <c r="C36" s="11">
        <v>0.183</v>
      </c>
      <c r="D36" s="11">
        <v>30.93</v>
      </c>
      <c r="E36" s="61" t="str">
        <f t="shared" si="3"/>
        <v>5.66019</v>
      </c>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row>
    <row r="37">
      <c r="A37" s="14"/>
      <c r="B37" s="11" t="s">
        <v>175</v>
      </c>
      <c r="C37" s="11">
        <v>0.18</v>
      </c>
      <c r="D37" s="11">
        <v>89.79</v>
      </c>
      <c r="E37" s="61" t="str">
        <f t="shared" si="3"/>
        <v>16.1622</v>
      </c>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row>
    <row r="38">
      <c r="A38" s="14"/>
      <c r="B38" s="11" t="s">
        <v>176</v>
      </c>
      <c r="C38" s="11">
        <v>0.32</v>
      </c>
      <c r="D38" s="11">
        <v>34.93</v>
      </c>
      <c r="E38" s="61" t="str">
        <f t="shared" si="3"/>
        <v>11.1776</v>
      </c>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row>
    <row r="39">
      <c r="A39" s="14"/>
      <c r="B39" s="11" t="s">
        <v>177</v>
      </c>
      <c r="C39" s="11">
        <v>0.15</v>
      </c>
      <c r="D39" s="11">
        <v>34.92</v>
      </c>
      <c r="E39" s="61" t="str">
        <f t="shared" si="3"/>
        <v>5.238</v>
      </c>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row>
    <row r="40">
      <c r="A40" s="14"/>
      <c r="B40" s="11" t="s">
        <v>178</v>
      </c>
      <c r="C40" s="11">
        <v>0.33</v>
      </c>
      <c r="D40" s="11">
        <v>61.85</v>
      </c>
      <c r="E40" s="61" t="str">
        <f t="shared" si="3"/>
        <v>20.4105</v>
      </c>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row>
    <row r="41">
      <c r="A41" s="14"/>
      <c r="B41" s="14"/>
      <c r="C41" s="62" t="str">
        <f>sum(C30:C40)</f>
        <v>1.383</v>
      </c>
      <c r="D41" s="14"/>
      <c r="E41" s="63" t="str">
        <f>sum(E30:E40)</f>
        <v>84.30867</v>
      </c>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row>
    <row r="42">
      <c r="A42" s="14"/>
      <c r="B42" s="14"/>
      <c r="C42" s="11"/>
      <c r="D42" s="11" t="s">
        <v>179</v>
      </c>
      <c r="E42" s="11">
        <v>18.0</v>
      </c>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row>
    <row r="43">
      <c r="A43" s="14"/>
      <c r="B43" s="14"/>
      <c r="C43" s="14"/>
      <c r="D43" s="11" t="s">
        <v>180</v>
      </c>
      <c r="E43" s="11">
        <v>36.0</v>
      </c>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row>
    <row r="44">
      <c r="A44" s="14"/>
      <c r="B44" s="14"/>
      <c r="C44" s="14"/>
      <c r="D44" s="11" t="s">
        <v>181</v>
      </c>
      <c r="E44" s="11">
        <v>508.6</v>
      </c>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row>
    <row r="45">
      <c r="A45" s="14"/>
      <c r="B45" s="14"/>
      <c r="C45" s="14"/>
      <c r="D45" s="11" t="s">
        <v>182</v>
      </c>
      <c r="E45" s="11" t="str">
        <f>sum(E41:E44)</f>
        <v>646.90867</v>
      </c>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row>
    <row r="46">
      <c r="A46" s="14"/>
      <c r="B46" s="14"/>
      <c r="C46" s="14"/>
      <c r="D46" s="11" t="s">
        <v>183</v>
      </c>
      <c r="E46" s="11">
        <v>33.92</v>
      </c>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row>
    <row r="47">
      <c r="A47" s="14"/>
      <c r="B47" s="14"/>
      <c r="C47" s="14"/>
      <c r="D47" s="14"/>
      <c r="E47" s="11" t="str">
        <f>sum(E45:E46)</f>
        <v>680.82867</v>
      </c>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row>
    <row r="49">
      <c r="A49" s="14"/>
      <c r="B49" s="7" t="s">
        <v>184</v>
      </c>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row>
    <row r="50">
      <c r="A50" s="14"/>
      <c r="B50" s="64" t="s">
        <v>185</v>
      </c>
      <c r="D50" s="7" t="s">
        <v>186</v>
      </c>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row>
    <row r="51">
      <c r="A51" s="14"/>
      <c r="B51" s="7" t="s">
        <v>187</v>
      </c>
      <c r="C51" s="65">
        <v>2935.7</v>
      </c>
      <c r="D51" s="66" t="s">
        <v>188</v>
      </c>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row>
    <row r="52">
      <c r="A52" s="14"/>
      <c r="B52" s="7" t="s">
        <v>189</v>
      </c>
      <c r="C52" s="67">
        <v>4383.1</v>
      </c>
      <c r="D52" s="66" t="s">
        <v>188</v>
      </c>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row>
    <row r="53">
      <c r="A53" s="14"/>
      <c r="B53" s="7" t="s">
        <v>190</v>
      </c>
      <c r="C53" s="67">
        <v>3418.6</v>
      </c>
      <c r="D53" s="66" t="s">
        <v>188</v>
      </c>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row>
    <row r="54">
      <c r="A54" s="14"/>
      <c r="B54" s="66" t="s">
        <v>191</v>
      </c>
      <c r="C54" s="67">
        <v>2873.6</v>
      </c>
      <c r="D54" s="66" t="s">
        <v>188</v>
      </c>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row>
    <row r="55">
      <c r="A55" s="14"/>
      <c r="B55" s="66" t="s">
        <v>192</v>
      </c>
      <c r="C55" s="67">
        <v>4534.3</v>
      </c>
      <c r="D55" s="66" t="s">
        <v>188</v>
      </c>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row>
    <row r="56">
      <c r="A56" s="14"/>
      <c r="B56" s="7" t="s">
        <v>193</v>
      </c>
      <c r="C56" s="67">
        <v>3077.8</v>
      </c>
      <c r="D56" s="66" t="s">
        <v>188</v>
      </c>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row>
    <row r="57">
      <c r="A57" s="14"/>
      <c r="B57" s="66" t="s">
        <v>194</v>
      </c>
      <c r="C57" s="67">
        <v>3208.1</v>
      </c>
      <c r="D57" s="66" t="s">
        <v>188</v>
      </c>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row>
    <row r="58">
      <c r="A58" s="14"/>
      <c r="B58" s="7" t="s">
        <v>195</v>
      </c>
      <c r="C58" s="67">
        <v>132.5</v>
      </c>
      <c r="D58" s="66" t="s">
        <v>188</v>
      </c>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row>
    <row r="59">
      <c r="A59" s="14"/>
      <c r="B59" s="7" t="s">
        <v>196</v>
      </c>
      <c r="C59" s="67">
        <v>269.0</v>
      </c>
      <c r="D59" s="66" t="s">
        <v>188</v>
      </c>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row>
    <row r="60">
      <c r="A60" s="14"/>
      <c r="B60" s="7" t="s">
        <v>197</v>
      </c>
      <c r="C60" s="67">
        <v>1485.5</v>
      </c>
      <c r="D60" s="66" t="s">
        <v>188</v>
      </c>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row>
    <row r="61">
      <c r="A61" s="14"/>
      <c r="B61" s="7" t="s">
        <v>198</v>
      </c>
      <c r="C61" s="67">
        <v>367.3</v>
      </c>
      <c r="D61" s="66" t="s">
        <v>188</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row>
    <row r="62">
      <c r="A62" s="14"/>
      <c r="B62" s="7" t="s">
        <v>199</v>
      </c>
      <c r="C62" s="67">
        <v>302.5</v>
      </c>
      <c r="D62" s="66" t="s">
        <v>188</v>
      </c>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row>
    <row r="63">
      <c r="A63" s="14"/>
      <c r="B63" s="7" t="s">
        <v>200</v>
      </c>
      <c r="C63" s="67">
        <v>264.0</v>
      </c>
      <c r="D63" s="66" t="s">
        <v>188</v>
      </c>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row>
    <row r="64">
      <c r="A64" s="14"/>
      <c r="B64" s="7" t="s">
        <v>201</v>
      </c>
      <c r="C64" s="67">
        <v>5819.7</v>
      </c>
      <c r="D64" s="66" t="s">
        <v>188</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row>
    <row r="65">
      <c r="A65" s="14"/>
      <c r="B65" s="11" t="s">
        <v>202</v>
      </c>
      <c r="C65" s="67">
        <v>4300.8</v>
      </c>
      <c r="D65" s="66" t="s">
        <v>188</v>
      </c>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row>
    <row r="66">
      <c r="A66" s="14"/>
      <c r="B66" s="11" t="s">
        <v>203</v>
      </c>
      <c r="C66" s="67">
        <v>2806.8</v>
      </c>
      <c r="D66" s="66" t="s">
        <v>188</v>
      </c>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row>
    <row r="67">
      <c r="A67" s="14"/>
      <c r="B67" s="11" t="s">
        <v>204</v>
      </c>
      <c r="C67" s="67">
        <v>2083.9</v>
      </c>
      <c r="D67" s="66" t="s">
        <v>188</v>
      </c>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row>
    <row r="68">
      <c r="A68" s="14"/>
      <c r="B68" s="11"/>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row>
    <row r="69">
      <c r="A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row>
    <row r="70">
      <c r="A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row>
    <row r="71">
      <c r="A71" s="14"/>
      <c r="B71" s="8" t="s">
        <v>205</v>
      </c>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row>
    <row r="72">
      <c r="A72" s="14"/>
      <c r="B72" s="68" t="s">
        <v>206</v>
      </c>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row>
    <row r="73">
      <c r="A73" s="14"/>
      <c r="B73" s="7" t="s">
        <v>207</v>
      </c>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row>
    <row r="74">
      <c r="A74" s="14"/>
      <c r="D74" s="7" t="s">
        <v>186</v>
      </c>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row>
    <row r="75">
      <c r="A75" s="14"/>
      <c r="B75" s="69" t="s">
        <v>208</v>
      </c>
      <c r="C75" s="70">
        <v>474.0</v>
      </c>
      <c r="D75" s="11" t="s">
        <v>209</v>
      </c>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row>
    <row r="76">
      <c r="A76" s="14"/>
      <c r="B76" s="69" t="s">
        <v>210</v>
      </c>
      <c r="C76" s="71">
        <v>421.0</v>
      </c>
      <c r="D76" s="11" t="s">
        <v>209</v>
      </c>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row>
    <row r="77">
      <c r="A77" s="14"/>
      <c r="B77" s="72"/>
      <c r="C77" s="73"/>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row>
    <row r="78">
      <c r="A78" s="14"/>
      <c r="B78" s="74" t="s">
        <v>211</v>
      </c>
      <c r="C78" s="75">
        <v>13623.7</v>
      </c>
      <c r="D78" s="11" t="s">
        <v>212</v>
      </c>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row>
    <row r="79">
      <c r="A79" s="14"/>
      <c r="B79" s="74" t="s">
        <v>213</v>
      </c>
      <c r="C79" s="75">
        <v>1155.0</v>
      </c>
      <c r="D79" s="11" t="s">
        <v>212</v>
      </c>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row>
    <row r="80">
      <c r="A80" s="14"/>
      <c r="B80" s="74" t="s">
        <v>214</v>
      </c>
      <c r="C80" s="75">
        <v>1425.0</v>
      </c>
      <c r="D80" s="11" t="s">
        <v>212</v>
      </c>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row>
    <row r="81">
      <c r="A81" s="14"/>
      <c r="B81" s="74" t="s">
        <v>215</v>
      </c>
      <c r="C81" s="76">
        <v>17606.0</v>
      </c>
      <c r="D81" s="11" t="s">
        <v>212</v>
      </c>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row>
    <row r="92">
      <c r="A92" s="14"/>
      <c r="B92" s="11"/>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row>
    <row r="93">
      <c r="A93" s="14"/>
      <c r="B93" s="11"/>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row>
    <row r="94">
      <c r="A94" s="14"/>
      <c r="B94" s="11" t="s">
        <v>216</v>
      </c>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row>
    <row r="95">
      <c r="A95" s="14"/>
      <c r="B95" s="64" t="s">
        <v>217</v>
      </c>
      <c r="C95" s="11" t="s">
        <v>218</v>
      </c>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row>
    <row r="96">
      <c r="A96" s="14"/>
      <c r="B96" s="77"/>
      <c r="C96" s="66" t="s">
        <v>219</v>
      </c>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row>
    <row r="97">
      <c r="A97" s="14"/>
      <c r="B97" s="14"/>
      <c r="C97" s="66" t="s">
        <v>220</v>
      </c>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row>
    <row r="98">
      <c r="A98" s="14"/>
      <c r="B98" s="14"/>
      <c r="C98" s="11" t="s">
        <v>221</v>
      </c>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row>
    <row r="100">
      <c r="A100" s="14"/>
      <c r="B100" s="11" t="s">
        <v>222</v>
      </c>
      <c r="C100" s="11" t="s">
        <v>223</v>
      </c>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row>
    <row r="101">
      <c r="A101" s="14"/>
      <c r="B101" s="64" t="s">
        <v>224</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row>
    <row r="102">
      <c r="A102" s="14"/>
      <c r="B102" s="77"/>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row>
    <row r="105">
      <c r="A105" s="14"/>
      <c r="B105" s="58" t="s">
        <v>225</v>
      </c>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row>
    <row r="106">
      <c r="A106" s="14"/>
      <c r="B106" s="11" t="s">
        <v>226</v>
      </c>
      <c r="C106" s="11" t="s">
        <v>227</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row>
    <row r="107">
      <c r="A107" s="14"/>
      <c r="B107" s="14"/>
      <c r="C107" s="11" t="s">
        <v>228</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row>
    <row r="108">
      <c r="A108" s="14"/>
      <c r="B108" s="14"/>
      <c r="C108" s="11" t="s">
        <v>229</v>
      </c>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row>
    <row r="109">
      <c r="A109" s="14"/>
      <c r="B109" s="11" t="s">
        <v>230</v>
      </c>
      <c r="C109" s="11" t="s">
        <v>231</v>
      </c>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row>
    <row r="110">
      <c r="A110" s="14"/>
      <c r="B110" s="14"/>
      <c r="C110" s="11" t="s">
        <v>232</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row>
    <row r="111">
      <c r="A111" s="14"/>
      <c r="B111" s="14"/>
      <c r="C111" s="11" t="s">
        <v>233</v>
      </c>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row>
    <row r="112">
      <c r="A112" s="14"/>
      <c r="B112" s="14"/>
      <c r="C112" s="11" t="s">
        <v>234</v>
      </c>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row>
    <row r="113">
      <c r="A113" s="14"/>
      <c r="B113" s="11" t="s">
        <v>235</v>
      </c>
      <c r="C113" s="11" t="s">
        <v>236</v>
      </c>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row>
    <row r="114">
      <c r="A114" s="14"/>
      <c r="B114" s="14"/>
      <c r="C114" s="11" t="s">
        <v>237</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row>
    <row r="115">
      <c r="A115" s="14"/>
      <c r="B115" s="14"/>
      <c r="C115" s="11" t="s">
        <v>238</v>
      </c>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row>
    <row r="116">
      <c r="A116" s="14"/>
      <c r="B116" s="14"/>
      <c r="C116" s="11" t="s">
        <v>239</v>
      </c>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row>
    <row r="117">
      <c r="A117" s="14"/>
      <c r="B117" s="14"/>
      <c r="C117" s="11" t="s">
        <v>240</v>
      </c>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row>
    <row r="10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row>
    <row r="10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row>
    <row r="1004">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45" t="s">
        <v>125</v>
      </c>
      <c r="B1" s="46" t="s">
        <v>1</v>
      </c>
      <c r="C1" s="46" t="s">
        <v>2</v>
      </c>
      <c r="D1" s="46" t="s">
        <v>3</v>
      </c>
      <c r="E1" s="46" t="s">
        <v>91</v>
      </c>
      <c r="F1" s="46" t="s">
        <v>5</v>
      </c>
      <c r="G1" s="46" t="s">
        <v>6</v>
      </c>
      <c r="H1" s="78" t="s">
        <v>7</v>
      </c>
      <c r="I1" s="46" t="s">
        <v>8</v>
      </c>
      <c r="J1" s="78" t="s">
        <v>11</v>
      </c>
      <c r="K1" s="46" t="s">
        <v>12</v>
      </c>
      <c r="L1" s="78" t="s">
        <v>13</v>
      </c>
      <c r="M1" s="46" t="s">
        <v>14</v>
      </c>
      <c r="N1" s="46" t="s">
        <v>15</v>
      </c>
      <c r="O1" s="46" t="s">
        <v>16</v>
      </c>
      <c r="P1" s="78" t="s">
        <v>19</v>
      </c>
      <c r="Q1" s="78" t="s">
        <v>95</v>
      </c>
      <c r="R1" s="46" t="s">
        <v>20</v>
      </c>
      <c r="S1" s="46" t="s">
        <v>21</v>
      </c>
      <c r="T1" s="78" t="s">
        <v>23</v>
      </c>
      <c r="U1" s="46" t="s">
        <v>24</v>
      </c>
      <c r="V1" s="78" t="s">
        <v>25</v>
      </c>
      <c r="W1" s="46" t="s">
        <v>26</v>
      </c>
      <c r="X1" s="78" t="s">
        <v>27</v>
      </c>
      <c r="Y1" s="46" t="s">
        <v>29</v>
      </c>
      <c r="Z1" s="46" t="s">
        <v>31</v>
      </c>
      <c r="AA1" s="46" t="s">
        <v>99</v>
      </c>
      <c r="AB1" s="46" t="s">
        <v>33</v>
      </c>
      <c r="AC1" s="78" t="s">
        <v>34</v>
      </c>
      <c r="AD1" s="78" t="s">
        <v>36</v>
      </c>
      <c r="AE1" s="78" t="s">
        <v>37</v>
      </c>
      <c r="AF1" s="78" t="s">
        <v>38</v>
      </c>
      <c r="AG1" s="46" t="s">
        <v>39</v>
      </c>
      <c r="AH1" s="78" t="s">
        <v>40</v>
      </c>
      <c r="AI1" s="46" t="s">
        <v>43</v>
      </c>
      <c r="AJ1" s="46" t="s">
        <v>44</v>
      </c>
      <c r="AK1" s="46" t="s">
        <v>45</v>
      </c>
      <c r="AL1" s="78" t="s">
        <v>46</v>
      </c>
      <c r="AM1" s="46" t="s">
        <v>47</v>
      </c>
      <c r="AN1" s="46" t="s">
        <v>48</v>
      </c>
      <c r="AO1" s="47" t="s">
        <v>49</v>
      </c>
      <c r="AP1" s="46" t="s">
        <v>50</v>
      </c>
      <c r="AQ1" s="78" t="s">
        <v>51</v>
      </c>
      <c r="AR1" s="78" t="s">
        <v>52</v>
      </c>
      <c r="AS1" s="46" t="s">
        <v>53</v>
      </c>
      <c r="AT1" s="46" t="s">
        <v>104</v>
      </c>
      <c r="AU1" s="78" t="s">
        <v>56</v>
      </c>
      <c r="AV1" s="78" t="s">
        <v>59</v>
      </c>
      <c r="AW1" s="78" t="s">
        <v>61</v>
      </c>
      <c r="AX1" s="46" t="s">
        <v>62</v>
      </c>
      <c r="AY1" s="46" t="s">
        <v>63</v>
      </c>
      <c r="AZ1" s="46" t="s">
        <v>64</v>
      </c>
      <c r="BA1" s="78" t="s">
        <v>67</v>
      </c>
      <c r="BB1" s="46" t="s">
        <v>68</v>
      </c>
      <c r="BC1" s="46" t="s">
        <v>69</v>
      </c>
      <c r="BD1" s="79" t="s">
        <v>70</v>
      </c>
      <c r="BE1" s="46" t="s">
        <v>71</v>
      </c>
      <c r="BF1" s="78" t="s">
        <v>72</v>
      </c>
    </row>
    <row r="2">
      <c r="A2" s="48" t="s">
        <v>142</v>
      </c>
      <c r="H2" s="7">
        <v>3.34</v>
      </c>
      <c r="J2" s="7">
        <v>3.34</v>
      </c>
      <c r="L2" s="7">
        <v>3.34</v>
      </c>
      <c r="P2" s="7">
        <v>3.34</v>
      </c>
      <c r="Q2" s="7">
        <v>3.34</v>
      </c>
      <c r="T2" s="7">
        <v>3.34</v>
      </c>
      <c r="V2" s="7">
        <v>3.34</v>
      </c>
      <c r="X2" s="7">
        <v>3.34</v>
      </c>
      <c r="Z2" s="7">
        <v>0.21</v>
      </c>
      <c r="AC2" s="7">
        <v>3.34</v>
      </c>
      <c r="AD2" s="7">
        <v>3.34</v>
      </c>
      <c r="AE2" s="7">
        <v>3.34</v>
      </c>
      <c r="AF2" s="7">
        <v>3.34</v>
      </c>
      <c r="AH2" s="7">
        <v>3.34</v>
      </c>
      <c r="AL2" s="7">
        <v>3.34</v>
      </c>
      <c r="AQ2" s="7">
        <v>3.34</v>
      </c>
      <c r="AR2" s="7">
        <v>3.34</v>
      </c>
      <c r="AU2" s="7">
        <v>3.34</v>
      </c>
      <c r="AV2" s="7">
        <v>3.34</v>
      </c>
      <c r="AW2" s="7">
        <v>3.34</v>
      </c>
      <c r="BA2" s="7">
        <v>3.34</v>
      </c>
      <c r="BD2" s="7">
        <v>32.0</v>
      </c>
      <c r="BF2" s="7">
        <v>3.34</v>
      </c>
    </row>
    <row r="3">
      <c r="A3" s="50" t="s">
        <v>144</v>
      </c>
      <c r="H3" s="7">
        <v>9.0</v>
      </c>
      <c r="J3" s="7">
        <v>9.0</v>
      </c>
      <c r="L3" s="7">
        <v>9.0</v>
      </c>
      <c r="P3" s="7">
        <v>9.0</v>
      </c>
      <c r="Q3" s="7">
        <v>9.0</v>
      </c>
      <c r="T3" s="7">
        <v>9.0</v>
      </c>
      <c r="V3" s="7">
        <v>9.0</v>
      </c>
      <c r="X3" s="7">
        <v>9.0</v>
      </c>
      <c r="Z3" s="7">
        <v>2.93</v>
      </c>
      <c r="AC3" s="7">
        <v>9.0</v>
      </c>
      <c r="AD3" s="7">
        <v>9.0</v>
      </c>
      <c r="AE3" s="7">
        <v>9.0</v>
      </c>
      <c r="AF3" s="7">
        <v>9.0</v>
      </c>
      <c r="AH3" s="7">
        <v>9.0</v>
      </c>
      <c r="AL3" s="7">
        <v>9.0</v>
      </c>
      <c r="AQ3" s="7">
        <v>9.0</v>
      </c>
      <c r="AR3" s="7">
        <v>9.0</v>
      </c>
      <c r="AU3" s="7">
        <v>9.0</v>
      </c>
      <c r="AV3" s="7">
        <v>9.0</v>
      </c>
      <c r="AW3" s="7">
        <v>9.0</v>
      </c>
      <c r="BA3" s="7">
        <v>9.0</v>
      </c>
      <c r="BD3" s="7">
        <v>45.0</v>
      </c>
      <c r="BF3" s="7">
        <v>9.0</v>
      </c>
    </row>
    <row r="4">
      <c r="A4" s="50" t="s">
        <v>146</v>
      </c>
      <c r="H4" s="7">
        <v>36.0</v>
      </c>
      <c r="J4" s="7">
        <v>36.0</v>
      </c>
      <c r="L4" s="7">
        <v>36.0</v>
      </c>
      <c r="P4" s="7">
        <v>36.0</v>
      </c>
      <c r="Q4" s="7">
        <v>36.0</v>
      </c>
      <c r="T4" s="7">
        <v>36.0</v>
      </c>
      <c r="V4" s="7">
        <v>36.0</v>
      </c>
      <c r="X4" s="7">
        <v>36.0</v>
      </c>
      <c r="Z4" s="7">
        <v>24.69</v>
      </c>
      <c r="AC4" s="7">
        <v>36.0</v>
      </c>
      <c r="AD4" s="7">
        <v>36.0</v>
      </c>
      <c r="AE4" s="7">
        <v>36.0</v>
      </c>
      <c r="AF4" s="7">
        <v>36.0</v>
      </c>
      <c r="AH4" s="7">
        <v>36.0</v>
      </c>
      <c r="AL4" s="7">
        <v>36.0</v>
      </c>
      <c r="AQ4" s="7">
        <v>36.0</v>
      </c>
      <c r="AR4" s="7">
        <v>36.0</v>
      </c>
      <c r="AU4" s="7">
        <v>36.0</v>
      </c>
      <c r="AV4" s="7">
        <v>36.0</v>
      </c>
      <c r="AW4" s="7">
        <v>36.0</v>
      </c>
      <c r="BA4" s="7">
        <v>36.0</v>
      </c>
      <c r="BD4" s="7">
        <v>106.0</v>
      </c>
      <c r="BF4" s="7">
        <v>36.0</v>
      </c>
    </row>
    <row r="5">
      <c r="A5" s="50" t="s">
        <v>241</v>
      </c>
      <c r="H5" s="7">
        <v>508.6</v>
      </c>
      <c r="J5" s="7">
        <v>508.6</v>
      </c>
      <c r="L5" s="7">
        <v>508.6</v>
      </c>
      <c r="P5" s="7">
        <v>508.6</v>
      </c>
      <c r="Q5" s="7">
        <v>508.6</v>
      </c>
      <c r="T5" s="7">
        <v>508.6</v>
      </c>
      <c r="V5" s="7">
        <v>508.6</v>
      </c>
      <c r="X5" s="7">
        <v>508.6</v>
      </c>
      <c r="Z5" s="7">
        <v>130.3</v>
      </c>
      <c r="AC5" s="7">
        <v>508.6</v>
      </c>
      <c r="AD5" s="7">
        <v>508.6</v>
      </c>
      <c r="AE5" s="7">
        <v>508.6</v>
      </c>
      <c r="AF5" s="7">
        <v>508.6</v>
      </c>
      <c r="AH5" s="7">
        <v>508.6</v>
      </c>
      <c r="AL5" s="7">
        <v>508.6</v>
      </c>
      <c r="AQ5" s="7">
        <v>508.6</v>
      </c>
      <c r="AR5" s="7">
        <v>508.6</v>
      </c>
      <c r="AU5" s="7">
        <v>508.6</v>
      </c>
      <c r="AV5" s="7">
        <v>508.6</v>
      </c>
      <c r="AW5" s="7">
        <v>508.6</v>
      </c>
      <c r="BA5" s="7">
        <v>508.6</v>
      </c>
      <c r="BD5" s="7">
        <v>16263.0</v>
      </c>
      <c r="BF5" s="7">
        <v>508.6</v>
      </c>
    </row>
    <row r="6">
      <c r="A6" s="50" t="s">
        <v>154</v>
      </c>
      <c r="H6" s="7">
        <v>646.908</v>
      </c>
      <c r="J6" s="7">
        <v>646.908</v>
      </c>
      <c r="L6" s="7">
        <v>646.908</v>
      </c>
      <c r="P6" s="7">
        <v>646.908</v>
      </c>
      <c r="Q6" s="7">
        <v>646.908</v>
      </c>
      <c r="T6" s="7">
        <v>646.908</v>
      </c>
      <c r="V6" s="7">
        <v>646.908</v>
      </c>
      <c r="X6" s="7">
        <v>646.908</v>
      </c>
      <c r="Z6" s="7">
        <v>800.0</v>
      </c>
      <c r="AC6" s="7">
        <v>646.908</v>
      </c>
      <c r="AD6" s="7">
        <v>646.908</v>
      </c>
      <c r="AE6" s="7">
        <v>646.908</v>
      </c>
      <c r="AF6" s="7">
        <v>646.908</v>
      </c>
      <c r="AH6" s="7">
        <v>646.908</v>
      </c>
      <c r="AL6" s="7">
        <v>646.908</v>
      </c>
      <c r="AQ6" s="7">
        <v>646.908</v>
      </c>
      <c r="AR6" s="7">
        <v>646.908</v>
      </c>
      <c r="AU6" s="7">
        <v>646.908</v>
      </c>
      <c r="AV6" s="7">
        <v>646.908</v>
      </c>
      <c r="AW6" s="7">
        <v>646.908</v>
      </c>
      <c r="BA6" s="7">
        <v>646.908</v>
      </c>
      <c r="BD6" s="7">
        <v>22000.0</v>
      </c>
      <c r="BF6" s="7">
        <v>646.908</v>
      </c>
    </row>
    <row r="7">
      <c r="A7" s="7" t="s">
        <v>242</v>
      </c>
      <c r="H7" s="7">
        <v>33.92</v>
      </c>
      <c r="J7" s="7">
        <v>33.92</v>
      </c>
      <c r="L7" s="7">
        <v>33.92</v>
      </c>
      <c r="P7" s="7">
        <v>33.92</v>
      </c>
      <c r="Q7" s="7">
        <v>33.92</v>
      </c>
      <c r="T7" s="7">
        <v>33.92</v>
      </c>
      <c r="V7" s="7">
        <v>33.92</v>
      </c>
      <c r="X7" s="7">
        <v>33.92</v>
      </c>
      <c r="Z7" s="7">
        <v>100.0</v>
      </c>
      <c r="AC7" s="7">
        <v>33.92</v>
      </c>
      <c r="AD7" s="7">
        <v>33.92</v>
      </c>
      <c r="AE7" s="7">
        <v>33.92</v>
      </c>
      <c r="AF7" s="7">
        <v>33.92</v>
      </c>
      <c r="AH7" s="7">
        <v>33.92</v>
      </c>
      <c r="AL7" s="7">
        <v>33.92</v>
      </c>
      <c r="AQ7" s="7">
        <v>33.92</v>
      </c>
      <c r="AR7" s="7">
        <v>33.92</v>
      </c>
      <c r="AU7" s="7">
        <v>33.92</v>
      </c>
      <c r="AV7" s="7">
        <v>33.92</v>
      </c>
      <c r="AW7" s="7">
        <v>33.92</v>
      </c>
      <c r="BA7" s="7">
        <v>33.92</v>
      </c>
      <c r="BD7" s="7">
        <v>2400.0</v>
      </c>
      <c r="BF7" s="7">
        <v>33.92</v>
      </c>
    </row>
    <row r="15">
      <c r="A15" s="80"/>
    </row>
    <row r="19">
      <c r="A19" s="81"/>
      <c r="B19" s="7" t="s">
        <v>243</v>
      </c>
      <c r="AU19" s="7"/>
    </row>
    <row r="20">
      <c r="A20" s="82"/>
      <c r="B20" s="7" t="s">
        <v>126</v>
      </c>
    </row>
    <row r="26">
      <c r="A26" s="7" t="s">
        <v>244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83" t="s">
        <v>124</v>
      </c>
      <c r="B1" s="83" t="s">
        <v>245</v>
      </c>
      <c r="C1" s="84"/>
      <c r="D1" s="84"/>
      <c r="E1" s="84"/>
      <c r="F1" s="84"/>
      <c r="G1" s="84"/>
      <c r="H1" s="84"/>
      <c r="I1" s="84"/>
      <c r="J1" s="84"/>
      <c r="K1" s="84"/>
      <c r="L1" s="84" t="s">
        <v>246</v>
      </c>
      <c r="M1" s="85" t="s">
        <v>247</v>
      </c>
      <c r="N1" s="85"/>
      <c r="O1" s="83" t="s">
        <v>248</v>
      </c>
      <c r="R1" s="85" t="s">
        <v>137</v>
      </c>
      <c r="S1" s="85"/>
      <c r="T1" s="85"/>
      <c r="U1" s="85"/>
      <c r="V1" s="85"/>
      <c r="W1" s="85"/>
      <c r="X1" s="85"/>
      <c r="Y1" s="85"/>
      <c r="Z1" s="85"/>
      <c r="AA1" s="85"/>
      <c r="AB1" s="85"/>
      <c r="AC1" s="85"/>
      <c r="AD1" s="85"/>
      <c r="AE1" s="83" t="s">
        <v>136</v>
      </c>
      <c r="AF1" s="83" t="s">
        <v>249</v>
      </c>
      <c r="AG1" s="83"/>
      <c r="AH1" s="83"/>
      <c r="AI1" s="83" t="s">
        <v>131</v>
      </c>
      <c r="AJ1" s="83"/>
    </row>
    <row r="2">
      <c r="A2" s="86"/>
      <c r="C2" s="44" t="s">
        <v>1</v>
      </c>
      <c r="D2" s="44" t="s">
        <v>250</v>
      </c>
      <c r="E2" s="44" t="s">
        <v>4</v>
      </c>
      <c r="F2" s="44" t="s">
        <v>6</v>
      </c>
      <c r="G2" s="44" t="s">
        <v>47</v>
      </c>
      <c r="H2" s="44" t="s">
        <v>12</v>
      </c>
      <c r="I2" s="44" t="s">
        <v>251</v>
      </c>
      <c r="J2" s="44" t="s">
        <v>15</v>
      </c>
      <c r="K2" s="44"/>
      <c r="L2" s="44" t="s">
        <v>252</v>
      </c>
      <c r="M2" s="87" t="s">
        <v>126</v>
      </c>
      <c r="N2" s="86" t="s">
        <v>253</v>
      </c>
      <c r="O2" s="86" t="s">
        <v>128</v>
      </c>
      <c r="P2" s="86" t="s">
        <v>129</v>
      </c>
      <c r="Q2" s="86" t="s">
        <v>130</v>
      </c>
      <c r="R2" s="86" t="s">
        <v>254</v>
      </c>
      <c r="S2" s="86" t="s">
        <v>7</v>
      </c>
      <c r="T2" s="86" t="s">
        <v>255</v>
      </c>
      <c r="U2" s="86" t="s">
        <v>23</v>
      </c>
      <c r="V2" s="86" t="s">
        <v>52</v>
      </c>
      <c r="W2" s="86" t="s">
        <v>56</v>
      </c>
      <c r="X2" s="86" t="s">
        <v>17</v>
      </c>
      <c r="Y2" s="86" t="s">
        <v>60</v>
      </c>
      <c r="Z2" s="86" t="s">
        <v>67</v>
      </c>
      <c r="AA2" s="86" t="s">
        <v>72</v>
      </c>
      <c r="AB2" s="86" t="s">
        <v>36</v>
      </c>
      <c r="AC2" s="86" t="s">
        <v>34</v>
      </c>
      <c r="AD2" s="86" t="s">
        <v>38</v>
      </c>
      <c r="AE2" s="86" t="s">
        <v>31</v>
      </c>
      <c r="AF2" s="86" t="s">
        <v>30</v>
      </c>
      <c r="AG2" s="86" t="s">
        <v>10</v>
      </c>
      <c r="AH2" s="86" t="s">
        <v>42</v>
      </c>
      <c r="AI2" s="86" t="s">
        <v>64</v>
      </c>
      <c r="AJ2" s="86" t="s">
        <v>16</v>
      </c>
    </row>
    <row r="3">
      <c r="A3" s="88" t="s">
        <v>141</v>
      </c>
      <c r="B3" s="88" t="s">
        <v>256</v>
      </c>
      <c r="C3" s="88"/>
      <c r="D3" s="88" t="s">
        <v>257</v>
      </c>
      <c r="E3" s="88"/>
      <c r="F3" s="88"/>
      <c r="G3" s="88"/>
      <c r="H3" s="88"/>
      <c r="I3" s="88"/>
      <c r="J3" s="88"/>
      <c r="K3" s="88"/>
      <c r="L3" s="88"/>
      <c r="M3" s="88">
        <v>32.0</v>
      </c>
      <c r="N3" s="88"/>
      <c r="O3" s="88"/>
      <c r="P3" s="88"/>
      <c r="Q3" s="88"/>
      <c r="R3" s="88">
        <v>3.34</v>
      </c>
      <c r="S3" s="88"/>
      <c r="T3" s="88"/>
      <c r="U3" s="88"/>
      <c r="V3" s="88"/>
      <c r="W3" s="88"/>
      <c r="X3" s="88"/>
      <c r="Y3" s="88" t="s">
        <v>258</v>
      </c>
      <c r="Z3" s="88"/>
      <c r="AA3" s="88"/>
      <c r="AB3" s="88"/>
      <c r="AC3" s="88"/>
      <c r="AD3" s="88"/>
      <c r="AE3" s="89">
        <v>0.21</v>
      </c>
      <c r="AF3" s="88"/>
      <c r="AG3" s="88"/>
      <c r="AH3" s="88"/>
      <c r="AI3" s="90">
        <v>2.0</v>
      </c>
      <c r="AJ3" s="88"/>
    </row>
    <row r="4">
      <c r="A4" s="88"/>
      <c r="B4" s="88"/>
      <c r="C4" s="88"/>
      <c r="D4" s="88" t="s">
        <v>259</v>
      </c>
      <c r="E4" s="88"/>
      <c r="F4" s="88"/>
      <c r="G4" s="88"/>
      <c r="H4" s="88"/>
      <c r="I4" s="88"/>
      <c r="J4" s="88"/>
      <c r="K4" s="88"/>
      <c r="L4" s="88"/>
      <c r="M4" s="88"/>
      <c r="N4" s="88"/>
      <c r="O4" s="88"/>
      <c r="P4" s="88"/>
      <c r="Q4" s="88"/>
      <c r="R4" s="88"/>
      <c r="S4" s="88"/>
      <c r="T4" s="88"/>
      <c r="U4" s="88"/>
      <c r="V4" s="88"/>
      <c r="W4" s="88"/>
      <c r="X4" s="88"/>
      <c r="Y4" s="88"/>
      <c r="Z4" s="88"/>
      <c r="AA4" s="88"/>
      <c r="AB4" s="88"/>
      <c r="AC4" s="88"/>
      <c r="AD4" s="88"/>
      <c r="AE4" s="89"/>
      <c r="AF4" s="88"/>
      <c r="AG4" s="88"/>
      <c r="AH4" s="88"/>
      <c r="AI4" s="88"/>
      <c r="AJ4" s="88"/>
    </row>
    <row r="5">
      <c r="A5" s="91" t="s">
        <v>143</v>
      </c>
      <c r="B5" s="91" t="s">
        <v>144</v>
      </c>
      <c r="C5" s="91"/>
      <c r="D5" s="91" t="s">
        <v>260</v>
      </c>
      <c r="E5" s="91"/>
      <c r="F5" s="91"/>
      <c r="G5" s="91"/>
      <c r="H5" s="91"/>
      <c r="I5" s="91"/>
      <c r="J5" s="91"/>
      <c r="K5" s="91"/>
      <c r="L5" s="91"/>
      <c r="M5" s="91">
        <v>45.0</v>
      </c>
      <c r="N5" s="91"/>
      <c r="O5" s="91">
        <v>6.0</v>
      </c>
      <c r="P5" s="91">
        <v>5.5</v>
      </c>
      <c r="Q5" s="91">
        <v>8.0</v>
      </c>
      <c r="R5" s="91">
        <v>9.0</v>
      </c>
      <c r="S5" s="91"/>
      <c r="T5" s="91">
        <v>25.0</v>
      </c>
      <c r="U5" s="91"/>
      <c r="V5" s="91"/>
      <c r="W5" s="91"/>
      <c r="X5" s="91"/>
      <c r="Y5" s="91"/>
      <c r="Z5" s="91"/>
      <c r="AA5" s="91"/>
      <c r="AB5" s="91"/>
      <c r="AC5" s="91"/>
      <c r="AD5" s="91"/>
      <c r="AE5" s="92">
        <v>2.93</v>
      </c>
      <c r="AF5" s="93"/>
      <c r="AG5" s="93"/>
      <c r="AH5" s="93"/>
      <c r="AI5" s="93"/>
      <c r="AJ5" s="93"/>
    </row>
    <row r="6">
      <c r="A6" s="91"/>
      <c r="B6" s="91"/>
      <c r="C6" s="91"/>
      <c r="D6" s="91" t="s">
        <v>261</v>
      </c>
      <c r="E6" s="91"/>
      <c r="F6" s="91"/>
      <c r="G6" s="91"/>
      <c r="H6" s="91"/>
      <c r="I6" s="91"/>
      <c r="J6" s="91"/>
      <c r="K6" s="91"/>
      <c r="L6" s="91"/>
      <c r="M6" s="91">
        <v>83.0</v>
      </c>
      <c r="N6" s="91"/>
      <c r="O6" s="91"/>
      <c r="P6" s="91"/>
      <c r="Q6" s="91"/>
      <c r="R6" s="91"/>
      <c r="S6" s="91"/>
      <c r="T6" s="91"/>
      <c r="U6" s="91"/>
      <c r="V6" s="91"/>
      <c r="W6" s="91"/>
      <c r="X6" s="91"/>
      <c r="Y6" s="91"/>
      <c r="Z6" s="91"/>
      <c r="AA6" s="91"/>
      <c r="AB6" s="91"/>
      <c r="AC6" s="91"/>
      <c r="AD6" s="91"/>
      <c r="AE6" s="92">
        <v>30.0</v>
      </c>
      <c r="AF6" s="93"/>
      <c r="AG6" s="93"/>
      <c r="AH6" s="93"/>
      <c r="AI6" s="93"/>
      <c r="AJ6" s="93"/>
    </row>
    <row r="7">
      <c r="A7" s="91"/>
      <c r="B7" s="91"/>
      <c r="C7" s="91"/>
      <c r="D7" s="91"/>
      <c r="E7" s="91"/>
      <c r="F7" s="91"/>
      <c r="G7" s="91"/>
      <c r="H7" s="91"/>
      <c r="I7" s="91"/>
      <c r="J7" s="91"/>
      <c r="K7" s="91"/>
      <c r="L7" s="91"/>
      <c r="M7" s="91">
        <v>66.0</v>
      </c>
      <c r="N7" s="91"/>
      <c r="O7" s="91"/>
      <c r="P7" s="91"/>
      <c r="Q7" s="91"/>
      <c r="R7" s="91"/>
      <c r="S7" s="91"/>
      <c r="T7" s="91"/>
      <c r="U7" s="91"/>
      <c r="V7" s="91"/>
      <c r="W7" s="91"/>
      <c r="X7" s="91"/>
      <c r="Y7" s="91"/>
      <c r="Z7" s="91"/>
      <c r="AA7" s="91"/>
      <c r="AB7" s="91"/>
      <c r="AC7" s="91"/>
      <c r="AD7" s="91"/>
      <c r="AE7" s="92"/>
      <c r="AF7" s="93"/>
      <c r="AG7" s="93"/>
      <c r="AH7" s="93"/>
      <c r="AI7" s="93"/>
      <c r="AJ7" s="93"/>
    </row>
    <row r="8">
      <c r="A8" s="94" t="s">
        <v>143</v>
      </c>
      <c r="B8" s="94" t="s">
        <v>146</v>
      </c>
      <c r="C8" s="94"/>
      <c r="D8" s="94" t="s">
        <v>262</v>
      </c>
      <c r="E8" s="94"/>
      <c r="F8" s="94"/>
      <c r="G8" s="94"/>
      <c r="H8" s="94"/>
      <c r="I8" s="94"/>
      <c r="J8" s="94"/>
      <c r="K8" s="94"/>
      <c r="L8" s="94"/>
      <c r="M8" s="94">
        <v>106.0</v>
      </c>
      <c r="N8" s="94"/>
      <c r="O8" s="94">
        <v>22.0</v>
      </c>
      <c r="P8" s="94">
        <v>25.0</v>
      </c>
      <c r="Q8" s="94">
        <v>37.0</v>
      </c>
      <c r="R8" s="94">
        <v>36.0</v>
      </c>
      <c r="S8" s="94"/>
      <c r="T8" s="94"/>
      <c r="U8" s="94"/>
      <c r="V8" s="94"/>
      <c r="W8" s="94"/>
      <c r="X8" s="94"/>
      <c r="Y8" s="94"/>
      <c r="Z8" s="94"/>
      <c r="AA8" s="94"/>
      <c r="AB8" s="94">
        <v>20.23</v>
      </c>
      <c r="AC8" s="94">
        <v>24.79</v>
      </c>
      <c r="AD8" s="94">
        <v>23.13</v>
      </c>
      <c r="AE8" s="95" t="s">
        <v>148</v>
      </c>
      <c r="AF8" s="96"/>
      <c r="AG8" s="96"/>
      <c r="AH8" s="96"/>
      <c r="AI8" s="95">
        <v>36.38</v>
      </c>
      <c r="AJ8" s="96"/>
    </row>
    <row r="9">
      <c r="A9" s="94"/>
      <c r="B9" s="94"/>
      <c r="C9" s="94"/>
      <c r="D9" s="94"/>
      <c r="E9" s="94"/>
      <c r="F9" s="94"/>
      <c r="G9" s="94"/>
      <c r="H9" s="94"/>
      <c r="I9" s="94"/>
      <c r="J9" s="94"/>
      <c r="K9" s="94"/>
      <c r="L9" s="94"/>
      <c r="M9" s="94">
        <v>110.0</v>
      </c>
      <c r="N9" s="94"/>
      <c r="O9" s="94"/>
      <c r="P9" s="94"/>
      <c r="Q9" s="94"/>
      <c r="R9" s="94" t="s">
        <v>263</v>
      </c>
      <c r="S9" s="94"/>
      <c r="T9" s="94"/>
      <c r="U9" s="94"/>
      <c r="V9" s="94"/>
      <c r="W9" s="94"/>
      <c r="X9" s="94"/>
      <c r="Y9" s="94"/>
      <c r="Z9" s="94"/>
      <c r="AA9" s="94"/>
      <c r="AB9" s="94"/>
      <c r="AC9" s="94">
        <v>10.5</v>
      </c>
      <c r="AD9" s="94">
        <v>14.25</v>
      </c>
      <c r="AE9" s="95" t="s">
        <v>264</v>
      </c>
      <c r="AF9" s="96"/>
      <c r="AG9" s="96"/>
      <c r="AH9" s="96"/>
      <c r="AI9" s="96"/>
      <c r="AJ9" s="96"/>
    </row>
    <row r="10">
      <c r="A10" s="97" t="s">
        <v>149</v>
      </c>
      <c r="B10" s="97" t="s">
        <v>265</v>
      </c>
      <c r="C10" s="98"/>
      <c r="D10" s="98">
        <v>13192.8</v>
      </c>
      <c r="E10" s="98">
        <v>480.0</v>
      </c>
      <c r="F10" s="98" t="s">
        <v>266</v>
      </c>
      <c r="G10" s="98">
        <v>227.0</v>
      </c>
      <c r="H10" s="98">
        <v>366.0</v>
      </c>
      <c r="I10" s="98">
        <v>11914.0</v>
      </c>
      <c r="J10" s="98">
        <v>524.4</v>
      </c>
      <c r="K10" s="98"/>
      <c r="L10" s="98" t="s">
        <v>12</v>
      </c>
      <c r="M10" s="97">
        <v>16263.0</v>
      </c>
      <c r="N10" s="99" t="s">
        <v>151</v>
      </c>
      <c r="O10" s="97"/>
      <c r="P10" s="97"/>
      <c r="Q10" s="97"/>
      <c r="R10" s="97">
        <v>403.0</v>
      </c>
      <c r="S10" s="97">
        <v>1540.0</v>
      </c>
      <c r="T10" s="97">
        <v>295.0</v>
      </c>
      <c r="U10" s="97">
        <v>472.35</v>
      </c>
      <c r="V10" s="97">
        <v>371.0</v>
      </c>
      <c r="W10" s="97">
        <v>297.0</v>
      </c>
      <c r="X10" s="97"/>
      <c r="Y10" s="97" t="s">
        <v>267</v>
      </c>
      <c r="Z10" s="97">
        <v>321.36</v>
      </c>
      <c r="AA10" s="97">
        <v>424.56</v>
      </c>
      <c r="AB10" s="97">
        <v>127.4</v>
      </c>
      <c r="AC10" s="97"/>
      <c r="AD10" s="97">
        <v>72.0</v>
      </c>
      <c r="AE10" s="92" t="s">
        <v>268</v>
      </c>
      <c r="AF10" s="92">
        <v>402.6</v>
      </c>
      <c r="AG10" s="92">
        <v>1290.3</v>
      </c>
      <c r="AH10" s="92" t="s">
        <v>269</v>
      </c>
      <c r="AI10" s="92">
        <v>3415.1</v>
      </c>
      <c r="AJ10" s="92">
        <v>2242.0</v>
      </c>
    </row>
    <row r="11">
      <c r="A11" s="97"/>
      <c r="B11" s="97"/>
      <c r="C11" s="98"/>
      <c r="D11" s="98"/>
      <c r="E11" s="98"/>
      <c r="F11" s="98"/>
      <c r="G11" s="98"/>
      <c r="H11" s="98"/>
      <c r="I11" s="98"/>
      <c r="J11" s="98"/>
      <c r="K11" s="98"/>
      <c r="L11" s="98"/>
      <c r="M11" s="97" t="s">
        <v>270</v>
      </c>
      <c r="N11" s="97">
        <v>31848.0</v>
      </c>
      <c r="O11" s="97"/>
      <c r="P11" s="97"/>
      <c r="Q11" s="97"/>
      <c r="R11" s="97"/>
      <c r="S11" s="97">
        <v>500.5</v>
      </c>
      <c r="T11" s="97">
        <v>292.0</v>
      </c>
      <c r="U11" s="97">
        <v>205.0</v>
      </c>
      <c r="V11" s="97">
        <v>420.5</v>
      </c>
      <c r="W11" s="97">
        <v>125.0</v>
      </c>
      <c r="X11" s="97"/>
      <c r="Y11" s="97" t="s">
        <v>271</v>
      </c>
      <c r="Z11" s="97">
        <v>417.0</v>
      </c>
      <c r="AA11" s="97">
        <v>153.0</v>
      </c>
      <c r="AB11" s="97"/>
      <c r="AC11" s="97"/>
      <c r="AD11" s="97">
        <v>158.0</v>
      </c>
      <c r="AE11" s="92">
        <v>257.7</v>
      </c>
      <c r="AF11" s="93"/>
      <c r="AG11" s="93"/>
      <c r="AH11" s="92"/>
      <c r="AI11" s="93"/>
      <c r="AJ11" s="93"/>
    </row>
    <row r="12">
      <c r="A12" s="97"/>
      <c r="B12" s="97"/>
      <c r="C12" s="98"/>
      <c r="D12" s="98"/>
      <c r="E12" s="98"/>
      <c r="F12" s="98"/>
      <c r="G12" s="98"/>
      <c r="H12" s="98"/>
      <c r="I12" s="98"/>
      <c r="J12" s="98"/>
      <c r="K12" s="98"/>
      <c r="L12" s="98"/>
      <c r="M12" s="97" t="s">
        <v>272</v>
      </c>
      <c r="N12" s="97"/>
      <c r="O12" s="97"/>
      <c r="P12" s="97"/>
      <c r="Q12" s="97"/>
      <c r="R12" s="97"/>
      <c r="S12" s="97"/>
      <c r="T12" s="97"/>
      <c r="U12" s="97" t="s">
        <v>273</v>
      </c>
      <c r="V12" s="97">
        <v>362.1</v>
      </c>
      <c r="W12" s="97"/>
      <c r="X12" s="97"/>
      <c r="Y12" s="97"/>
      <c r="Z12" s="97"/>
      <c r="AA12" s="97" t="s">
        <v>274</v>
      </c>
      <c r="AB12" s="97"/>
      <c r="AC12" s="97"/>
      <c r="AD12" s="97"/>
      <c r="AE12" s="100">
        <v>996.0</v>
      </c>
      <c r="AF12" s="93"/>
      <c r="AG12" s="93"/>
      <c r="AH12" s="93"/>
      <c r="AI12" s="93"/>
      <c r="AJ12" s="93"/>
    </row>
    <row r="13">
      <c r="A13" s="97"/>
      <c r="B13" s="97"/>
      <c r="C13" s="98"/>
      <c r="D13" s="98"/>
      <c r="E13" s="98"/>
      <c r="F13" s="98"/>
      <c r="G13" s="98"/>
      <c r="H13" s="98"/>
      <c r="I13" s="98"/>
      <c r="J13" s="98"/>
      <c r="K13" s="98"/>
      <c r="L13" s="98"/>
      <c r="M13" s="99">
        <v>9216.0</v>
      </c>
      <c r="N13" s="97"/>
      <c r="O13" s="97"/>
      <c r="P13" s="97"/>
      <c r="Q13" s="97"/>
      <c r="R13" s="97"/>
      <c r="S13" s="97"/>
      <c r="T13" s="97"/>
      <c r="U13" s="97">
        <v>111.0</v>
      </c>
      <c r="V13" s="97"/>
      <c r="W13" s="97"/>
      <c r="X13" s="97"/>
      <c r="Y13" s="97"/>
      <c r="Z13" s="97"/>
      <c r="AA13" s="97"/>
      <c r="AB13" s="97"/>
      <c r="AC13" s="97"/>
      <c r="AD13" s="97"/>
      <c r="AE13" s="92">
        <v>312.0</v>
      </c>
      <c r="AF13" s="93"/>
      <c r="AG13" s="93"/>
      <c r="AH13" s="93"/>
      <c r="AI13" s="93"/>
      <c r="AJ13" s="93"/>
    </row>
    <row r="14">
      <c r="A14" s="97"/>
      <c r="B14" s="97"/>
      <c r="C14" s="98"/>
      <c r="D14" s="98"/>
      <c r="E14" s="98"/>
      <c r="F14" s="98"/>
      <c r="G14" s="98"/>
      <c r="H14" s="98"/>
      <c r="I14" s="98"/>
      <c r="J14" s="98"/>
      <c r="K14" s="98"/>
      <c r="L14" s="98"/>
      <c r="M14" s="97">
        <v>13680.0</v>
      </c>
      <c r="N14" s="97"/>
      <c r="O14" s="97"/>
      <c r="P14" s="97"/>
      <c r="Q14" s="97"/>
      <c r="R14" s="97"/>
      <c r="S14" s="97"/>
      <c r="T14" s="97"/>
      <c r="U14" s="97"/>
      <c r="V14" s="97"/>
      <c r="W14" s="97"/>
      <c r="X14" s="97"/>
      <c r="Y14" s="97"/>
      <c r="Z14" s="97"/>
      <c r="AA14" s="97"/>
      <c r="AB14" s="97"/>
      <c r="AC14" s="97"/>
      <c r="AD14" s="97"/>
      <c r="AE14" s="92">
        <v>227.0</v>
      </c>
      <c r="AF14" s="93"/>
      <c r="AG14" s="93"/>
      <c r="AH14" s="93"/>
      <c r="AI14" s="93"/>
      <c r="AJ14" s="93"/>
    </row>
    <row r="15">
      <c r="A15" s="94" t="s">
        <v>149</v>
      </c>
      <c r="B15" s="94" t="s">
        <v>152</v>
      </c>
      <c r="C15" s="94"/>
      <c r="D15" s="94"/>
      <c r="E15" s="94"/>
      <c r="F15" s="94"/>
      <c r="G15" s="94"/>
      <c r="H15" s="94"/>
      <c r="I15" s="94"/>
      <c r="J15" s="94"/>
      <c r="K15" s="94"/>
      <c r="L15" s="94"/>
      <c r="M15" s="94">
        <v>180.0</v>
      </c>
      <c r="N15" s="94"/>
      <c r="O15" s="94">
        <v>12.0</v>
      </c>
      <c r="P15" s="94">
        <v>11.0</v>
      </c>
      <c r="Q15" s="94">
        <v>16.0</v>
      </c>
      <c r="R15" s="94">
        <v>36.0</v>
      </c>
      <c r="S15" s="94"/>
      <c r="T15" s="94"/>
      <c r="U15" s="94"/>
      <c r="V15" s="94"/>
      <c r="W15" s="94"/>
      <c r="X15" s="94"/>
      <c r="Y15" s="94"/>
      <c r="Z15" s="94"/>
      <c r="AA15" s="94"/>
      <c r="AB15" s="94"/>
      <c r="AC15" s="94"/>
      <c r="AD15" s="94"/>
      <c r="AE15" s="96"/>
      <c r="AF15" s="96"/>
      <c r="AG15" s="96"/>
      <c r="AH15" s="96"/>
      <c r="AI15" s="96"/>
      <c r="AJ15" s="96"/>
    </row>
    <row r="16">
      <c r="A16" s="91" t="s">
        <v>149</v>
      </c>
      <c r="B16" s="91" t="s">
        <v>153</v>
      </c>
      <c r="C16" s="91"/>
      <c r="D16" s="91"/>
      <c r="E16" s="91"/>
      <c r="F16" s="91"/>
      <c r="G16" s="91"/>
      <c r="H16" s="91"/>
      <c r="I16" s="91"/>
      <c r="J16" s="91"/>
      <c r="K16" s="91"/>
      <c r="L16" s="91"/>
      <c r="M16" s="91">
        <v>424.0</v>
      </c>
      <c r="N16" s="91"/>
      <c r="O16" s="91">
        <v>22.0</v>
      </c>
      <c r="P16" s="91">
        <v>25.0</v>
      </c>
      <c r="Q16" s="91">
        <v>37.0</v>
      </c>
      <c r="R16" s="91">
        <v>144.0</v>
      </c>
      <c r="S16" s="91"/>
      <c r="T16" s="91"/>
      <c r="U16" s="91"/>
      <c r="V16" s="91"/>
      <c r="W16" s="91"/>
      <c r="X16" s="91"/>
      <c r="Y16" s="91"/>
      <c r="Z16" s="91"/>
      <c r="AA16" s="91"/>
      <c r="AB16" s="91"/>
      <c r="AC16" s="91"/>
      <c r="AD16" s="91"/>
      <c r="AE16" s="93"/>
      <c r="AF16" s="93"/>
      <c r="AG16" s="93"/>
      <c r="AH16" s="93"/>
      <c r="AI16" s="93"/>
      <c r="AJ16" s="93"/>
    </row>
    <row r="17">
      <c r="A17" s="94" t="s">
        <v>235</v>
      </c>
      <c r="B17" s="94" t="s">
        <v>235</v>
      </c>
      <c r="C17" s="101"/>
      <c r="D17" s="94">
        <v>13308.0</v>
      </c>
      <c r="E17" s="94"/>
      <c r="F17" s="94">
        <v>11265.0</v>
      </c>
      <c r="G17" s="94"/>
      <c r="H17" s="94" t="s">
        <v>275</v>
      </c>
      <c r="I17" s="94"/>
      <c r="J17" s="101"/>
      <c r="K17" s="101"/>
      <c r="L17" s="101"/>
      <c r="M17" s="94" t="s">
        <v>276</v>
      </c>
      <c r="N17" s="101"/>
      <c r="O17" s="101"/>
      <c r="P17" s="101"/>
      <c r="Q17" s="101"/>
      <c r="R17" s="95">
        <v>490.0</v>
      </c>
      <c r="S17" s="94"/>
      <c r="T17" s="102">
        <v>48.1</v>
      </c>
      <c r="U17" s="94"/>
      <c r="V17" s="94"/>
      <c r="W17" s="94"/>
      <c r="X17" s="94"/>
      <c r="Y17" s="102">
        <v>3106.8</v>
      </c>
      <c r="Z17" s="94"/>
      <c r="AA17" s="94"/>
      <c r="AB17" s="94"/>
      <c r="AC17" s="94"/>
      <c r="AD17" s="94"/>
      <c r="AE17" s="101"/>
      <c r="AF17" s="101"/>
      <c r="AG17" s="101"/>
      <c r="AH17" s="101"/>
      <c r="AI17" s="94">
        <v>1657.0</v>
      </c>
      <c r="AJ17" s="102" t="s">
        <v>277</v>
      </c>
    </row>
    <row r="18">
      <c r="A18" s="101"/>
      <c r="B18" s="101"/>
      <c r="C18" s="101"/>
      <c r="D18" s="101"/>
      <c r="E18" s="101"/>
      <c r="F18" s="101"/>
      <c r="G18" s="101"/>
      <c r="H18" s="101"/>
      <c r="I18" s="101"/>
      <c r="J18" s="101"/>
      <c r="K18" s="101"/>
      <c r="L18" s="101"/>
      <c r="M18" s="101"/>
      <c r="N18" s="101"/>
      <c r="O18" s="101"/>
      <c r="P18" s="101"/>
      <c r="Q18" s="101"/>
      <c r="R18" s="96"/>
      <c r="S18" s="94"/>
      <c r="T18" s="94"/>
      <c r="U18" s="94"/>
      <c r="V18" s="94"/>
      <c r="W18" s="94"/>
      <c r="X18" s="94"/>
      <c r="Y18" s="102">
        <v>215.0</v>
      </c>
      <c r="Z18" s="94"/>
      <c r="AA18" s="94"/>
      <c r="AB18" s="94"/>
      <c r="AC18" s="94"/>
      <c r="AD18" s="94"/>
      <c r="AE18" s="101"/>
      <c r="AF18" s="101"/>
      <c r="AG18" s="101"/>
      <c r="AH18" s="101"/>
      <c r="AI18" s="101"/>
      <c r="AJ18" s="102">
        <v>321.0</v>
      </c>
    </row>
    <row r="19">
      <c r="A19" s="103"/>
      <c r="B19" s="103"/>
      <c r="C19" s="103"/>
      <c r="D19" s="103"/>
      <c r="E19" s="103"/>
      <c r="F19" s="103"/>
      <c r="G19" s="103"/>
      <c r="H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row>
    <row r="20">
      <c r="A20" s="103"/>
      <c r="B20" s="103"/>
      <c r="C20" s="104" t="s">
        <v>278</v>
      </c>
      <c r="D20" s="91"/>
      <c r="E20" s="91"/>
      <c r="F20" s="105" t="s">
        <v>279</v>
      </c>
      <c r="G20" s="104" t="s">
        <v>280</v>
      </c>
      <c r="H20" s="91"/>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row>
    <row r="21">
      <c r="A21" s="103"/>
      <c r="B21" s="91" t="s">
        <v>281</v>
      </c>
      <c r="C21" s="91" t="s">
        <v>282</v>
      </c>
      <c r="D21" s="91"/>
      <c r="E21" s="91"/>
      <c r="F21" s="7" t="s">
        <v>283</v>
      </c>
      <c r="G21" s="91" t="s">
        <v>284</v>
      </c>
      <c r="H21" s="91"/>
      <c r="M21" s="106" t="s">
        <v>157</v>
      </c>
      <c r="N21" s="91" t="s">
        <v>284</v>
      </c>
      <c r="O21" s="103"/>
      <c r="P21" s="103"/>
      <c r="Q21" s="103"/>
      <c r="R21" s="103"/>
      <c r="S21" s="103"/>
      <c r="T21" s="103"/>
      <c r="U21" s="103"/>
      <c r="V21" s="103"/>
      <c r="W21" s="103"/>
      <c r="X21" s="103"/>
      <c r="Y21" s="103"/>
      <c r="Z21" s="103"/>
      <c r="AA21" s="103"/>
      <c r="AB21" s="103"/>
      <c r="AC21" s="103"/>
      <c r="AD21" s="103"/>
      <c r="AE21" s="103"/>
      <c r="AF21" s="103"/>
      <c r="AG21" s="103"/>
      <c r="AH21" s="103"/>
      <c r="AI21" s="103"/>
      <c r="AJ21" s="103"/>
    </row>
    <row r="22">
      <c r="A22" s="103"/>
      <c r="B22" s="91" t="s">
        <v>285</v>
      </c>
      <c r="C22" s="91" t="s">
        <v>282</v>
      </c>
      <c r="D22" s="91"/>
      <c r="E22" s="91"/>
      <c r="F22" s="91" t="s">
        <v>286</v>
      </c>
      <c r="G22" s="91">
        <v>523.0</v>
      </c>
      <c r="H22" s="91"/>
      <c r="I22" s="105" t="s">
        <v>287</v>
      </c>
      <c r="J22" s="91" t="s">
        <v>288</v>
      </c>
      <c r="K22" s="91" t="s">
        <v>289</v>
      </c>
      <c r="M22" s="106" t="s">
        <v>158</v>
      </c>
      <c r="N22" s="91" t="s">
        <v>290</v>
      </c>
      <c r="O22" s="103"/>
      <c r="P22" s="103"/>
      <c r="Q22" s="103"/>
      <c r="R22" s="103"/>
      <c r="S22" s="103"/>
      <c r="T22" s="103"/>
      <c r="U22" s="103"/>
      <c r="V22" s="103"/>
      <c r="W22" s="103"/>
      <c r="X22" s="103"/>
      <c r="Y22" s="103"/>
      <c r="Z22" s="103"/>
      <c r="AA22" s="103"/>
      <c r="AB22" s="103"/>
      <c r="AC22" s="103"/>
      <c r="AD22" s="103"/>
      <c r="AE22" s="103"/>
      <c r="AF22" s="103"/>
      <c r="AG22" s="103"/>
      <c r="AH22" s="103"/>
      <c r="AI22" s="103"/>
      <c r="AJ22" s="103"/>
    </row>
    <row r="23">
      <c r="A23" s="103"/>
      <c r="B23" s="91" t="s">
        <v>291</v>
      </c>
      <c r="C23" s="91" t="s">
        <v>292</v>
      </c>
      <c r="D23" s="91"/>
      <c r="E23" s="91"/>
      <c r="F23" s="91" t="s">
        <v>293</v>
      </c>
      <c r="G23" s="91">
        <v>582.0</v>
      </c>
      <c r="H23" s="91"/>
      <c r="I23" s="107" t="s">
        <v>294</v>
      </c>
      <c r="J23" s="91">
        <v>5349.0</v>
      </c>
      <c r="K23" s="7" t="s">
        <v>295</v>
      </c>
      <c r="M23" s="103"/>
      <c r="N23" s="91" t="s">
        <v>296</v>
      </c>
      <c r="O23" s="103"/>
      <c r="P23" s="103"/>
      <c r="Q23" s="103"/>
      <c r="R23" s="103"/>
      <c r="S23" s="103"/>
      <c r="T23" s="103"/>
      <c r="U23" s="103"/>
      <c r="V23" s="103"/>
      <c r="W23" s="103"/>
      <c r="X23" s="103"/>
      <c r="Y23" s="103"/>
      <c r="Z23" s="103"/>
      <c r="AA23" s="103"/>
      <c r="AB23" s="103"/>
      <c r="AC23" s="103"/>
      <c r="AD23" s="103"/>
      <c r="AE23" s="104" t="s">
        <v>156</v>
      </c>
      <c r="AF23" s="103"/>
      <c r="AG23" s="103"/>
      <c r="AH23" s="103"/>
      <c r="AI23" s="103"/>
      <c r="AJ23" s="103"/>
    </row>
    <row r="24">
      <c r="A24" s="103"/>
      <c r="B24" s="91" t="s">
        <v>291</v>
      </c>
      <c r="C24" s="91" t="s">
        <v>292</v>
      </c>
      <c r="D24" s="91"/>
      <c r="E24" s="91"/>
      <c r="F24" s="91" t="s">
        <v>297</v>
      </c>
      <c r="G24" s="91">
        <v>1563.0</v>
      </c>
      <c r="H24" s="91"/>
      <c r="I24" s="91" t="s">
        <v>298</v>
      </c>
      <c r="J24" s="91">
        <v>5336.0</v>
      </c>
      <c r="K24" s="7" t="s">
        <v>299</v>
      </c>
      <c r="M24" s="103"/>
      <c r="N24" s="91" t="s">
        <v>300</v>
      </c>
      <c r="O24" s="103"/>
      <c r="P24" s="103"/>
      <c r="Q24" s="103"/>
      <c r="R24" s="103"/>
      <c r="S24" s="103"/>
      <c r="T24" s="103"/>
      <c r="U24" s="103"/>
      <c r="V24" s="103"/>
      <c r="W24" s="103"/>
      <c r="X24" s="103"/>
      <c r="Y24" s="103"/>
      <c r="Z24" s="103"/>
      <c r="AA24" s="103"/>
      <c r="AB24" s="103"/>
      <c r="AC24" s="103"/>
      <c r="AD24" s="103"/>
      <c r="AE24" s="103"/>
      <c r="AF24" s="103"/>
      <c r="AG24" s="103"/>
      <c r="AH24" s="103"/>
      <c r="AI24" s="103"/>
      <c r="AJ24" s="103"/>
    </row>
    <row r="25">
      <c r="A25" s="103"/>
      <c r="B25" s="91" t="s">
        <v>301</v>
      </c>
      <c r="C25" s="91" t="s">
        <v>302</v>
      </c>
      <c r="D25" s="91"/>
      <c r="E25" s="91"/>
      <c r="F25" s="91" t="s">
        <v>303</v>
      </c>
      <c r="G25" s="91">
        <v>3005.0</v>
      </c>
      <c r="H25" s="91"/>
      <c r="I25" s="91" t="s">
        <v>304</v>
      </c>
      <c r="J25" s="91">
        <v>5084.0</v>
      </c>
      <c r="K25" s="7" t="s">
        <v>305</v>
      </c>
      <c r="M25" s="103"/>
      <c r="N25" s="91" t="s">
        <v>306</v>
      </c>
      <c r="O25" s="103"/>
      <c r="P25" s="103"/>
      <c r="Q25" s="103"/>
      <c r="R25" s="103"/>
      <c r="S25" s="103"/>
      <c r="T25" s="103"/>
      <c r="U25" s="103"/>
      <c r="V25" s="103"/>
      <c r="W25" s="103"/>
      <c r="X25" s="103"/>
      <c r="Y25" s="103"/>
      <c r="Z25" s="103"/>
      <c r="AA25" s="103"/>
      <c r="AB25" s="103"/>
      <c r="AC25" s="103"/>
      <c r="AD25" s="103"/>
      <c r="AE25" s="103"/>
      <c r="AF25" s="103"/>
      <c r="AG25" s="103"/>
      <c r="AH25" s="103"/>
      <c r="AI25" s="103"/>
      <c r="AJ25" s="103"/>
    </row>
    <row r="26">
      <c r="A26" s="103"/>
      <c r="B26" s="103"/>
      <c r="C26" s="103"/>
      <c r="D26" s="103"/>
      <c r="E26" s="103"/>
      <c r="F26" s="91" t="s">
        <v>307</v>
      </c>
      <c r="G26" s="91">
        <v>5663.0</v>
      </c>
      <c r="H26" s="91"/>
      <c r="I26" s="91" t="s">
        <v>308</v>
      </c>
      <c r="J26" s="91">
        <v>7685.0</v>
      </c>
      <c r="K26" s="7" t="s">
        <v>309</v>
      </c>
      <c r="M26" s="103"/>
      <c r="N26" s="91" t="s">
        <v>310</v>
      </c>
      <c r="O26" s="103"/>
      <c r="P26" s="103"/>
      <c r="Q26" s="103"/>
      <c r="R26" s="103"/>
      <c r="S26" s="103"/>
      <c r="T26" s="103"/>
      <c r="U26" s="103"/>
      <c r="V26" s="103"/>
      <c r="W26" s="103"/>
      <c r="X26" s="103"/>
      <c r="Y26" s="103"/>
      <c r="Z26" s="103"/>
      <c r="AA26" s="103"/>
      <c r="AB26" s="103"/>
      <c r="AC26" s="103"/>
      <c r="AD26" s="103"/>
      <c r="AE26" s="103"/>
      <c r="AF26" s="103"/>
      <c r="AG26" s="103"/>
      <c r="AH26" s="103"/>
      <c r="AI26" s="103"/>
      <c r="AJ26" s="103"/>
    </row>
    <row r="27">
      <c r="A27" s="103"/>
      <c r="B27" s="103"/>
      <c r="C27" s="103"/>
      <c r="D27" s="103"/>
      <c r="E27" s="103"/>
      <c r="F27" s="91" t="s">
        <v>311</v>
      </c>
      <c r="G27" s="91">
        <v>8937.0</v>
      </c>
      <c r="H27" s="91"/>
      <c r="I27" s="91" t="s">
        <v>312</v>
      </c>
      <c r="J27" s="91">
        <v>4748.0</v>
      </c>
      <c r="K27" s="7" t="s">
        <v>313</v>
      </c>
      <c r="M27" s="103"/>
      <c r="N27" s="91" t="s">
        <v>314</v>
      </c>
      <c r="O27" s="103"/>
      <c r="P27" s="103"/>
      <c r="Q27" s="103"/>
      <c r="R27" s="103"/>
      <c r="S27" s="103"/>
      <c r="T27" s="103"/>
      <c r="U27" s="103"/>
      <c r="V27" s="103"/>
      <c r="W27" s="103"/>
      <c r="X27" s="103"/>
      <c r="Y27" s="103"/>
      <c r="Z27" s="103"/>
      <c r="AA27" s="103"/>
      <c r="AB27" s="103"/>
      <c r="AC27" s="103"/>
      <c r="AD27" s="103"/>
      <c r="AE27" s="103"/>
      <c r="AF27" s="103"/>
      <c r="AG27" s="103"/>
      <c r="AH27" s="103"/>
      <c r="AI27" s="103"/>
      <c r="AJ27" s="103"/>
    </row>
    <row r="28">
      <c r="A28" s="103"/>
      <c r="B28" s="103"/>
      <c r="C28" s="103"/>
      <c r="D28" s="103"/>
      <c r="E28" s="103"/>
      <c r="F28" s="103"/>
      <c r="G28" s="103"/>
      <c r="H28" s="103"/>
      <c r="I28" s="91" t="s">
        <v>315</v>
      </c>
      <c r="J28" s="91">
        <v>6428.0</v>
      </c>
      <c r="K28" s="7" t="s">
        <v>316</v>
      </c>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row>
    <row r="29">
      <c r="A29" s="103"/>
      <c r="B29" s="103"/>
      <c r="C29" s="103"/>
      <c r="D29" s="103"/>
      <c r="E29" s="103"/>
      <c r="F29" s="103"/>
      <c r="G29" s="103"/>
      <c r="H29" s="103"/>
      <c r="I29" s="91" t="s">
        <v>317</v>
      </c>
      <c r="J29" s="91">
        <v>4777.0</v>
      </c>
      <c r="K29" s="7" t="s">
        <v>318</v>
      </c>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row>
    <row r="30">
      <c r="A30" s="103"/>
      <c r="B30" s="103"/>
      <c r="C30" s="103"/>
      <c r="D30" s="103"/>
      <c r="E30" s="103"/>
      <c r="F30" s="103"/>
      <c r="G30" s="103"/>
      <c r="H30" s="103"/>
      <c r="I30" s="91" t="s">
        <v>319</v>
      </c>
      <c r="J30" s="91">
        <v>4218.0</v>
      </c>
      <c r="K30" s="7" t="s">
        <v>320</v>
      </c>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row>
    <row r="31">
      <c r="A31" s="103"/>
      <c r="B31" s="105" t="s">
        <v>321</v>
      </c>
      <c r="C31" s="91" t="s">
        <v>322</v>
      </c>
      <c r="D31" s="91"/>
      <c r="E31" s="91"/>
      <c r="F31" s="91"/>
      <c r="G31" s="91"/>
      <c r="H31" s="91"/>
      <c r="I31" s="91" t="s">
        <v>323</v>
      </c>
      <c r="J31" s="91">
        <v>4787.0</v>
      </c>
      <c r="K31" s="7" t="s">
        <v>324</v>
      </c>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row>
    <row r="32">
      <c r="A32" s="103"/>
      <c r="B32" s="105" t="s">
        <v>325</v>
      </c>
      <c r="C32" s="91" t="s">
        <v>326</v>
      </c>
      <c r="D32" s="91" t="s">
        <v>327</v>
      </c>
      <c r="E32" s="91" t="s">
        <v>328</v>
      </c>
      <c r="F32" s="91" t="s">
        <v>329</v>
      </c>
      <c r="G32" s="91" t="s">
        <v>330</v>
      </c>
      <c r="H32" s="91" t="s">
        <v>331</v>
      </c>
      <c r="I32" s="7" t="s">
        <v>172</v>
      </c>
      <c r="J32" s="7">
        <v>4228.0</v>
      </c>
      <c r="K32" s="7" t="s">
        <v>332</v>
      </c>
      <c r="Q32" s="103"/>
      <c r="R32" s="103"/>
      <c r="S32" s="103"/>
      <c r="T32" s="103"/>
      <c r="U32" s="103"/>
      <c r="V32" s="103"/>
      <c r="W32" s="103"/>
      <c r="X32" s="103"/>
      <c r="Y32" s="103"/>
      <c r="Z32" s="103"/>
      <c r="AA32" s="103"/>
      <c r="AB32" s="103"/>
      <c r="AC32" s="103"/>
      <c r="AD32" s="103"/>
      <c r="AE32" s="103"/>
      <c r="AF32" s="103"/>
      <c r="AG32" s="103"/>
      <c r="AH32" s="103"/>
      <c r="AI32" s="103"/>
      <c r="AJ32" s="103"/>
    </row>
    <row r="33">
      <c r="A33" s="103"/>
      <c r="B33" s="108" t="s">
        <v>333</v>
      </c>
      <c r="C33" s="93"/>
      <c r="D33" s="103"/>
      <c r="E33" s="103"/>
      <c r="F33" s="103"/>
      <c r="G33" s="103"/>
      <c r="H33" s="103"/>
      <c r="I33" s="7" t="s">
        <v>334</v>
      </c>
      <c r="J33" s="7">
        <v>4491.0</v>
      </c>
      <c r="K33" s="7" t="s">
        <v>335</v>
      </c>
      <c r="Q33" s="103"/>
      <c r="R33" s="103"/>
      <c r="S33" s="103"/>
      <c r="T33" s="103"/>
      <c r="U33" s="103"/>
      <c r="V33" s="103"/>
      <c r="W33" s="103"/>
      <c r="X33" s="103"/>
      <c r="Y33" s="103"/>
      <c r="Z33" s="103"/>
      <c r="AA33" s="103"/>
      <c r="AB33" s="103"/>
      <c r="AC33" s="103"/>
      <c r="AD33" s="103"/>
      <c r="AE33" s="103"/>
      <c r="AF33" s="103"/>
      <c r="AG33" s="103"/>
      <c r="AH33" s="103"/>
      <c r="AI33" s="103"/>
      <c r="AJ33" s="103"/>
    </row>
    <row r="34">
      <c r="A34" s="103"/>
      <c r="B34" s="91" t="s">
        <v>336</v>
      </c>
      <c r="C34" s="91">
        <v>3.7</v>
      </c>
      <c r="D34" s="91">
        <v>3.1</v>
      </c>
      <c r="E34" s="91">
        <v>0.96</v>
      </c>
      <c r="F34" s="91">
        <v>0.373</v>
      </c>
      <c r="G34" s="91">
        <v>0.085</v>
      </c>
      <c r="H34" s="91">
        <v>0.041</v>
      </c>
      <c r="I34" s="91"/>
      <c r="J34" s="91"/>
      <c r="K34" s="91" t="s">
        <v>337</v>
      </c>
      <c r="Q34" s="103"/>
      <c r="R34" s="103"/>
      <c r="S34" s="103"/>
      <c r="T34" s="103"/>
      <c r="U34" s="103"/>
      <c r="V34" s="103"/>
      <c r="W34" s="103"/>
      <c r="X34" s="103"/>
      <c r="Y34" s="103"/>
      <c r="Z34" s="103"/>
      <c r="AA34" s="103"/>
      <c r="AB34" s="103"/>
      <c r="AC34" s="103"/>
      <c r="AD34" s="103"/>
      <c r="AE34" s="103"/>
      <c r="AF34" s="103"/>
      <c r="AG34" s="103"/>
      <c r="AH34" s="103"/>
      <c r="AI34" s="103"/>
      <c r="AJ34" s="103"/>
    </row>
    <row r="35">
      <c r="A35" s="103"/>
      <c r="B35" s="91" t="s">
        <v>338</v>
      </c>
      <c r="C35" s="91">
        <v>1.22</v>
      </c>
      <c r="D35" s="91">
        <v>0.375</v>
      </c>
      <c r="E35" s="91">
        <v>0.101</v>
      </c>
      <c r="F35" s="91">
        <v>0.022</v>
      </c>
      <c r="G35" s="91">
        <v>0.006</v>
      </c>
      <c r="H35" s="91">
        <v>0.006</v>
      </c>
      <c r="I35" s="91"/>
      <c r="J35" s="91"/>
      <c r="K35" s="91"/>
      <c r="Q35" s="103"/>
      <c r="R35" s="103"/>
      <c r="S35" s="103"/>
      <c r="T35" s="103"/>
      <c r="U35" s="103"/>
      <c r="V35" s="103"/>
      <c r="W35" s="103"/>
      <c r="X35" s="103"/>
      <c r="Y35" s="103"/>
      <c r="Z35" s="103"/>
      <c r="AA35" s="103"/>
      <c r="AB35" s="103"/>
      <c r="AC35" s="103"/>
      <c r="AD35" s="103"/>
      <c r="AE35" s="103"/>
      <c r="AF35" s="103"/>
      <c r="AG35" s="103"/>
      <c r="AH35" s="103"/>
      <c r="AI35" s="103"/>
      <c r="AJ35" s="103"/>
    </row>
    <row r="36">
      <c r="A36" s="103"/>
      <c r="B36" s="91" t="s">
        <v>339</v>
      </c>
      <c r="C36" s="91">
        <v>0.27</v>
      </c>
      <c r="D36" s="91">
        <v>0.14</v>
      </c>
      <c r="E36" s="91">
        <v>0.067</v>
      </c>
      <c r="F36" s="91">
        <v>0.042</v>
      </c>
      <c r="G36" s="91">
        <v>0.009</v>
      </c>
      <c r="H36" s="91">
        <v>0.003</v>
      </c>
      <c r="I36" s="91"/>
      <c r="J36" s="91"/>
      <c r="K36" s="91"/>
      <c r="Q36" s="109"/>
      <c r="R36" s="103"/>
      <c r="S36" s="103"/>
      <c r="T36" s="103"/>
      <c r="U36" s="103"/>
      <c r="V36" s="103"/>
      <c r="W36" s="103"/>
      <c r="X36" s="103"/>
      <c r="Y36" s="103"/>
      <c r="Z36" s="103"/>
      <c r="AA36" s="103"/>
      <c r="AB36" s="103"/>
      <c r="AC36" s="103"/>
      <c r="AD36" s="103"/>
      <c r="AE36" s="103"/>
      <c r="AF36" s="103"/>
      <c r="AG36" s="103"/>
      <c r="AH36" s="103"/>
      <c r="AI36" s="103"/>
      <c r="AJ36" s="103"/>
    </row>
    <row r="37">
      <c r="A37" s="103"/>
      <c r="B37" s="91" t="s">
        <v>340</v>
      </c>
      <c r="C37" s="91">
        <v>1.857</v>
      </c>
      <c r="D37" s="91">
        <v>0.523</v>
      </c>
      <c r="E37" s="91">
        <v>0.214</v>
      </c>
      <c r="F37" s="91">
        <v>0.0598</v>
      </c>
      <c r="G37" s="91">
        <v>0.013</v>
      </c>
      <c r="H37" s="91">
        <v>0.006</v>
      </c>
      <c r="I37" s="91"/>
      <c r="J37" s="91"/>
      <c r="K37" s="91"/>
      <c r="Q37" s="103"/>
      <c r="R37" s="103"/>
      <c r="S37" s="103"/>
      <c r="T37" s="103"/>
      <c r="U37" s="103"/>
      <c r="V37" s="103"/>
      <c r="W37" s="103"/>
      <c r="X37" s="103"/>
      <c r="Y37" s="103"/>
      <c r="Z37" s="103"/>
      <c r="AA37" s="103"/>
      <c r="AB37" s="103"/>
      <c r="AC37" s="103"/>
      <c r="AD37" s="103"/>
      <c r="AE37" s="103"/>
      <c r="AF37" s="103"/>
      <c r="AG37" s="103"/>
      <c r="AH37" s="103"/>
      <c r="AI37" s="103"/>
      <c r="AJ37" s="103"/>
    </row>
    <row r="38">
      <c r="A38" s="103"/>
      <c r="B38" s="91" t="s">
        <v>341</v>
      </c>
      <c r="C38" s="91">
        <v>1.123</v>
      </c>
      <c r="D38" s="91">
        <v>0.591</v>
      </c>
      <c r="E38" s="91">
        <v>0.135</v>
      </c>
      <c r="F38" s="91">
        <v>0.029</v>
      </c>
      <c r="G38" s="91">
        <v>0.028</v>
      </c>
      <c r="H38" s="91">
        <v>0.009</v>
      </c>
      <c r="I38" s="91"/>
      <c r="J38" s="91"/>
      <c r="K38" s="91"/>
      <c r="Q38" s="103"/>
      <c r="R38" s="103"/>
      <c r="S38" s="103"/>
      <c r="T38" s="103"/>
      <c r="U38" s="103"/>
      <c r="V38" s="103"/>
      <c r="W38" s="103"/>
      <c r="X38" s="103"/>
      <c r="Y38" s="103"/>
      <c r="Z38" s="103"/>
      <c r="AA38" s="103"/>
      <c r="AB38" s="103"/>
      <c r="AC38" s="103"/>
      <c r="AD38" s="103"/>
      <c r="AE38" s="103"/>
      <c r="AF38" s="103"/>
      <c r="AG38" s="103"/>
      <c r="AH38" s="103"/>
      <c r="AI38" s="103"/>
      <c r="AJ38" s="103"/>
    </row>
    <row r="39">
      <c r="A39" s="103"/>
      <c r="B39" s="91" t="s">
        <v>342</v>
      </c>
      <c r="C39" s="91">
        <v>3.94</v>
      </c>
      <c r="D39" s="91">
        <v>2.46</v>
      </c>
      <c r="E39" s="91">
        <v>0.716</v>
      </c>
      <c r="F39" s="91">
        <v>0.224</v>
      </c>
      <c r="G39" s="91">
        <v>0.087</v>
      </c>
      <c r="H39" s="91">
        <v>0.047</v>
      </c>
      <c r="I39" s="91"/>
      <c r="J39" s="91"/>
      <c r="K39" s="91"/>
      <c r="Q39" s="103"/>
      <c r="R39" s="103"/>
      <c r="S39" s="103"/>
      <c r="T39" s="103"/>
      <c r="U39" s="103"/>
      <c r="V39" s="103"/>
      <c r="W39" s="103"/>
      <c r="X39" s="103"/>
      <c r="Y39" s="103"/>
      <c r="Z39" s="103"/>
      <c r="AA39" s="103"/>
      <c r="AB39" s="103"/>
      <c r="AC39" s="103"/>
      <c r="AD39" s="103"/>
      <c r="AE39" s="103"/>
      <c r="AF39" s="103"/>
      <c r="AG39" s="103"/>
      <c r="AH39" s="103"/>
      <c r="AI39" s="103"/>
      <c r="AJ39" s="103"/>
    </row>
    <row r="40">
      <c r="A40" s="103"/>
      <c r="B40" s="91" t="s">
        <v>343</v>
      </c>
      <c r="C40" s="91">
        <v>1.853</v>
      </c>
      <c r="D40" s="91">
        <v>0.861</v>
      </c>
      <c r="E40" s="91">
        <v>0.149</v>
      </c>
      <c r="F40" s="91">
        <v>0.106</v>
      </c>
      <c r="G40" s="91">
        <v>0.009</v>
      </c>
      <c r="H40" s="91">
        <v>0.006</v>
      </c>
      <c r="I40" s="91"/>
      <c r="J40" s="91"/>
      <c r="K40" s="91"/>
      <c r="Q40" s="103"/>
      <c r="R40" s="103"/>
      <c r="S40" s="103"/>
      <c r="T40" s="103"/>
      <c r="U40" s="103"/>
      <c r="V40" s="103"/>
      <c r="W40" s="103"/>
      <c r="X40" s="103"/>
      <c r="Y40" s="103"/>
      <c r="Z40" s="103"/>
      <c r="AA40" s="103"/>
      <c r="AB40" s="103"/>
      <c r="AC40" s="103"/>
      <c r="AD40" s="103"/>
      <c r="AE40" s="103"/>
      <c r="AF40" s="103"/>
      <c r="AG40" s="103"/>
      <c r="AH40" s="103"/>
      <c r="AI40" s="103"/>
      <c r="AJ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c r="AG53" s="103"/>
      <c r="AH53" s="103"/>
      <c r="AI53" s="103"/>
      <c r="AJ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03"/>
      <c r="AJ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3"/>
      <c r="AJ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03"/>
      <c r="AJ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03"/>
      <c r="AJ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3"/>
      <c r="AJ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3"/>
      <c r="AJ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J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c r="AC111" s="103"/>
      <c r="AD111" s="103"/>
      <c r="AE111" s="103"/>
      <c r="AF111" s="103"/>
      <c r="AG111" s="103"/>
      <c r="AH111" s="103"/>
      <c r="AI111" s="103"/>
      <c r="AJ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c r="AE115" s="103"/>
      <c r="AF115" s="103"/>
      <c r="AG115" s="103"/>
      <c r="AH115" s="103"/>
      <c r="AI115" s="103"/>
      <c r="AJ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3"/>
      <c r="AJ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c r="AE117" s="103"/>
      <c r="AF117" s="103"/>
      <c r="AG117" s="103"/>
      <c r="AH117" s="103"/>
      <c r="AI117" s="103"/>
      <c r="AJ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3"/>
      <c r="AE118" s="103"/>
      <c r="AF118" s="103"/>
      <c r="AG118" s="103"/>
      <c r="AH118" s="103"/>
      <c r="AI118" s="103"/>
      <c r="AJ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c r="AC119" s="103"/>
      <c r="AD119" s="103"/>
      <c r="AE119" s="103"/>
      <c r="AF119" s="103"/>
      <c r="AG119" s="103"/>
      <c r="AH119" s="103"/>
      <c r="AI119" s="103"/>
      <c r="AJ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c r="AC120" s="103"/>
      <c r="AD120" s="103"/>
      <c r="AE120" s="103"/>
      <c r="AF120" s="103"/>
      <c r="AG120" s="103"/>
      <c r="AH120" s="103"/>
      <c r="AI120" s="103"/>
      <c r="AJ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c r="AE121" s="103"/>
      <c r="AF121" s="103"/>
      <c r="AG121" s="103"/>
      <c r="AH121" s="103"/>
      <c r="AI121" s="103"/>
      <c r="AJ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3"/>
      <c r="AE122" s="103"/>
      <c r="AF122" s="103"/>
      <c r="AG122" s="103"/>
      <c r="AH122" s="103"/>
      <c r="AI122" s="103"/>
      <c r="AJ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c r="AE123" s="103"/>
      <c r="AF123" s="103"/>
      <c r="AG123" s="103"/>
      <c r="AH123" s="103"/>
      <c r="AI123" s="103"/>
      <c r="AJ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3"/>
      <c r="AJ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c r="AC125" s="103"/>
      <c r="AD125" s="103"/>
      <c r="AE125" s="103"/>
      <c r="AF125" s="103"/>
      <c r="AG125" s="103"/>
      <c r="AH125" s="103"/>
      <c r="AI125" s="103"/>
      <c r="AJ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c r="AC128" s="103"/>
      <c r="AD128" s="103"/>
      <c r="AE128" s="103"/>
      <c r="AF128" s="103"/>
      <c r="AG128" s="103"/>
      <c r="AH128" s="103"/>
      <c r="AI128" s="103"/>
      <c r="AJ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c r="AC129" s="103"/>
      <c r="AD129" s="103"/>
      <c r="AE129" s="103"/>
      <c r="AF129" s="103"/>
      <c r="AG129" s="103"/>
      <c r="AH129" s="103"/>
      <c r="AI129" s="103"/>
      <c r="AJ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c r="AC130" s="103"/>
      <c r="AD130" s="103"/>
      <c r="AE130" s="103"/>
      <c r="AF130" s="103"/>
      <c r="AG130" s="103"/>
      <c r="AH130" s="103"/>
      <c r="AI130" s="103"/>
      <c r="AJ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c r="AC133" s="103"/>
      <c r="AD133" s="103"/>
      <c r="AE133" s="103"/>
      <c r="AF133" s="103"/>
      <c r="AG133" s="103"/>
      <c r="AH133" s="103"/>
      <c r="AI133" s="103"/>
      <c r="AJ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c r="AC134" s="103"/>
      <c r="AD134" s="103"/>
      <c r="AE134" s="103"/>
      <c r="AF134" s="103"/>
      <c r="AG134" s="103"/>
      <c r="AH134" s="103"/>
      <c r="AI134" s="103"/>
      <c r="AJ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c r="AC135" s="103"/>
      <c r="AD135" s="103"/>
      <c r="AE135" s="103"/>
      <c r="AF135" s="103"/>
      <c r="AG135" s="103"/>
      <c r="AH135" s="103"/>
      <c r="AI135" s="103"/>
      <c r="AJ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c r="AC136" s="103"/>
      <c r="AD136" s="103"/>
      <c r="AE136" s="103"/>
      <c r="AF136" s="103"/>
      <c r="AG136" s="103"/>
      <c r="AH136" s="103"/>
      <c r="AI136" s="103"/>
      <c r="AJ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3"/>
      <c r="AE137" s="103"/>
      <c r="AF137" s="103"/>
      <c r="AG137" s="103"/>
      <c r="AH137" s="103"/>
      <c r="AI137" s="103"/>
      <c r="AJ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c r="AC138" s="103"/>
      <c r="AD138" s="103"/>
      <c r="AE138" s="103"/>
      <c r="AF138" s="103"/>
      <c r="AG138" s="103"/>
      <c r="AH138" s="103"/>
      <c r="AI138" s="103"/>
      <c r="AJ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c r="AC139" s="103"/>
      <c r="AD139" s="103"/>
      <c r="AE139" s="103"/>
      <c r="AF139" s="103"/>
      <c r="AG139" s="103"/>
      <c r="AH139" s="103"/>
      <c r="AI139" s="103"/>
      <c r="AJ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3"/>
      <c r="AE140" s="103"/>
      <c r="AF140" s="103"/>
      <c r="AG140" s="103"/>
      <c r="AH140" s="103"/>
      <c r="AI140" s="103"/>
      <c r="AJ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c r="AC141" s="103"/>
      <c r="AD141" s="103"/>
      <c r="AE141" s="103"/>
      <c r="AF141" s="103"/>
      <c r="AG141" s="103"/>
      <c r="AH141" s="103"/>
      <c r="AI141" s="103"/>
      <c r="AJ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c r="AE142" s="103"/>
      <c r="AF142" s="103"/>
      <c r="AG142" s="103"/>
      <c r="AH142" s="103"/>
      <c r="AI142" s="103"/>
      <c r="AJ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3"/>
      <c r="AE143" s="103"/>
      <c r="AF143" s="103"/>
      <c r="AG143" s="103"/>
      <c r="AH143" s="103"/>
      <c r="AI143" s="103"/>
      <c r="AJ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c r="AE144" s="103"/>
      <c r="AF144" s="103"/>
      <c r="AG144" s="103"/>
      <c r="AH144" s="103"/>
      <c r="AI144" s="103"/>
      <c r="AJ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c r="AC145" s="103"/>
      <c r="AD145" s="103"/>
      <c r="AE145" s="103"/>
      <c r="AF145" s="103"/>
      <c r="AG145" s="103"/>
      <c r="AH145" s="103"/>
      <c r="AI145" s="103"/>
      <c r="AJ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c r="AC146" s="103"/>
      <c r="AD146" s="103"/>
      <c r="AE146" s="103"/>
      <c r="AF146" s="103"/>
      <c r="AG146" s="103"/>
      <c r="AH146" s="103"/>
      <c r="AI146" s="103"/>
      <c r="AJ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c r="AC147" s="103"/>
      <c r="AD147" s="103"/>
      <c r="AE147" s="103"/>
      <c r="AF147" s="103"/>
      <c r="AG147" s="103"/>
      <c r="AH147" s="103"/>
      <c r="AI147" s="103"/>
      <c r="AJ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c r="AC148" s="103"/>
      <c r="AD148" s="103"/>
      <c r="AE148" s="103"/>
      <c r="AF148" s="103"/>
      <c r="AG148" s="103"/>
      <c r="AH148" s="103"/>
      <c r="AI148" s="103"/>
      <c r="AJ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c r="AC149" s="103"/>
      <c r="AD149" s="103"/>
      <c r="AE149" s="103"/>
      <c r="AF149" s="103"/>
      <c r="AG149" s="103"/>
      <c r="AH149" s="103"/>
      <c r="AI149" s="103"/>
      <c r="AJ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c r="AC150" s="103"/>
      <c r="AD150" s="103"/>
      <c r="AE150" s="103"/>
      <c r="AF150" s="103"/>
      <c r="AG150" s="103"/>
      <c r="AH150" s="103"/>
      <c r="AI150" s="103"/>
      <c r="AJ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103"/>
      <c r="AG151" s="103"/>
      <c r="AH151" s="103"/>
      <c r="AI151" s="103"/>
      <c r="AJ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c r="AE154" s="103"/>
      <c r="AF154" s="103"/>
      <c r="AG154" s="103"/>
      <c r="AH154" s="103"/>
      <c r="AI154" s="103"/>
      <c r="AJ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c r="AE155" s="103"/>
      <c r="AF155" s="103"/>
      <c r="AG155" s="103"/>
      <c r="AH155" s="103"/>
      <c r="AI155" s="103"/>
      <c r="AJ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3"/>
      <c r="AE156" s="103"/>
      <c r="AF156" s="103"/>
      <c r="AG156" s="103"/>
      <c r="AH156" s="103"/>
      <c r="AI156" s="103"/>
      <c r="AJ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c r="AC157" s="103"/>
      <c r="AD157" s="103"/>
      <c r="AE157" s="103"/>
      <c r="AF157" s="103"/>
      <c r="AG157" s="103"/>
      <c r="AH157" s="103"/>
      <c r="AI157" s="103"/>
      <c r="AJ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3"/>
      <c r="AJ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c r="AC159" s="103"/>
      <c r="AD159" s="103"/>
      <c r="AE159" s="103"/>
      <c r="AF159" s="103"/>
      <c r="AG159" s="103"/>
      <c r="AH159" s="103"/>
      <c r="AI159" s="103"/>
      <c r="AJ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c r="AC161" s="103"/>
      <c r="AD161" s="103"/>
      <c r="AE161" s="103"/>
      <c r="AF161" s="103"/>
      <c r="AG161" s="103"/>
      <c r="AH161" s="103"/>
      <c r="AI161" s="103"/>
      <c r="AJ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c r="AC163" s="103"/>
      <c r="AD163" s="103"/>
      <c r="AE163" s="103"/>
      <c r="AF163" s="103"/>
      <c r="AG163" s="103"/>
      <c r="AH163" s="103"/>
      <c r="AI163" s="103"/>
      <c r="AJ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c r="AC164" s="103"/>
      <c r="AD164" s="103"/>
      <c r="AE164" s="103"/>
      <c r="AF164" s="103"/>
      <c r="AG164" s="103"/>
      <c r="AH164" s="103"/>
      <c r="AI164" s="103"/>
      <c r="AJ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c r="AC165" s="103"/>
      <c r="AD165" s="103"/>
      <c r="AE165" s="103"/>
      <c r="AF165" s="103"/>
      <c r="AG165" s="103"/>
      <c r="AH165" s="103"/>
      <c r="AI165" s="103"/>
      <c r="AJ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c r="AC166" s="103"/>
      <c r="AD166" s="103"/>
      <c r="AE166" s="103"/>
      <c r="AF166" s="103"/>
      <c r="AG166" s="103"/>
      <c r="AH166" s="103"/>
      <c r="AI166" s="103"/>
      <c r="AJ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c r="AC167" s="103"/>
      <c r="AD167" s="103"/>
      <c r="AE167" s="103"/>
      <c r="AF167" s="103"/>
      <c r="AG167" s="103"/>
      <c r="AH167" s="103"/>
      <c r="AI167" s="103"/>
      <c r="AJ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103"/>
      <c r="AD168" s="103"/>
      <c r="AE168" s="103"/>
      <c r="AF168" s="103"/>
      <c r="AG168" s="103"/>
      <c r="AH168" s="103"/>
      <c r="AI168" s="103"/>
      <c r="AJ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c r="AC169" s="103"/>
      <c r="AD169" s="103"/>
      <c r="AE169" s="103"/>
      <c r="AF169" s="103"/>
      <c r="AG169" s="103"/>
      <c r="AH169" s="103"/>
      <c r="AI169" s="103"/>
      <c r="AJ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c r="AC170" s="103"/>
      <c r="AD170" s="103"/>
      <c r="AE170" s="103"/>
      <c r="AF170" s="103"/>
      <c r="AG170" s="103"/>
      <c r="AH170" s="103"/>
      <c r="AI170" s="103"/>
      <c r="AJ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c r="AC171" s="103"/>
      <c r="AD171" s="103"/>
      <c r="AE171" s="103"/>
      <c r="AF171" s="103"/>
      <c r="AG171" s="103"/>
      <c r="AH171" s="103"/>
      <c r="AI171" s="103"/>
      <c r="AJ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c r="AC172" s="103"/>
      <c r="AD172" s="103"/>
      <c r="AE172" s="103"/>
      <c r="AF172" s="103"/>
      <c r="AG172" s="103"/>
      <c r="AH172" s="103"/>
      <c r="AI172" s="103"/>
      <c r="AJ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c r="AC173" s="103"/>
      <c r="AD173" s="103"/>
      <c r="AE173" s="103"/>
      <c r="AF173" s="103"/>
      <c r="AG173" s="103"/>
      <c r="AH173" s="103"/>
      <c r="AI173" s="103"/>
      <c r="AJ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103"/>
      <c r="AD174" s="103"/>
      <c r="AE174" s="103"/>
      <c r="AF174" s="103"/>
      <c r="AG174" s="103"/>
      <c r="AH174" s="103"/>
      <c r="AI174" s="103"/>
      <c r="AJ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3"/>
      <c r="AE175" s="103"/>
      <c r="AF175" s="103"/>
      <c r="AG175" s="103"/>
      <c r="AH175" s="103"/>
      <c r="AI175" s="103"/>
      <c r="AJ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3"/>
      <c r="AE178" s="103"/>
      <c r="AF178" s="103"/>
      <c r="AG178" s="103"/>
      <c r="AH178" s="103"/>
      <c r="AI178" s="103"/>
      <c r="AJ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3"/>
      <c r="AJ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c r="AC180" s="103"/>
      <c r="AD180" s="103"/>
      <c r="AE180" s="103"/>
      <c r="AF180" s="103"/>
      <c r="AG180" s="103"/>
      <c r="AH180" s="103"/>
      <c r="AI180" s="103"/>
      <c r="AJ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3"/>
      <c r="AJ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c r="AJ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c r="AC185" s="103"/>
      <c r="AD185" s="103"/>
      <c r="AE185" s="103"/>
      <c r="AF185" s="103"/>
      <c r="AG185" s="103"/>
      <c r="AH185" s="103"/>
      <c r="AI185" s="103"/>
      <c r="AJ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c r="AC186" s="103"/>
      <c r="AD186" s="103"/>
      <c r="AE186" s="103"/>
      <c r="AF186" s="103"/>
      <c r="AG186" s="103"/>
      <c r="AH186" s="103"/>
      <c r="AI186" s="103"/>
      <c r="AJ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103"/>
      <c r="AD187" s="103"/>
      <c r="AE187" s="103"/>
      <c r="AF187" s="103"/>
      <c r="AG187" s="103"/>
      <c r="AH187" s="103"/>
      <c r="AI187" s="103"/>
      <c r="AJ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c r="AC188" s="103"/>
      <c r="AD188" s="103"/>
      <c r="AE188" s="103"/>
      <c r="AF188" s="103"/>
      <c r="AG188" s="103"/>
      <c r="AH188" s="103"/>
      <c r="AI188" s="103"/>
      <c r="AJ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3"/>
      <c r="AJ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c r="AC190" s="103"/>
      <c r="AD190" s="103"/>
      <c r="AE190" s="103"/>
      <c r="AF190" s="103"/>
      <c r="AG190" s="103"/>
      <c r="AH190" s="103"/>
      <c r="AI190" s="103"/>
      <c r="AJ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c r="AC191" s="103"/>
      <c r="AD191" s="103"/>
      <c r="AE191" s="103"/>
      <c r="AF191" s="103"/>
      <c r="AG191" s="103"/>
      <c r="AH191" s="103"/>
      <c r="AI191" s="103"/>
      <c r="AJ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c r="AC192" s="103"/>
      <c r="AD192" s="103"/>
      <c r="AE192" s="103"/>
      <c r="AF192" s="103"/>
      <c r="AG192" s="103"/>
      <c r="AH192" s="103"/>
      <c r="AI192" s="103"/>
      <c r="AJ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103"/>
      <c r="AD193" s="103"/>
      <c r="AE193" s="103"/>
      <c r="AF193" s="103"/>
      <c r="AG193" s="103"/>
      <c r="AH193" s="103"/>
      <c r="AI193" s="103"/>
      <c r="AJ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3"/>
      <c r="AE194" s="103"/>
      <c r="AF194" s="103"/>
      <c r="AG194" s="103"/>
      <c r="AH194" s="103"/>
      <c r="AI194" s="103"/>
      <c r="AJ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3"/>
      <c r="AJ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c r="AC196" s="103"/>
      <c r="AD196" s="103"/>
      <c r="AE196" s="103"/>
      <c r="AF196" s="103"/>
      <c r="AG196" s="103"/>
      <c r="AH196" s="103"/>
      <c r="AI196" s="103"/>
      <c r="AJ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103"/>
      <c r="AH197" s="103"/>
      <c r="AI197" s="103"/>
      <c r="AJ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c r="AC198" s="103"/>
      <c r="AD198" s="103"/>
      <c r="AE198" s="103"/>
      <c r="AF198" s="103"/>
      <c r="AG198" s="103"/>
      <c r="AH198" s="103"/>
      <c r="AI198" s="103"/>
      <c r="AJ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c r="AC199" s="103"/>
      <c r="AD199" s="103"/>
      <c r="AE199" s="103"/>
      <c r="AF199" s="103"/>
      <c r="AG199" s="103"/>
      <c r="AH199" s="103"/>
      <c r="AI199" s="103"/>
      <c r="AJ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c r="AE201" s="103"/>
      <c r="AF201" s="103"/>
      <c r="AG201" s="103"/>
      <c r="AH201" s="103"/>
      <c r="AI201" s="103"/>
      <c r="AJ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c r="AE202" s="103"/>
      <c r="AF202" s="103"/>
      <c r="AG202" s="103"/>
      <c r="AH202" s="103"/>
      <c r="AI202" s="103"/>
      <c r="AJ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c r="AE203" s="103"/>
      <c r="AF203" s="103"/>
      <c r="AG203" s="103"/>
      <c r="AH203" s="103"/>
      <c r="AI203" s="103"/>
      <c r="AJ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c r="AE204" s="103"/>
      <c r="AF204" s="103"/>
      <c r="AG204" s="103"/>
      <c r="AH204" s="103"/>
      <c r="AI204" s="103"/>
      <c r="AJ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c r="AE206" s="103"/>
      <c r="AF206" s="103"/>
      <c r="AG206" s="103"/>
      <c r="AH206" s="103"/>
      <c r="AI206" s="103"/>
      <c r="AJ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c r="AE207" s="103"/>
      <c r="AF207" s="103"/>
      <c r="AG207" s="103"/>
      <c r="AH207" s="103"/>
      <c r="AI207" s="103"/>
      <c r="AJ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c r="AC208" s="103"/>
      <c r="AD208" s="103"/>
      <c r="AE208" s="103"/>
      <c r="AF208" s="103"/>
      <c r="AG208" s="103"/>
      <c r="AH208" s="103"/>
      <c r="AI208" s="103"/>
      <c r="AJ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c r="AC209" s="103"/>
      <c r="AD209" s="103"/>
      <c r="AE209" s="103"/>
      <c r="AF209" s="103"/>
      <c r="AG209" s="103"/>
      <c r="AH209" s="103"/>
      <c r="AI209" s="103"/>
      <c r="AJ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c r="AE210" s="103"/>
      <c r="AF210" s="103"/>
      <c r="AG210" s="103"/>
      <c r="AH210" s="103"/>
      <c r="AI210" s="103"/>
      <c r="AJ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c r="AC211" s="103"/>
      <c r="AD211" s="103"/>
      <c r="AE211" s="103"/>
      <c r="AF211" s="103"/>
      <c r="AG211" s="103"/>
      <c r="AH211" s="103"/>
      <c r="AI211" s="103"/>
      <c r="AJ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c r="AC212" s="103"/>
      <c r="AD212" s="103"/>
      <c r="AE212" s="103"/>
      <c r="AF212" s="103"/>
      <c r="AG212" s="103"/>
      <c r="AH212" s="103"/>
      <c r="AI212" s="103"/>
      <c r="AJ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c r="AC213" s="103"/>
      <c r="AD213" s="103"/>
      <c r="AE213" s="103"/>
      <c r="AF213" s="103"/>
      <c r="AG213" s="103"/>
      <c r="AH213" s="103"/>
      <c r="AI213" s="103"/>
      <c r="AJ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c r="AC214" s="103"/>
      <c r="AD214" s="103"/>
      <c r="AE214" s="103"/>
      <c r="AF214" s="103"/>
      <c r="AG214" s="103"/>
      <c r="AH214" s="103"/>
      <c r="AI214" s="103"/>
      <c r="AJ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c r="AC215" s="103"/>
      <c r="AD215" s="103"/>
      <c r="AE215" s="103"/>
      <c r="AF215" s="103"/>
      <c r="AG215" s="103"/>
      <c r="AH215" s="103"/>
      <c r="AI215" s="103"/>
      <c r="AJ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3"/>
      <c r="AE216" s="103"/>
      <c r="AF216" s="103"/>
      <c r="AG216" s="103"/>
      <c r="AH216" s="103"/>
      <c r="AI216" s="103"/>
      <c r="AJ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c r="AC217" s="103"/>
      <c r="AD217" s="103"/>
      <c r="AE217" s="103"/>
      <c r="AF217" s="103"/>
      <c r="AG217" s="103"/>
      <c r="AH217" s="103"/>
      <c r="AI217" s="103"/>
      <c r="AJ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c r="AC218" s="103"/>
      <c r="AD218" s="103"/>
      <c r="AE218" s="103"/>
      <c r="AF218" s="103"/>
      <c r="AG218" s="103"/>
      <c r="AH218" s="103"/>
      <c r="AI218" s="103"/>
      <c r="AJ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3"/>
      <c r="AE219" s="103"/>
      <c r="AF219" s="103"/>
      <c r="AG219" s="103"/>
      <c r="AH219" s="103"/>
      <c r="AI219" s="103"/>
      <c r="AJ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c r="AC223" s="103"/>
      <c r="AD223" s="103"/>
      <c r="AE223" s="103"/>
      <c r="AF223" s="103"/>
      <c r="AG223" s="103"/>
      <c r="AH223" s="103"/>
      <c r="AI223" s="103"/>
      <c r="AJ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c r="AE224" s="103"/>
      <c r="AF224" s="103"/>
      <c r="AG224" s="103"/>
      <c r="AH224" s="103"/>
      <c r="AI224" s="103"/>
      <c r="AJ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c r="AC225" s="103"/>
      <c r="AD225" s="103"/>
      <c r="AE225" s="103"/>
      <c r="AF225" s="103"/>
      <c r="AG225" s="103"/>
      <c r="AH225" s="103"/>
      <c r="AI225" s="103"/>
      <c r="AJ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c r="AC226" s="103"/>
      <c r="AD226" s="103"/>
      <c r="AE226" s="103"/>
      <c r="AF226" s="103"/>
      <c r="AG226" s="103"/>
      <c r="AH226" s="103"/>
      <c r="AI226" s="103"/>
      <c r="AJ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c r="AC227" s="103"/>
      <c r="AD227" s="103"/>
      <c r="AE227" s="103"/>
      <c r="AF227" s="103"/>
      <c r="AG227" s="103"/>
      <c r="AH227" s="103"/>
      <c r="AI227" s="103"/>
      <c r="AJ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c r="AC228" s="103"/>
      <c r="AD228" s="103"/>
      <c r="AE228" s="103"/>
      <c r="AF228" s="103"/>
      <c r="AG228" s="103"/>
      <c r="AH228" s="103"/>
      <c r="AI228" s="103"/>
      <c r="AJ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c r="AC229" s="103"/>
      <c r="AD229" s="103"/>
      <c r="AE229" s="103"/>
      <c r="AF229" s="103"/>
      <c r="AG229" s="103"/>
      <c r="AH229" s="103"/>
      <c r="AI229" s="103"/>
      <c r="AJ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c r="AE230" s="103"/>
      <c r="AF230" s="103"/>
      <c r="AG230" s="103"/>
      <c r="AH230" s="103"/>
      <c r="AI230" s="103"/>
      <c r="AJ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103"/>
      <c r="AD231" s="103"/>
      <c r="AE231" s="103"/>
      <c r="AF231" s="103"/>
      <c r="AG231" s="103"/>
      <c r="AH231" s="103"/>
      <c r="AI231" s="103"/>
      <c r="AJ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3"/>
      <c r="AE232" s="103"/>
      <c r="AF232" s="103"/>
      <c r="AG232" s="103"/>
      <c r="AH232" s="103"/>
      <c r="AI232" s="103"/>
      <c r="AJ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c r="AC233" s="103"/>
      <c r="AD233" s="103"/>
      <c r="AE233" s="103"/>
      <c r="AF233" s="103"/>
      <c r="AG233" s="103"/>
      <c r="AH233" s="103"/>
      <c r="AI233" s="103"/>
      <c r="AJ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c r="AC234" s="103"/>
      <c r="AD234" s="103"/>
      <c r="AE234" s="103"/>
      <c r="AF234" s="103"/>
      <c r="AG234" s="103"/>
      <c r="AH234" s="103"/>
      <c r="AI234" s="103"/>
      <c r="AJ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103"/>
      <c r="AD235" s="103"/>
      <c r="AE235" s="103"/>
      <c r="AF235" s="103"/>
      <c r="AG235" s="103"/>
      <c r="AH235" s="103"/>
      <c r="AI235" s="103"/>
      <c r="AJ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c r="AE236" s="103"/>
      <c r="AF236" s="103"/>
      <c r="AG236" s="103"/>
      <c r="AH236" s="103"/>
      <c r="AI236" s="103"/>
      <c r="AJ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c r="AE237" s="103"/>
      <c r="AF237" s="103"/>
      <c r="AG237" s="103"/>
      <c r="AH237" s="103"/>
      <c r="AI237" s="103"/>
      <c r="AJ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c r="AE238" s="103"/>
      <c r="AF238" s="103"/>
      <c r="AG238" s="103"/>
      <c r="AH238" s="103"/>
      <c r="AI238" s="103"/>
      <c r="AJ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3"/>
      <c r="AD239" s="103"/>
      <c r="AE239" s="103"/>
      <c r="AF239" s="103"/>
      <c r="AG239" s="103"/>
      <c r="AH239" s="103"/>
      <c r="AI239" s="103"/>
      <c r="AJ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c r="AD240" s="103"/>
      <c r="AE240" s="103"/>
      <c r="AF240" s="103"/>
      <c r="AG240" s="103"/>
      <c r="AH240" s="103"/>
      <c r="AI240" s="103"/>
      <c r="AJ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c r="AE241" s="103"/>
      <c r="AF241" s="103"/>
      <c r="AG241" s="103"/>
      <c r="AH241" s="103"/>
      <c r="AI241" s="103"/>
      <c r="AJ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c r="AD242" s="103"/>
      <c r="AE242" s="103"/>
      <c r="AF242" s="103"/>
      <c r="AG242" s="103"/>
      <c r="AH242" s="103"/>
      <c r="AI242" s="103"/>
      <c r="AJ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c r="AE243" s="103"/>
      <c r="AF243" s="103"/>
      <c r="AG243" s="103"/>
      <c r="AH243" s="103"/>
      <c r="AI243" s="103"/>
      <c r="AJ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c r="AD244" s="103"/>
      <c r="AE244" s="103"/>
      <c r="AF244" s="103"/>
      <c r="AG244" s="103"/>
      <c r="AH244" s="103"/>
      <c r="AI244" s="103"/>
      <c r="AJ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c r="AD245" s="103"/>
      <c r="AE245" s="103"/>
      <c r="AF245" s="103"/>
      <c r="AG245" s="103"/>
      <c r="AH245" s="103"/>
      <c r="AI245" s="103"/>
      <c r="AJ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c r="AD246" s="103"/>
      <c r="AE246" s="103"/>
      <c r="AF246" s="103"/>
      <c r="AG246" s="103"/>
      <c r="AH246" s="103"/>
      <c r="AI246" s="103"/>
      <c r="AJ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c r="AD247" s="103"/>
      <c r="AE247" s="103"/>
      <c r="AF247" s="103"/>
      <c r="AG247" s="103"/>
      <c r="AH247" s="103"/>
      <c r="AI247" s="103"/>
      <c r="AJ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c r="AD248" s="103"/>
      <c r="AE248" s="103"/>
      <c r="AF248" s="103"/>
      <c r="AG248" s="103"/>
      <c r="AH248" s="103"/>
      <c r="AI248" s="103"/>
      <c r="AJ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c r="AD249" s="103"/>
      <c r="AE249" s="103"/>
      <c r="AF249" s="103"/>
      <c r="AG249" s="103"/>
      <c r="AH249" s="103"/>
      <c r="AI249" s="103"/>
      <c r="AJ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c r="AD250" s="103"/>
      <c r="AE250" s="103"/>
      <c r="AF250" s="103"/>
      <c r="AG250" s="103"/>
      <c r="AH250" s="103"/>
      <c r="AI250" s="103"/>
      <c r="AJ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3"/>
      <c r="AE251" s="103"/>
      <c r="AF251" s="103"/>
      <c r="AG251" s="103"/>
      <c r="AH251" s="103"/>
      <c r="AI251" s="103"/>
      <c r="AJ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c r="AD252" s="103"/>
      <c r="AE252" s="103"/>
      <c r="AF252" s="103"/>
      <c r="AG252" s="103"/>
      <c r="AH252" s="103"/>
      <c r="AI252" s="103"/>
      <c r="AJ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c r="AD253" s="103"/>
      <c r="AE253" s="103"/>
      <c r="AF253" s="103"/>
      <c r="AG253" s="103"/>
      <c r="AH253" s="103"/>
      <c r="AI253" s="103"/>
      <c r="AJ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c r="AD254" s="103"/>
      <c r="AE254" s="103"/>
      <c r="AF254" s="103"/>
      <c r="AG254" s="103"/>
      <c r="AH254" s="103"/>
      <c r="AI254" s="103"/>
      <c r="AJ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c r="AD255" s="103"/>
      <c r="AE255" s="103"/>
      <c r="AF255" s="103"/>
      <c r="AG255" s="103"/>
      <c r="AH255" s="103"/>
      <c r="AI255" s="103"/>
      <c r="AJ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c r="AD256" s="103"/>
      <c r="AE256" s="103"/>
      <c r="AF256" s="103"/>
      <c r="AG256" s="103"/>
      <c r="AH256" s="103"/>
      <c r="AI256" s="103"/>
      <c r="AJ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3"/>
      <c r="AE257" s="103"/>
      <c r="AF257" s="103"/>
      <c r="AG257" s="103"/>
      <c r="AH257" s="103"/>
      <c r="AI257" s="103"/>
      <c r="AJ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c r="AD258" s="103"/>
      <c r="AE258" s="103"/>
      <c r="AF258" s="103"/>
      <c r="AG258" s="103"/>
      <c r="AH258" s="103"/>
      <c r="AI258" s="103"/>
      <c r="AJ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c r="AD259" s="103"/>
      <c r="AE259" s="103"/>
      <c r="AF259" s="103"/>
      <c r="AG259" s="103"/>
      <c r="AH259" s="103"/>
      <c r="AI259" s="103"/>
      <c r="AJ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103"/>
      <c r="AH260" s="103"/>
      <c r="AI260" s="103"/>
      <c r="AJ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c r="AD261" s="103"/>
      <c r="AE261" s="103"/>
      <c r="AF261" s="103"/>
      <c r="AG261" s="103"/>
      <c r="AH261" s="103"/>
      <c r="AI261" s="103"/>
      <c r="AJ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c r="AE262" s="103"/>
      <c r="AF262" s="103"/>
      <c r="AG262" s="103"/>
      <c r="AH262" s="103"/>
      <c r="AI262" s="103"/>
      <c r="AJ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c r="AD263" s="103"/>
      <c r="AE263" s="103"/>
      <c r="AF263" s="103"/>
      <c r="AG263" s="103"/>
      <c r="AH263" s="103"/>
      <c r="AI263" s="103"/>
      <c r="AJ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c r="AD264" s="103"/>
      <c r="AE264" s="103"/>
      <c r="AF264" s="103"/>
      <c r="AG264" s="103"/>
      <c r="AH264" s="103"/>
      <c r="AI264" s="103"/>
      <c r="AJ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c r="AD265" s="103"/>
      <c r="AE265" s="103"/>
      <c r="AF265" s="103"/>
      <c r="AG265" s="103"/>
      <c r="AH265" s="103"/>
      <c r="AI265" s="103"/>
      <c r="AJ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c r="AE266" s="103"/>
      <c r="AF266" s="103"/>
      <c r="AG266" s="103"/>
      <c r="AH266" s="103"/>
      <c r="AI266" s="103"/>
      <c r="AJ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c r="AD267" s="103"/>
      <c r="AE267" s="103"/>
      <c r="AF267" s="103"/>
      <c r="AG267" s="103"/>
      <c r="AH267" s="103"/>
      <c r="AI267" s="103"/>
      <c r="AJ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c r="AD269" s="103"/>
      <c r="AE269" s="103"/>
      <c r="AF269" s="103"/>
      <c r="AG269" s="103"/>
      <c r="AH269" s="103"/>
      <c r="AI269" s="103"/>
      <c r="AJ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c r="AD271" s="103"/>
      <c r="AE271" s="103"/>
      <c r="AF271" s="103"/>
      <c r="AG271" s="103"/>
      <c r="AH271" s="103"/>
      <c r="AI271" s="103"/>
      <c r="AJ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c r="AD272" s="103"/>
      <c r="AE272" s="103"/>
      <c r="AF272" s="103"/>
      <c r="AG272" s="103"/>
      <c r="AH272" s="103"/>
      <c r="AI272" s="103"/>
      <c r="AJ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c r="AD273" s="103"/>
      <c r="AE273" s="103"/>
      <c r="AF273" s="103"/>
      <c r="AG273" s="103"/>
      <c r="AH273" s="103"/>
      <c r="AI273" s="103"/>
      <c r="AJ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c r="AD275" s="103"/>
      <c r="AE275" s="103"/>
      <c r="AF275" s="103"/>
      <c r="AG275" s="103"/>
      <c r="AH275" s="103"/>
      <c r="AI275" s="103"/>
      <c r="AJ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3"/>
      <c r="AE276" s="103"/>
      <c r="AF276" s="103"/>
      <c r="AG276" s="103"/>
      <c r="AH276" s="103"/>
      <c r="AI276" s="103"/>
      <c r="AJ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c r="AD277" s="103"/>
      <c r="AE277" s="103"/>
      <c r="AF277" s="103"/>
      <c r="AG277" s="103"/>
      <c r="AH277" s="103"/>
      <c r="AI277" s="103"/>
      <c r="AJ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c r="AD278" s="103"/>
      <c r="AE278" s="103"/>
      <c r="AF278" s="103"/>
      <c r="AG278" s="103"/>
      <c r="AH278" s="103"/>
      <c r="AI278" s="103"/>
      <c r="AJ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c r="AD279" s="103"/>
      <c r="AE279" s="103"/>
      <c r="AF279" s="103"/>
      <c r="AG279" s="103"/>
      <c r="AH279" s="103"/>
      <c r="AI279" s="103"/>
      <c r="AJ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c r="AD280" s="103"/>
      <c r="AE280" s="103"/>
      <c r="AF280" s="103"/>
      <c r="AG280" s="103"/>
      <c r="AH280" s="103"/>
      <c r="AI280" s="103"/>
      <c r="AJ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c r="AD281" s="103"/>
      <c r="AE281" s="103"/>
      <c r="AF281" s="103"/>
      <c r="AG281" s="103"/>
      <c r="AH281" s="103"/>
      <c r="AI281" s="103"/>
      <c r="AJ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c r="AD282" s="103"/>
      <c r="AE282" s="103"/>
      <c r="AF282" s="103"/>
      <c r="AG282" s="103"/>
      <c r="AH282" s="103"/>
      <c r="AI282" s="103"/>
      <c r="AJ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c r="AD283" s="103"/>
      <c r="AE283" s="103"/>
      <c r="AF283" s="103"/>
      <c r="AG283" s="103"/>
      <c r="AH283" s="103"/>
      <c r="AI283" s="103"/>
      <c r="AJ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c r="AD284" s="103"/>
      <c r="AE284" s="103"/>
      <c r="AF284" s="103"/>
      <c r="AG284" s="103"/>
      <c r="AH284" s="103"/>
      <c r="AI284" s="103"/>
      <c r="AJ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c r="AD285" s="103"/>
      <c r="AE285" s="103"/>
      <c r="AF285" s="103"/>
      <c r="AG285" s="103"/>
      <c r="AH285" s="103"/>
      <c r="AI285" s="103"/>
      <c r="AJ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c r="AD286" s="103"/>
      <c r="AE286" s="103"/>
      <c r="AF286" s="103"/>
      <c r="AG286" s="103"/>
      <c r="AH286" s="103"/>
      <c r="AI286" s="103"/>
      <c r="AJ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c r="AD287" s="103"/>
      <c r="AE287" s="103"/>
      <c r="AF287" s="103"/>
      <c r="AG287" s="103"/>
      <c r="AH287" s="103"/>
      <c r="AI287" s="103"/>
      <c r="AJ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c r="AD288" s="103"/>
      <c r="AE288" s="103"/>
      <c r="AF288" s="103"/>
      <c r="AG288" s="103"/>
      <c r="AH288" s="103"/>
      <c r="AI288" s="103"/>
      <c r="AJ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c r="AD289" s="103"/>
      <c r="AE289" s="103"/>
      <c r="AF289" s="103"/>
      <c r="AG289" s="103"/>
      <c r="AH289" s="103"/>
      <c r="AI289" s="103"/>
      <c r="AJ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c r="AD290" s="103"/>
      <c r="AE290" s="103"/>
      <c r="AF290" s="103"/>
      <c r="AG290" s="103"/>
      <c r="AH290" s="103"/>
      <c r="AI290" s="103"/>
      <c r="AJ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c r="AE291" s="103"/>
      <c r="AF291" s="103"/>
      <c r="AG291" s="103"/>
      <c r="AH291" s="103"/>
      <c r="AI291" s="103"/>
      <c r="AJ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3"/>
      <c r="AE292" s="103"/>
      <c r="AF292" s="103"/>
      <c r="AG292" s="103"/>
      <c r="AH292" s="103"/>
      <c r="AI292" s="103"/>
      <c r="AJ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c r="AD293" s="103"/>
      <c r="AE293" s="103"/>
      <c r="AF293" s="103"/>
      <c r="AG293" s="103"/>
      <c r="AH293" s="103"/>
      <c r="AI293" s="103"/>
      <c r="AJ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c r="AD294" s="103"/>
      <c r="AE294" s="103"/>
      <c r="AF294" s="103"/>
      <c r="AG294" s="103"/>
      <c r="AH294" s="103"/>
      <c r="AI294" s="103"/>
      <c r="AJ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3"/>
      <c r="AE295" s="103"/>
      <c r="AF295" s="103"/>
      <c r="AG295" s="103"/>
      <c r="AH295" s="103"/>
      <c r="AI295" s="103"/>
      <c r="AJ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c r="AD296" s="103"/>
      <c r="AE296" s="103"/>
      <c r="AF296" s="103"/>
      <c r="AG296" s="103"/>
      <c r="AH296" s="103"/>
      <c r="AI296" s="103"/>
      <c r="AJ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c r="AD297" s="103"/>
      <c r="AE297" s="103"/>
      <c r="AF297" s="103"/>
      <c r="AG297" s="103"/>
      <c r="AH297" s="103"/>
      <c r="AI297" s="103"/>
      <c r="AJ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c r="AD298" s="103"/>
      <c r="AE298" s="103"/>
      <c r="AF298" s="103"/>
      <c r="AG298" s="103"/>
      <c r="AH298" s="103"/>
      <c r="AI298" s="103"/>
      <c r="AJ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c r="AD299" s="103"/>
      <c r="AE299" s="103"/>
      <c r="AF299" s="103"/>
      <c r="AG299" s="103"/>
      <c r="AH299" s="103"/>
      <c r="AI299" s="103"/>
      <c r="AJ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c r="AD300" s="103"/>
      <c r="AE300" s="103"/>
      <c r="AF300" s="103"/>
      <c r="AG300" s="103"/>
      <c r="AH300" s="103"/>
      <c r="AI300" s="103"/>
      <c r="AJ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c r="AD301" s="103"/>
      <c r="AE301" s="103"/>
      <c r="AF301" s="103"/>
      <c r="AG301" s="103"/>
      <c r="AH301" s="103"/>
      <c r="AI301" s="103"/>
      <c r="AJ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c r="AD302" s="103"/>
      <c r="AE302" s="103"/>
      <c r="AF302" s="103"/>
      <c r="AG302" s="103"/>
      <c r="AH302" s="103"/>
      <c r="AI302" s="103"/>
      <c r="AJ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c r="AD303" s="103"/>
      <c r="AE303" s="103"/>
      <c r="AF303" s="103"/>
      <c r="AG303" s="103"/>
      <c r="AH303" s="103"/>
      <c r="AI303" s="103"/>
      <c r="AJ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c r="AD304" s="103"/>
      <c r="AE304" s="103"/>
      <c r="AF304" s="103"/>
      <c r="AG304" s="103"/>
      <c r="AH304" s="103"/>
      <c r="AI304" s="103"/>
      <c r="AJ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c r="AD305" s="103"/>
      <c r="AE305" s="103"/>
      <c r="AF305" s="103"/>
      <c r="AG305" s="103"/>
      <c r="AH305" s="103"/>
      <c r="AI305" s="103"/>
      <c r="AJ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c r="AD306" s="103"/>
      <c r="AE306" s="103"/>
      <c r="AF306" s="103"/>
      <c r="AG306" s="103"/>
      <c r="AH306" s="103"/>
      <c r="AI306" s="103"/>
      <c r="AJ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c r="AD307" s="103"/>
      <c r="AE307" s="103"/>
      <c r="AF307" s="103"/>
      <c r="AG307" s="103"/>
      <c r="AH307" s="103"/>
      <c r="AI307" s="103"/>
      <c r="AJ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c r="AD308" s="103"/>
      <c r="AE308" s="103"/>
      <c r="AF308" s="103"/>
      <c r="AG308" s="103"/>
      <c r="AH308" s="103"/>
      <c r="AI308" s="103"/>
      <c r="AJ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c r="AD309" s="103"/>
      <c r="AE309" s="103"/>
      <c r="AF309" s="103"/>
      <c r="AG309" s="103"/>
      <c r="AH309" s="103"/>
      <c r="AI309" s="103"/>
      <c r="AJ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c r="AD310" s="103"/>
      <c r="AE310" s="103"/>
      <c r="AF310" s="103"/>
      <c r="AG310" s="103"/>
      <c r="AH310" s="103"/>
      <c r="AI310" s="103"/>
      <c r="AJ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c r="AD311" s="103"/>
      <c r="AE311" s="103"/>
      <c r="AF311" s="103"/>
      <c r="AG311" s="103"/>
      <c r="AH311" s="103"/>
      <c r="AI311" s="103"/>
      <c r="AJ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c r="AD312" s="103"/>
      <c r="AE312" s="103"/>
      <c r="AF312" s="103"/>
      <c r="AG312" s="103"/>
      <c r="AH312" s="103"/>
      <c r="AI312" s="103"/>
      <c r="AJ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c r="AD313" s="103"/>
      <c r="AE313" s="103"/>
      <c r="AF313" s="103"/>
      <c r="AG313" s="103"/>
      <c r="AH313" s="103"/>
      <c r="AI313" s="103"/>
      <c r="AJ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c r="AD315" s="103"/>
      <c r="AE315" s="103"/>
      <c r="AF315" s="103"/>
      <c r="AG315" s="103"/>
      <c r="AH315" s="103"/>
      <c r="AI315" s="103"/>
      <c r="AJ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c r="AD316" s="103"/>
      <c r="AE316" s="103"/>
      <c r="AF316" s="103"/>
      <c r="AG316" s="103"/>
      <c r="AH316" s="103"/>
      <c r="AI316" s="103"/>
      <c r="AJ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c r="AD317" s="103"/>
      <c r="AE317" s="103"/>
      <c r="AF317" s="103"/>
      <c r="AG317" s="103"/>
      <c r="AH317" s="103"/>
      <c r="AI317" s="103"/>
      <c r="AJ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c r="AD318" s="103"/>
      <c r="AE318" s="103"/>
      <c r="AF318" s="103"/>
      <c r="AG318" s="103"/>
      <c r="AH318" s="103"/>
      <c r="AI318" s="103"/>
      <c r="AJ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c r="AE319" s="103"/>
      <c r="AF319" s="103"/>
      <c r="AG319" s="103"/>
      <c r="AH319" s="103"/>
      <c r="AI319" s="103"/>
      <c r="AJ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c r="AD320" s="103"/>
      <c r="AE320" s="103"/>
      <c r="AF320" s="103"/>
      <c r="AG320" s="103"/>
      <c r="AH320" s="103"/>
      <c r="AI320" s="103"/>
      <c r="AJ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c r="AD321" s="103"/>
      <c r="AE321" s="103"/>
      <c r="AF321" s="103"/>
      <c r="AG321" s="103"/>
      <c r="AH321" s="103"/>
      <c r="AI321" s="103"/>
      <c r="AJ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c r="AD322" s="103"/>
      <c r="AE322" s="103"/>
      <c r="AF322" s="103"/>
      <c r="AG322" s="103"/>
      <c r="AH322" s="103"/>
      <c r="AI322" s="103"/>
      <c r="AJ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c r="AD323" s="103"/>
      <c r="AE323" s="103"/>
      <c r="AF323" s="103"/>
      <c r="AG323" s="103"/>
      <c r="AH323" s="103"/>
      <c r="AI323" s="103"/>
      <c r="AJ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c r="AD324" s="103"/>
      <c r="AE324" s="103"/>
      <c r="AF324" s="103"/>
      <c r="AG324" s="103"/>
      <c r="AH324" s="103"/>
      <c r="AI324" s="103"/>
      <c r="AJ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c r="AD325" s="103"/>
      <c r="AE325" s="103"/>
      <c r="AF325" s="103"/>
      <c r="AG325" s="103"/>
      <c r="AH325" s="103"/>
      <c r="AI325" s="103"/>
      <c r="AJ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c r="AD326" s="103"/>
      <c r="AE326" s="103"/>
      <c r="AF326" s="103"/>
      <c r="AG326" s="103"/>
      <c r="AH326" s="103"/>
      <c r="AI326" s="103"/>
      <c r="AJ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c r="AD327" s="103"/>
      <c r="AE327" s="103"/>
      <c r="AF327" s="103"/>
      <c r="AG327" s="103"/>
      <c r="AH327" s="103"/>
      <c r="AI327" s="103"/>
      <c r="AJ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c r="AD328" s="103"/>
      <c r="AE328" s="103"/>
      <c r="AF328" s="103"/>
      <c r="AG328" s="103"/>
      <c r="AH328" s="103"/>
      <c r="AI328" s="103"/>
      <c r="AJ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c r="AD329" s="103"/>
      <c r="AE329" s="103"/>
      <c r="AF329" s="103"/>
      <c r="AG329" s="103"/>
      <c r="AH329" s="103"/>
      <c r="AI329" s="103"/>
      <c r="AJ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c r="AD330" s="103"/>
      <c r="AE330" s="103"/>
      <c r="AF330" s="103"/>
      <c r="AG330" s="103"/>
      <c r="AH330" s="103"/>
      <c r="AI330" s="103"/>
      <c r="AJ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c r="AD331" s="103"/>
      <c r="AE331" s="103"/>
      <c r="AF331" s="103"/>
      <c r="AG331" s="103"/>
      <c r="AH331" s="103"/>
      <c r="AI331" s="103"/>
      <c r="AJ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c r="AD332" s="103"/>
      <c r="AE332" s="103"/>
      <c r="AF332" s="103"/>
      <c r="AG332" s="103"/>
      <c r="AH332" s="103"/>
      <c r="AI332" s="103"/>
      <c r="AJ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c r="AD333" s="103"/>
      <c r="AE333" s="103"/>
      <c r="AF333" s="103"/>
      <c r="AG333" s="103"/>
      <c r="AH333" s="103"/>
      <c r="AI333" s="103"/>
      <c r="AJ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3"/>
      <c r="AE334" s="103"/>
      <c r="AF334" s="103"/>
      <c r="AG334" s="103"/>
      <c r="AH334" s="103"/>
      <c r="AI334" s="103"/>
      <c r="AJ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c r="AD335" s="103"/>
      <c r="AE335" s="103"/>
      <c r="AF335" s="103"/>
      <c r="AG335" s="103"/>
      <c r="AH335" s="103"/>
      <c r="AI335" s="103"/>
      <c r="AJ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c r="AD336" s="103"/>
      <c r="AE336" s="103"/>
      <c r="AF336" s="103"/>
      <c r="AG336" s="103"/>
      <c r="AH336" s="103"/>
      <c r="AI336" s="103"/>
      <c r="AJ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c r="AD337" s="103"/>
      <c r="AE337" s="103"/>
      <c r="AF337" s="103"/>
      <c r="AG337" s="103"/>
      <c r="AH337" s="103"/>
      <c r="AI337" s="103"/>
      <c r="AJ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c r="AD338" s="103"/>
      <c r="AE338" s="103"/>
      <c r="AF338" s="103"/>
      <c r="AG338" s="103"/>
      <c r="AH338" s="103"/>
      <c r="AI338" s="103"/>
      <c r="AJ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c r="AD340" s="103"/>
      <c r="AE340" s="103"/>
      <c r="AF340" s="103"/>
      <c r="AG340" s="103"/>
      <c r="AH340" s="103"/>
      <c r="AI340" s="103"/>
      <c r="AJ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c r="AD341" s="103"/>
      <c r="AE341" s="103"/>
      <c r="AF341" s="103"/>
      <c r="AG341" s="103"/>
      <c r="AH341" s="103"/>
      <c r="AI341" s="103"/>
      <c r="AJ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c r="AD342" s="103"/>
      <c r="AE342" s="103"/>
      <c r="AF342" s="103"/>
      <c r="AG342" s="103"/>
      <c r="AH342" s="103"/>
      <c r="AI342" s="103"/>
      <c r="AJ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c r="AD343" s="103"/>
      <c r="AE343" s="103"/>
      <c r="AF343" s="103"/>
      <c r="AG343" s="103"/>
      <c r="AH343" s="103"/>
      <c r="AI343" s="103"/>
      <c r="AJ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c r="AD344" s="103"/>
      <c r="AE344" s="103"/>
      <c r="AF344" s="103"/>
      <c r="AG344" s="103"/>
      <c r="AH344" s="103"/>
      <c r="AI344" s="103"/>
      <c r="AJ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c r="AD345" s="103"/>
      <c r="AE345" s="103"/>
      <c r="AF345" s="103"/>
      <c r="AG345" s="103"/>
      <c r="AH345" s="103"/>
      <c r="AI345" s="103"/>
      <c r="AJ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c r="AD346" s="103"/>
      <c r="AE346" s="103"/>
      <c r="AF346" s="103"/>
      <c r="AG346" s="103"/>
      <c r="AH346" s="103"/>
      <c r="AI346" s="103"/>
      <c r="AJ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c r="AE347" s="103"/>
      <c r="AF347" s="103"/>
      <c r="AG347" s="103"/>
      <c r="AH347" s="103"/>
      <c r="AI347" s="103"/>
      <c r="AJ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c r="AE348" s="103"/>
      <c r="AF348" s="103"/>
      <c r="AG348" s="103"/>
      <c r="AH348" s="103"/>
      <c r="AI348" s="103"/>
      <c r="AJ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c r="AD349" s="103"/>
      <c r="AE349" s="103"/>
      <c r="AF349" s="103"/>
      <c r="AG349" s="103"/>
      <c r="AH349" s="103"/>
      <c r="AI349" s="103"/>
      <c r="AJ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3"/>
      <c r="AE350" s="103"/>
      <c r="AF350" s="103"/>
      <c r="AG350" s="103"/>
      <c r="AH350" s="103"/>
      <c r="AI350" s="103"/>
      <c r="AJ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c r="AD351" s="103"/>
      <c r="AE351" s="103"/>
      <c r="AF351" s="103"/>
      <c r="AG351" s="103"/>
      <c r="AH351" s="103"/>
      <c r="AI351" s="103"/>
      <c r="AJ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c r="AD352" s="103"/>
      <c r="AE352" s="103"/>
      <c r="AF352" s="103"/>
      <c r="AG352" s="103"/>
      <c r="AH352" s="103"/>
      <c r="AI352" s="103"/>
      <c r="AJ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3"/>
      <c r="AE353" s="103"/>
      <c r="AF353" s="103"/>
      <c r="AG353" s="103"/>
      <c r="AH353" s="103"/>
      <c r="AI353" s="103"/>
      <c r="AJ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c r="AD354" s="103"/>
      <c r="AE354" s="103"/>
      <c r="AF354" s="103"/>
      <c r="AG354" s="103"/>
      <c r="AH354" s="103"/>
      <c r="AI354" s="103"/>
      <c r="AJ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c r="AD355" s="103"/>
      <c r="AE355" s="103"/>
      <c r="AF355" s="103"/>
      <c r="AG355" s="103"/>
      <c r="AH355" s="103"/>
      <c r="AI355" s="103"/>
      <c r="AJ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c r="AD356" s="103"/>
      <c r="AE356" s="103"/>
      <c r="AF356" s="103"/>
      <c r="AG356" s="103"/>
      <c r="AH356" s="103"/>
      <c r="AI356" s="103"/>
      <c r="AJ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c r="AD357" s="103"/>
      <c r="AE357" s="103"/>
      <c r="AF357" s="103"/>
      <c r="AG357" s="103"/>
      <c r="AH357" s="103"/>
      <c r="AI357" s="103"/>
      <c r="AJ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c r="AD358" s="103"/>
      <c r="AE358" s="103"/>
      <c r="AF358" s="103"/>
      <c r="AG358" s="103"/>
      <c r="AH358" s="103"/>
      <c r="AI358" s="103"/>
      <c r="AJ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c r="AD359" s="103"/>
      <c r="AE359" s="103"/>
      <c r="AF359" s="103"/>
      <c r="AG359" s="103"/>
      <c r="AH359" s="103"/>
      <c r="AI359" s="103"/>
      <c r="AJ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c r="AE361" s="103"/>
      <c r="AF361" s="103"/>
      <c r="AG361" s="103"/>
      <c r="AH361" s="103"/>
      <c r="AI361" s="103"/>
      <c r="AJ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c r="AE362" s="103"/>
      <c r="AF362" s="103"/>
      <c r="AG362" s="103"/>
      <c r="AH362" s="103"/>
      <c r="AI362" s="103"/>
      <c r="AJ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c r="AD363" s="103"/>
      <c r="AE363" s="103"/>
      <c r="AF363" s="103"/>
      <c r="AG363" s="103"/>
      <c r="AH363" s="103"/>
      <c r="AI363" s="103"/>
      <c r="AJ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c r="AD364" s="103"/>
      <c r="AE364" s="103"/>
      <c r="AF364" s="103"/>
      <c r="AG364" s="103"/>
      <c r="AH364" s="103"/>
      <c r="AI364" s="103"/>
      <c r="AJ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c r="AD365" s="103"/>
      <c r="AE365" s="103"/>
      <c r="AF365" s="103"/>
      <c r="AG365" s="103"/>
      <c r="AH365" s="103"/>
      <c r="AI365" s="103"/>
      <c r="AJ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c r="AE366" s="103"/>
      <c r="AF366" s="103"/>
      <c r="AG366" s="103"/>
      <c r="AH366" s="103"/>
      <c r="AI366" s="103"/>
      <c r="AJ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c r="AD367" s="103"/>
      <c r="AE367" s="103"/>
      <c r="AF367" s="103"/>
      <c r="AG367" s="103"/>
      <c r="AH367" s="103"/>
      <c r="AI367" s="103"/>
      <c r="AJ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c r="AD368" s="103"/>
      <c r="AE368" s="103"/>
      <c r="AF368" s="103"/>
      <c r="AG368" s="103"/>
      <c r="AH368" s="103"/>
      <c r="AI368" s="103"/>
      <c r="AJ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c r="AD369" s="103"/>
      <c r="AE369" s="103"/>
      <c r="AF369" s="103"/>
      <c r="AG369" s="103"/>
      <c r="AH369" s="103"/>
      <c r="AI369" s="103"/>
      <c r="AJ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c r="AD370" s="103"/>
      <c r="AE370" s="103"/>
      <c r="AF370" s="103"/>
      <c r="AG370" s="103"/>
      <c r="AH370" s="103"/>
      <c r="AI370" s="103"/>
      <c r="AJ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c r="AD371" s="103"/>
      <c r="AE371" s="103"/>
      <c r="AF371" s="103"/>
      <c r="AG371" s="103"/>
      <c r="AH371" s="103"/>
      <c r="AI371" s="103"/>
      <c r="AJ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c r="AD372" s="103"/>
      <c r="AE372" s="103"/>
      <c r="AF372" s="103"/>
      <c r="AG372" s="103"/>
      <c r="AH372" s="103"/>
      <c r="AI372" s="103"/>
      <c r="AJ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c r="AD373" s="103"/>
      <c r="AE373" s="103"/>
      <c r="AF373" s="103"/>
      <c r="AG373" s="103"/>
      <c r="AH373" s="103"/>
      <c r="AI373" s="103"/>
      <c r="AJ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c r="AD374" s="103"/>
      <c r="AE374" s="103"/>
      <c r="AF374" s="103"/>
      <c r="AG374" s="103"/>
      <c r="AH374" s="103"/>
      <c r="AI374" s="103"/>
      <c r="AJ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c r="AD375" s="103"/>
      <c r="AE375" s="103"/>
      <c r="AF375" s="103"/>
      <c r="AG375" s="103"/>
      <c r="AH375" s="103"/>
      <c r="AI375" s="103"/>
      <c r="AJ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c r="AD376" s="103"/>
      <c r="AE376" s="103"/>
      <c r="AF376" s="103"/>
      <c r="AG376" s="103"/>
      <c r="AH376" s="103"/>
      <c r="AI376" s="103"/>
      <c r="AJ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c r="AD377" s="103"/>
      <c r="AE377" s="103"/>
      <c r="AF377" s="103"/>
      <c r="AG377" s="103"/>
      <c r="AH377" s="103"/>
      <c r="AI377" s="103"/>
      <c r="AJ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c r="AD378" s="103"/>
      <c r="AE378" s="103"/>
      <c r="AF378" s="103"/>
      <c r="AG378" s="103"/>
      <c r="AH378" s="103"/>
      <c r="AI378" s="103"/>
      <c r="AJ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c r="AD379" s="103"/>
      <c r="AE379" s="103"/>
      <c r="AF379" s="103"/>
      <c r="AG379" s="103"/>
      <c r="AH379" s="103"/>
      <c r="AI379" s="103"/>
      <c r="AJ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c r="AD380" s="103"/>
      <c r="AE380" s="103"/>
      <c r="AF380" s="103"/>
      <c r="AG380" s="103"/>
      <c r="AH380" s="103"/>
      <c r="AI380" s="103"/>
      <c r="AJ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c r="AD381" s="103"/>
      <c r="AE381" s="103"/>
      <c r="AF381" s="103"/>
      <c r="AG381" s="103"/>
      <c r="AH381" s="103"/>
      <c r="AI381" s="103"/>
      <c r="AJ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c r="AD382" s="103"/>
      <c r="AE382" s="103"/>
      <c r="AF382" s="103"/>
      <c r="AG382" s="103"/>
      <c r="AH382" s="103"/>
      <c r="AI382" s="103"/>
      <c r="AJ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c r="AD383" s="103"/>
      <c r="AE383" s="103"/>
      <c r="AF383" s="103"/>
      <c r="AG383" s="103"/>
      <c r="AH383" s="103"/>
      <c r="AI383" s="103"/>
      <c r="AJ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c r="AD384" s="103"/>
      <c r="AE384" s="103"/>
      <c r="AF384" s="103"/>
      <c r="AG384" s="103"/>
      <c r="AH384" s="103"/>
      <c r="AI384" s="103"/>
      <c r="AJ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3"/>
      <c r="AE385" s="103"/>
      <c r="AF385" s="103"/>
      <c r="AG385" s="103"/>
      <c r="AH385" s="103"/>
      <c r="AI385" s="103"/>
      <c r="AJ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c r="AD386" s="103"/>
      <c r="AE386" s="103"/>
      <c r="AF386" s="103"/>
      <c r="AG386" s="103"/>
      <c r="AH386" s="103"/>
      <c r="AI386" s="103"/>
      <c r="AJ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c r="AE387" s="103"/>
      <c r="AF387" s="103"/>
      <c r="AG387" s="103"/>
      <c r="AH387" s="103"/>
      <c r="AI387" s="103"/>
      <c r="AJ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c r="AE388" s="103"/>
      <c r="AF388" s="103"/>
      <c r="AG388" s="103"/>
      <c r="AH388" s="103"/>
      <c r="AI388" s="103"/>
      <c r="AJ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c r="AE389" s="103"/>
      <c r="AF389" s="103"/>
      <c r="AG389" s="103"/>
      <c r="AH389" s="103"/>
      <c r="AI389" s="103"/>
      <c r="AJ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c r="AE390" s="103"/>
      <c r="AF390" s="103"/>
      <c r="AG390" s="103"/>
      <c r="AH390" s="103"/>
      <c r="AI390" s="103"/>
      <c r="AJ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3"/>
      <c r="AE391" s="103"/>
      <c r="AF391" s="103"/>
      <c r="AG391" s="103"/>
      <c r="AH391" s="103"/>
      <c r="AI391" s="103"/>
      <c r="AJ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c r="AD392" s="103"/>
      <c r="AE392" s="103"/>
      <c r="AF392" s="103"/>
      <c r="AG392" s="103"/>
      <c r="AH392" s="103"/>
      <c r="AI392" s="103"/>
      <c r="AJ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c r="AD393" s="103"/>
      <c r="AE393" s="103"/>
      <c r="AF393" s="103"/>
      <c r="AG393" s="103"/>
      <c r="AH393" s="103"/>
      <c r="AI393" s="103"/>
      <c r="AJ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c r="AD394" s="103"/>
      <c r="AE394" s="103"/>
      <c r="AF394" s="103"/>
      <c r="AG394" s="103"/>
      <c r="AH394" s="103"/>
      <c r="AI394" s="103"/>
      <c r="AJ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c r="AD395" s="103"/>
      <c r="AE395" s="103"/>
      <c r="AF395" s="103"/>
      <c r="AG395" s="103"/>
      <c r="AH395" s="103"/>
      <c r="AI395" s="103"/>
      <c r="AJ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c r="AD396" s="103"/>
      <c r="AE396" s="103"/>
      <c r="AF396" s="103"/>
      <c r="AG396" s="103"/>
      <c r="AH396" s="103"/>
      <c r="AI396" s="103"/>
      <c r="AJ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c r="AD397" s="103"/>
      <c r="AE397" s="103"/>
      <c r="AF397" s="103"/>
      <c r="AG397" s="103"/>
      <c r="AH397" s="103"/>
      <c r="AI397" s="103"/>
      <c r="AJ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c r="AD398" s="103"/>
      <c r="AE398" s="103"/>
      <c r="AF398" s="103"/>
      <c r="AG398" s="103"/>
      <c r="AH398" s="103"/>
      <c r="AI398" s="103"/>
      <c r="AJ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c r="AD399" s="103"/>
      <c r="AE399" s="103"/>
      <c r="AF399" s="103"/>
      <c r="AG399" s="103"/>
      <c r="AH399" s="103"/>
      <c r="AI399" s="103"/>
      <c r="AJ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c r="AD400" s="103"/>
      <c r="AE400" s="103"/>
      <c r="AF400" s="103"/>
      <c r="AG400" s="103"/>
      <c r="AH400" s="103"/>
      <c r="AI400" s="103"/>
      <c r="AJ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c r="AD401" s="103"/>
      <c r="AE401" s="103"/>
      <c r="AF401" s="103"/>
      <c r="AG401" s="103"/>
      <c r="AH401" s="103"/>
      <c r="AI401" s="103"/>
      <c r="AJ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c r="AD402" s="103"/>
      <c r="AE402" s="103"/>
      <c r="AF402" s="103"/>
      <c r="AG402" s="103"/>
      <c r="AH402" s="103"/>
      <c r="AI402" s="103"/>
      <c r="AJ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c r="AD403" s="103"/>
      <c r="AE403" s="103"/>
      <c r="AF403" s="103"/>
      <c r="AG403" s="103"/>
      <c r="AH403" s="103"/>
      <c r="AI403" s="103"/>
      <c r="AJ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c r="AD404" s="103"/>
      <c r="AE404" s="103"/>
      <c r="AF404" s="103"/>
      <c r="AG404" s="103"/>
      <c r="AH404" s="103"/>
      <c r="AI404" s="103"/>
      <c r="AJ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c r="AD405" s="103"/>
      <c r="AE405" s="103"/>
      <c r="AF405" s="103"/>
      <c r="AG405" s="103"/>
      <c r="AH405" s="103"/>
      <c r="AI405" s="103"/>
      <c r="AJ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c r="AD406" s="103"/>
      <c r="AE406" s="103"/>
      <c r="AF406" s="103"/>
      <c r="AG406" s="103"/>
      <c r="AH406" s="103"/>
      <c r="AI406" s="103"/>
      <c r="AJ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c r="AD408" s="103"/>
      <c r="AE408" s="103"/>
      <c r="AF408" s="103"/>
      <c r="AG408" s="103"/>
      <c r="AH408" s="103"/>
      <c r="AI408" s="103"/>
      <c r="AJ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c r="AD409" s="103"/>
      <c r="AE409" s="103"/>
      <c r="AF409" s="103"/>
      <c r="AG409" s="103"/>
      <c r="AH409" s="103"/>
      <c r="AI409" s="103"/>
      <c r="AJ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c r="AD410" s="103"/>
      <c r="AE410" s="103"/>
      <c r="AF410" s="103"/>
      <c r="AG410" s="103"/>
      <c r="AH410" s="103"/>
      <c r="AI410" s="103"/>
      <c r="AJ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c r="AD411" s="103"/>
      <c r="AE411" s="103"/>
      <c r="AF411" s="103"/>
      <c r="AG411" s="103"/>
      <c r="AH411" s="103"/>
      <c r="AI411" s="103"/>
      <c r="AJ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c r="AD412" s="103"/>
      <c r="AE412" s="103"/>
      <c r="AF412" s="103"/>
      <c r="AG412" s="103"/>
      <c r="AH412" s="103"/>
      <c r="AI412" s="103"/>
      <c r="AJ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c r="AD413" s="103"/>
      <c r="AE413" s="103"/>
      <c r="AF413" s="103"/>
      <c r="AG413" s="103"/>
      <c r="AH413" s="103"/>
      <c r="AI413" s="103"/>
      <c r="AJ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c r="AD414" s="103"/>
      <c r="AE414" s="103"/>
      <c r="AF414" s="103"/>
      <c r="AG414" s="103"/>
      <c r="AH414" s="103"/>
      <c r="AI414" s="103"/>
      <c r="AJ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c r="AD415" s="103"/>
      <c r="AE415" s="103"/>
      <c r="AF415" s="103"/>
      <c r="AG415" s="103"/>
      <c r="AH415" s="103"/>
      <c r="AI415" s="103"/>
      <c r="AJ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c r="AD416" s="103"/>
      <c r="AE416" s="103"/>
      <c r="AF416" s="103"/>
      <c r="AG416" s="103"/>
      <c r="AH416" s="103"/>
      <c r="AI416" s="103"/>
      <c r="AJ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c r="AD417" s="103"/>
      <c r="AE417" s="103"/>
      <c r="AF417" s="103"/>
      <c r="AG417" s="103"/>
      <c r="AH417" s="103"/>
      <c r="AI417" s="103"/>
      <c r="AJ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c r="AD418" s="103"/>
      <c r="AE418" s="103"/>
      <c r="AF418" s="103"/>
      <c r="AG418" s="103"/>
      <c r="AH418" s="103"/>
      <c r="AI418" s="103"/>
      <c r="AJ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c r="AD419" s="103"/>
      <c r="AE419" s="103"/>
      <c r="AF419" s="103"/>
      <c r="AG419" s="103"/>
      <c r="AH419" s="103"/>
      <c r="AI419" s="103"/>
      <c r="AJ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c r="AD420" s="103"/>
      <c r="AE420" s="103"/>
      <c r="AF420" s="103"/>
      <c r="AG420" s="103"/>
      <c r="AH420" s="103"/>
      <c r="AI420" s="103"/>
      <c r="AJ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c r="AD421" s="103"/>
      <c r="AE421" s="103"/>
      <c r="AF421" s="103"/>
      <c r="AG421" s="103"/>
      <c r="AH421" s="103"/>
      <c r="AI421" s="103"/>
      <c r="AJ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c r="AD422" s="103"/>
      <c r="AE422" s="103"/>
      <c r="AF422" s="103"/>
      <c r="AG422" s="103"/>
      <c r="AH422" s="103"/>
      <c r="AI422" s="103"/>
      <c r="AJ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c r="AD423" s="103"/>
      <c r="AE423" s="103"/>
      <c r="AF423" s="103"/>
      <c r="AG423" s="103"/>
      <c r="AH423" s="103"/>
      <c r="AI423" s="103"/>
      <c r="AJ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c r="AD424" s="103"/>
      <c r="AE424" s="103"/>
      <c r="AF424" s="103"/>
      <c r="AG424" s="103"/>
      <c r="AH424" s="103"/>
      <c r="AI424" s="103"/>
      <c r="AJ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c r="AD425" s="103"/>
      <c r="AE425" s="103"/>
      <c r="AF425" s="103"/>
      <c r="AG425" s="103"/>
      <c r="AH425" s="103"/>
      <c r="AI425" s="103"/>
      <c r="AJ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c r="AD426" s="103"/>
      <c r="AE426" s="103"/>
      <c r="AF426" s="103"/>
      <c r="AG426" s="103"/>
      <c r="AH426" s="103"/>
      <c r="AI426" s="103"/>
      <c r="AJ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c r="AD427" s="103"/>
      <c r="AE427" s="103"/>
      <c r="AF427" s="103"/>
      <c r="AG427" s="103"/>
      <c r="AH427" s="103"/>
      <c r="AI427" s="103"/>
      <c r="AJ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c r="AD428" s="103"/>
      <c r="AE428" s="103"/>
      <c r="AF428" s="103"/>
      <c r="AG428" s="103"/>
      <c r="AH428" s="103"/>
      <c r="AI428" s="103"/>
      <c r="AJ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c r="AD429" s="103"/>
      <c r="AE429" s="103"/>
      <c r="AF429" s="103"/>
      <c r="AG429" s="103"/>
      <c r="AH429" s="103"/>
      <c r="AI429" s="103"/>
      <c r="AJ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c r="AD430" s="103"/>
      <c r="AE430" s="103"/>
      <c r="AF430" s="103"/>
      <c r="AG430" s="103"/>
      <c r="AH430" s="103"/>
      <c r="AI430" s="103"/>
      <c r="AJ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c r="AD431" s="103"/>
      <c r="AE431" s="103"/>
      <c r="AF431" s="103"/>
      <c r="AG431" s="103"/>
      <c r="AH431" s="103"/>
      <c r="AI431" s="103"/>
      <c r="AJ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c r="AD432" s="103"/>
      <c r="AE432" s="103"/>
      <c r="AF432" s="103"/>
      <c r="AG432" s="103"/>
      <c r="AH432" s="103"/>
      <c r="AI432" s="103"/>
      <c r="AJ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c r="AD433" s="103"/>
      <c r="AE433" s="103"/>
      <c r="AF433" s="103"/>
      <c r="AG433" s="103"/>
      <c r="AH433" s="103"/>
      <c r="AI433" s="103"/>
      <c r="AJ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c r="AD434" s="103"/>
      <c r="AE434" s="103"/>
      <c r="AF434" s="103"/>
      <c r="AG434" s="103"/>
      <c r="AH434" s="103"/>
      <c r="AI434" s="103"/>
      <c r="AJ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c r="AD435" s="103"/>
      <c r="AE435" s="103"/>
      <c r="AF435" s="103"/>
      <c r="AG435" s="103"/>
      <c r="AH435" s="103"/>
      <c r="AI435" s="103"/>
      <c r="AJ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c r="AD436" s="103"/>
      <c r="AE436" s="103"/>
      <c r="AF436" s="103"/>
      <c r="AG436" s="103"/>
      <c r="AH436" s="103"/>
      <c r="AI436" s="103"/>
      <c r="AJ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c r="AD437" s="103"/>
      <c r="AE437" s="103"/>
      <c r="AF437" s="103"/>
      <c r="AG437" s="103"/>
      <c r="AH437" s="103"/>
      <c r="AI437" s="103"/>
      <c r="AJ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c r="AD438" s="103"/>
      <c r="AE438" s="103"/>
      <c r="AF438" s="103"/>
      <c r="AG438" s="103"/>
      <c r="AH438" s="103"/>
      <c r="AI438" s="103"/>
      <c r="AJ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c r="AD439" s="103"/>
      <c r="AE439" s="103"/>
      <c r="AF439" s="103"/>
      <c r="AG439" s="103"/>
      <c r="AH439" s="103"/>
      <c r="AI439" s="103"/>
      <c r="AJ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c r="AD440" s="103"/>
      <c r="AE440" s="103"/>
      <c r="AF440" s="103"/>
      <c r="AG440" s="103"/>
      <c r="AH440" s="103"/>
      <c r="AI440" s="103"/>
      <c r="AJ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c r="AD441" s="103"/>
      <c r="AE441" s="103"/>
      <c r="AF441" s="103"/>
      <c r="AG441" s="103"/>
      <c r="AH441" s="103"/>
      <c r="AI441" s="103"/>
      <c r="AJ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c r="AD442" s="103"/>
      <c r="AE442" s="103"/>
      <c r="AF442" s="103"/>
      <c r="AG442" s="103"/>
      <c r="AH442" s="103"/>
      <c r="AI442" s="103"/>
      <c r="AJ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c r="AD443" s="103"/>
      <c r="AE443" s="103"/>
      <c r="AF443" s="103"/>
      <c r="AG443" s="103"/>
      <c r="AH443" s="103"/>
      <c r="AI443" s="103"/>
      <c r="AJ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c r="AD444" s="103"/>
      <c r="AE444" s="103"/>
      <c r="AF444" s="103"/>
      <c r="AG444" s="103"/>
      <c r="AH444" s="103"/>
      <c r="AI444" s="103"/>
      <c r="AJ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c r="AD445" s="103"/>
      <c r="AE445" s="103"/>
      <c r="AF445" s="103"/>
      <c r="AG445" s="103"/>
      <c r="AH445" s="103"/>
      <c r="AI445" s="103"/>
      <c r="AJ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c r="AD446" s="103"/>
      <c r="AE446" s="103"/>
      <c r="AF446" s="103"/>
      <c r="AG446" s="103"/>
      <c r="AH446" s="103"/>
      <c r="AI446" s="103"/>
      <c r="AJ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c r="AD447" s="103"/>
      <c r="AE447" s="103"/>
      <c r="AF447" s="103"/>
      <c r="AG447" s="103"/>
      <c r="AH447" s="103"/>
      <c r="AI447" s="103"/>
      <c r="AJ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c r="AD448" s="103"/>
      <c r="AE448" s="103"/>
      <c r="AF448" s="103"/>
      <c r="AG448" s="103"/>
      <c r="AH448" s="103"/>
      <c r="AI448" s="103"/>
      <c r="AJ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c r="AD449" s="103"/>
      <c r="AE449" s="103"/>
      <c r="AF449" s="103"/>
      <c r="AG449" s="103"/>
      <c r="AH449" s="103"/>
      <c r="AI449" s="103"/>
      <c r="AJ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c r="AD450" s="103"/>
      <c r="AE450" s="103"/>
      <c r="AF450" s="103"/>
      <c r="AG450" s="103"/>
      <c r="AH450" s="103"/>
      <c r="AI450" s="103"/>
      <c r="AJ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c r="AD451" s="103"/>
      <c r="AE451" s="103"/>
      <c r="AF451" s="103"/>
      <c r="AG451" s="103"/>
      <c r="AH451" s="103"/>
      <c r="AI451" s="103"/>
      <c r="AJ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c r="AE452" s="103"/>
      <c r="AF452" s="103"/>
      <c r="AG452" s="103"/>
      <c r="AH452" s="103"/>
      <c r="AI452" s="103"/>
      <c r="AJ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c r="AD454" s="103"/>
      <c r="AE454" s="103"/>
      <c r="AF454" s="103"/>
      <c r="AG454" s="103"/>
      <c r="AH454" s="103"/>
      <c r="AI454" s="103"/>
      <c r="AJ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c r="AD455" s="103"/>
      <c r="AE455" s="103"/>
      <c r="AF455" s="103"/>
      <c r="AG455" s="103"/>
      <c r="AH455" s="103"/>
      <c r="AI455" s="103"/>
      <c r="AJ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c r="AD456" s="103"/>
      <c r="AE456" s="103"/>
      <c r="AF456" s="103"/>
      <c r="AG456" s="103"/>
      <c r="AH456" s="103"/>
      <c r="AI456" s="103"/>
      <c r="AJ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c r="AD457" s="103"/>
      <c r="AE457" s="103"/>
      <c r="AF457" s="103"/>
      <c r="AG457" s="103"/>
      <c r="AH457" s="103"/>
      <c r="AI457" s="103"/>
      <c r="AJ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c r="AD458" s="103"/>
      <c r="AE458" s="103"/>
      <c r="AF458" s="103"/>
      <c r="AG458" s="103"/>
      <c r="AH458" s="103"/>
      <c r="AI458" s="103"/>
      <c r="AJ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c r="AD459" s="103"/>
      <c r="AE459" s="103"/>
      <c r="AF459" s="103"/>
      <c r="AG459" s="103"/>
      <c r="AH459" s="103"/>
      <c r="AI459" s="103"/>
      <c r="AJ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c r="AD460" s="103"/>
      <c r="AE460" s="103"/>
      <c r="AF460" s="103"/>
      <c r="AG460" s="103"/>
      <c r="AH460" s="103"/>
      <c r="AI460" s="103"/>
      <c r="AJ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c r="AD461" s="103"/>
      <c r="AE461" s="103"/>
      <c r="AF461" s="103"/>
      <c r="AG461" s="103"/>
      <c r="AH461" s="103"/>
      <c r="AI461" s="103"/>
      <c r="AJ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c r="AD462" s="103"/>
      <c r="AE462" s="103"/>
      <c r="AF462" s="103"/>
      <c r="AG462" s="103"/>
      <c r="AH462" s="103"/>
      <c r="AI462" s="103"/>
      <c r="AJ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c r="AE463" s="103"/>
      <c r="AF463" s="103"/>
      <c r="AG463" s="103"/>
      <c r="AH463" s="103"/>
      <c r="AI463" s="103"/>
      <c r="AJ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c r="AD464" s="103"/>
      <c r="AE464" s="103"/>
      <c r="AF464" s="103"/>
      <c r="AG464" s="103"/>
      <c r="AH464" s="103"/>
      <c r="AI464" s="103"/>
      <c r="AJ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c r="AD465" s="103"/>
      <c r="AE465" s="103"/>
      <c r="AF465" s="103"/>
      <c r="AG465" s="103"/>
      <c r="AH465" s="103"/>
      <c r="AI465" s="103"/>
      <c r="AJ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c r="AD466" s="103"/>
      <c r="AE466" s="103"/>
      <c r="AF466" s="103"/>
      <c r="AG466" s="103"/>
      <c r="AH466" s="103"/>
      <c r="AI466" s="103"/>
      <c r="AJ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c r="AD467" s="103"/>
      <c r="AE467" s="103"/>
      <c r="AF467" s="103"/>
      <c r="AG467" s="103"/>
      <c r="AH467" s="103"/>
      <c r="AI467" s="103"/>
      <c r="AJ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c r="AD468" s="103"/>
      <c r="AE468" s="103"/>
      <c r="AF468" s="103"/>
      <c r="AG468" s="103"/>
      <c r="AH468" s="103"/>
      <c r="AI468" s="103"/>
      <c r="AJ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c r="AD469" s="103"/>
      <c r="AE469" s="103"/>
      <c r="AF469" s="103"/>
      <c r="AG469" s="103"/>
      <c r="AH469" s="103"/>
      <c r="AI469" s="103"/>
      <c r="AJ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c r="AE470" s="103"/>
      <c r="AF470" s="103"/>
      <c r="AG470" s="103"/>
      <c r="AH470" s="103"/>
      <c r="AI470" s="103"/>
      <c r="AJ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c r="AD471" s="103"/>
      <c r="AE471" s="103"/>
      <c r="AF471" s="103"/>
      <c r="AG471" s="103"/>
      <c r="AH471" s="103"/>
      <c r="AI471" s="103"/>
      <c r="AJ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c r="AE472" s="103"/>
      <c r="AF472" s="103"/>
      <c r="AG472" s="103"/>
      <c r="AH472" s="103"/>
      <c r="AI472" s="103"/>
      <c r="AJ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c r="AD473" s="103"/>
      <c r="AE473" s="103"/>
      <c r="AF473" s="103"/>
      <c r="AG473" s="103"/>
      <c r="AH473" s="103"/>
      <c r="AI473" s="103"/>
      <c r="AJ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c r="AE474" s="103"/>
      <c r="AF474" s="103"/>
      <c r="AG474" s="103"/>
      <c r="AH474" s="103"/>
      <c r="AI474" s="103"/>
      <c r="AJ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c r="AE475" s="103"/>
      <c r="AF475" s="103"/>
      <c r="AG475" s="103"/>
      <c r="AH475" s="103"/>
      <c r="AI475" s="103"/>
      <c r="AJ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c r="AD476" s="103"/>
      <c r="AE476" s="103"/>
      <c r="AF476" s="103"/>
      <c r="AG476" s="103"/>
      <c r="AH476" s="103"/>
      <c r="AI476" s="103"/>
      <c r="AJ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c r="AE477" s="103"/>
      <c r="AF477" s="103"/>
      <c r="AG477" s="103"/>
      <c r="AH477" s="103"/>
      <c r="AI477" s="103"/>
      <c r="AJ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c r="AE478" s="103"/>
      <c r="AF478" s="103"/>
      <c r="AG478" s="103"/>
      <c r="AH478" s="103"/>
      <c r="AI478" s="103"/>
      <c r="AJ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c r="AE479" s="103"/>
      <c r="AF479" s="103"/>
      <c r="AG479" s="103"/>
      <c r="AH479" s="103"/>
      <c r="AI479" s="103"/>
      <c r="AJ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c r="AE480" s="103"/>
      <c r="AF480" s="103"/>
      <c r="AG480" s="103"/>
      <c r="AH480" s="103"/>
      <c r="AI480" s="103"/>
      <c r="AJ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c r="AE481" s="103"/>
      <c r="AF481" s="103"/>
      <c r="AG481" s="103"/>
      <c r="AH481" s="103"/>
      <c r="AI481" s="103"/>
      <c r="AJ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c r="AE482" s="103"/>
      <c r="AF482" s="103"/>
      <c r="AG482" s="103"/>
      <c r="AH482" s="103"/>
      <c r="AI482" s="103"/>
      <c r="AJ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c r="AE483" s="103"/>
      <c r="AF483" s="103"/>
      <c r="AG483" s="103"/>
      <c r="AH483" s="103"/>
      <c r="AI483" s="103"/>
      <c r="AJ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c r="AE484" s="103"/>
      <c r="AF484" s="103"/>
      <c r="AG484" s="103"/>
      <c r="AH484" s="103"/>
      <c r="AI484" s="103"/>
      <c r="AJ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c r="AE485" s="103"/>
      <c r="AF485" s="103"/>
      <c r="AG485" s="103"/>
      <c r="AH485" s="103"/>
      <c r="AI485" s="103"/>
      <c r="AJ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c r="AE486" s="103"/>
      <c r="AF486" s="103"/>
      <c r="AG486" s="103"/>
      <c r="AH486" s="103"/>
      <c r="AI486" s="103"/>
      <c r="AJ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c r="AE487" s="103"/>
      <c r="AF487" s="103"/>
      <c r="AG487" s="103"/>
      <c r="AH487" s="103"/>
      <c r="AI487" s="103"/>
      <c r="AJ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c r="AE488" s="103"/>
      <c r="AF488" s="103"/>
      <c r="AG488" s="103"/>
      <c r="AH488" s="103"/>
      <c r="AI488" s="103"/>
      <c r="AJ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c r="AE489" s="103"/>
      <c r="AF489" s="103"/>
      <c r="AG489" s="103"/>
      <c r="AH489" s="103"/>
      <c r="AI489" s="103"/>
      <c r="AJ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c r="AE490" s="103"/>
      <c r="AF490" s="103"/>
      <c r="AG490" s="103"/>
      <c r="AH490" s="103"/>
      <c r="AI490" s="103"/>
      <c r="AJ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c r="AE491" s="103"/>
      <c r="AF491" s="103"/>
      <c r="AG491" s="103"/>
      <c r="AH491" s="103"/>
      <c r="AI491" s="103"/>
      <c r="AJ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c r="AE492" s="103"/>
      <c r="AF492" s="103"/>
      <c r="AG492" s="103"/>
      <c r="AH492" s="103"/>
      <c r="AI492" s="103"/>
      <c r="AJ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c r="AE493" s="103"/>
      <c r="AF493" s="103"/>
      <c r="AG493" s="103"/>
      <c r="AH493" s="103"/>
      <c r="AI493" s="103"/>
      <c r="AJ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c r="AD494" s="103"/>
      <c r="AE494" s="103"/>
      <c r="AF494" s="103"/>
      <c r="AG494" s="103"/>
      <c r="AH494" s="103"/>
      <c r="AI494" s="103"/>
      <c r="AJ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c r="AD495" s="103"/>
      <c r="AE495" s="103"/>
      <c r="AF495" s="103"/>
      <c r="AG495" s="103"/>
      <c r="AH495" s="103"/>
      <c r="AI495" s="103"/>
      <c r="AJ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c r="AD496" s="103"/>
      <c r="AE496" s="103"/>
      <c r="AF496" s="103"/>
      <c r="AG496" s="103"/>
      <c r="AH496" s="103"/>
      <c r="AI496" s="103"/>
      <c r="AJ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c r="AD497" s="103"/>
      <c r="AE497" s="103"/>
      <c r="AF497" s="103"/>
      <c r="AG497" s="103"/>
      <c r="AH497" s="103"/>
      <c r="AI497" s="103"/>
      <c r="AJ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c r="AE498" s="103"/>
      <c r="AF498" s="103"/>
      <c r="AG498" s="103"/>
      <c r="AH498" s="103"/>
      <c r="AI498" s="103"/>
      <c r="AJ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c r="AE500" s="103"/>
      <c r="AF500" s="103"/>
      <c r="AG500" s="103"/>
      <c r="AH500" s="103"/>
      <c r="AI500" s="103"/>
      <c r="AJ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c r="AE501" s="103"/>
      <c r="AF501" s="103"/>
      <c r="AG501" s="103"/>
      <c r="AH501" s="103"/>
      <c r="AI501" s="103"/>
      <c r="AJ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c r="AE502" s="103"/>
      <c r="AF502" s="103"/>
      <c r="AG502" s="103"/>
      <c r="AH502" s="103"/>
      <c r="AI502" s="103"/>
      <c r="AJ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c r="AD503" s="103"/>
      <c r="AE503" s="103"/>
      <c r="AF503" s="103"/>
      <c r="AG503" s="103"/>
      <c r="AH503" s="103"/>
      <c r="AI503" s="103"/>
      <c r="AJ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c r="AD504" s="103"/>
      <c r="AE504" s="103"/>
      <c r="AF504" s="103"/>
      <c r="AG504" s="103"/>
      <c r="AH504" s="103"/>
      <c r="AI504" s="103"/>
      <c r="AJ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c r="AD505" s="103"/>
      <c r="AE505" s="103"/>
      <c r="AF505" s="103"/>
      <c r="AG505" s="103"/>
      <c r="AH505" s="103"/>
      <c r="AI505" s="103"/>
      <c r="AJ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c r="AD506" s="103"/>
      <c r="AE506" s="103"/>
      <c r="AF506" s="103"/>
      <c r="AG506" s="103"/>
      <c r="AH506" s="103"/>
      <c r="AI506" s="103"/>
      <c r="AJ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c r="AD507" s="103"/>
      <c r="AE507" s="103"/>
      <c r="AF507" s="103"/>
      <c r="AG507" s="103"/>
      <c r="AH507" s="103"/>
      <c r="AI507" s="103"/>
      <c r="AJ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c r="AD508" s="103"/>
      <c r="AE508" s="103"/>
      <c r="AF508" s="103"/>
      <c r="AG508" s="103"/>
      <c r="AH508" s="103"/>
      <c r="AI508" s="103"/>
      <c r="AJ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c r="AD509" s="103"/>
      <c r="AE509" s="103"/>
      <c r="AF509" s="103"/>
      <c r="AG509" s="103"/>
      <c r="AH509" s="103"/>
      <c r="AI509" s="103"/>
      <c r="AJ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c r="AD510" s="103"/>
      <c r="AE510" s="103"/>
      <c r="AF510" s="103"/>
      <c r="AG510" s="103"/>
      <c r="AH510" s="103"/>
      <c r="AI510" s="103"/>
      <c r="AJ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c r="AD511" s="103"/>
      <c r="AE511" s="103"/>
      <c r="AF511" s="103"/>
      <c r="AG511" s="103"/>
      <c r="AH511" s="103"/>
      <c r="AI511" s="103"/>
      <c r="AJ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c r="AD512" s="103"/>
      <c r="AE512" s="103"/>
      <c r="AF512" s="103"/>
      <c r="AG512" s="103"/>
      <c r="AH512" s="103"/>
      <c r="AI512" s="103"/>
      <c r="AJ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c r="AD513" s="103"/>
      <c r="AE513" s="103"/>
      <c r="AF513" s="103"/>
      <c r="AG513" s="103"/>
      <c r="AH513" s="103"/>
      <c r="AI513" s="103"/>
      <c r="AJ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c r="AD514" s="103"/>
      <c r="AE514" s="103"/>
      <c r="AF514" s="103"/>
      <c r="AG514" s="103"/>
      <c r="AH514" s="103"/>
      <c r="AI514" s="103"/>
      <c r="AJ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c r="AD515" s="103"/>
      <c r="AE515" s="103"/>
      <c r="AF515" s="103"/>
      <c r="AG515" s="103"/>
      <c r="AH515" s="103"/>
      <c r="AI515" s="103"/>
      <c r="AJ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c r="AD516" s="103"/>
      <c r="AE516" s="103"/>
      <c r="AF516" s="103"/>
      <c r="AG516" s="103"/>
      <c r="AH516" s="103"/>
      <c r="AI516" s="103"/>
      <c r="AJ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c r="AD517" s="103"/>
      <c r="AE517" s="103"/>
      <c r="AF517" s="103"/>
      <c r="AG517" s="103"/>
      <c r="AH517" s="103"/>
      <c r="AI517" s="103"/>
      <c r="AJ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c r="AD518" s="103"/>
      <c r="AE518" s="103"/>
      <c r="AF518" s="103"/>
      <c r="AG518" s="103"/>
      <c r="AH518" s="103"/>
      <c r="AI518" s="103"/>
      <c r="AJ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c r="AD519" s="103"/>
      <c r="AE519" s="103"/>
      <c r="AF519" s="103"/>
      <c r="AG519" s="103"/>
      <c r="AH519" s="103"/>
      <c r="AI519" s="103"/>
      <c r="AJ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c r="AD520" s="103"/>
      <c r="AE520" s="103"/>
      <c r="AF520" s="103"/>
      <c r="AG520" s="103"/>
      <c r="AH520" s="103"/>
      <c r="AI520" s="103"/>
      <c r="AJ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c r="AD521" s="103"/>
      <c r="AE521" s="103"/>
      <c r="AF521" s="103"/>
      <c r="AG521" s="103"/>
      <c r="AH521" s="103"/>
      <c r="AI521" s="103"/>
      <c r="AJ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c r="AD522" s="103"/>
      <c r="AE522" s="103"/>
      <c r="AF522" s="103"/>
      <c r="AG522" s="103"/>
      <c r="AH522" s="103"/>
      <c r="AI522" s="103"/>
      <c r="AJ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c r="AD523" s="103"/>
      <c r="AE523" s="103"/>
      <c r="AF523" s="103"/>
      <c r="AG523" s="103"/>
      <c r="AH523" s="103"/>
      <c r="AI523" s="103"/>
      <c r="AJ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c r="AD524" s="103"/>
      <c r="AE524" s="103"/>
      <c r="AF524" s="103"/>
      <c r="AG524" s="103"/>
      <c r="AH524" s="103"/>
      <c r="AI524" s="103"/>
      <c r="AJ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c r="AD525" s="103"/>
      <c r="AE525" s="103"/>
      <c r="AF525" s="103"/>
      <c r="AG525" s="103"/>
      <c r="AH525" s="103"/>
      <c r="AI525" s="103"/>
      <c r="AJ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c r="AD526" s="103"/>
      <c r="AE526" s="103"/>
      <c r="AF526" s="103"/>
      <c r="AG526" s="103"/>
      <c r="AH526" s="103"/>
      <c r="AI526" s="103"/>
      <c r="AJ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c r="AD527" s="103"/>
      <c r="AE527" s="103"/>
      <c r="AF527" s="103"/>
      <c r="AG527" s="103"/>
      <c r="AH527" s="103"/>
      <c r="AI527" s="103"/>
      <c r="AJ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c r="AD528" s="103"/>
      <c r="AE528" s="103"/>
      <c r="AF528" s="103"/>
      <c r="AG528" s="103"/>
      <c r="AH528" s="103"/>
      <c r="AI528" s="103"/>
      <c r="AJ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c r="AE529" s="103"/>
      <c r="AF529" s="103"/>
      <c r="AG529" s="103"/>
      <c r="AH529" s="103"/>
      <c r="AI529" s="103"/>
      <c r="AJ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c r="AD530" s="103"/>
      <c r="AE530" s="103"/>
      <c r="AF530" s="103"/>
      <c r="AG530" s="103"/>
      <c r="AH530" s="103"/>
      <c r="AI530" s="103"/>
      <c r="AJ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c r="AD531" s="103"/>
      <c r="AE531" s="103"/>
      <c r="AF531" s="103"/>
      <c r="AG531" s="103"/>
      <c r="AH531" s="103"/>
      <c r="AI531" s="103"/>
      <c r="AJ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c r="AD532" s="103"/>
      <c r="AE532" s="103"/>
      <c r="AF532" s="103"/>
      <c r="AG532" s="103"/>
      <c r="AH532" s="103"/>
      <c r="AI532" s="103"/>
      <c r="AJ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c r="AD533" s="103"/>
      <c r="AE533" s="103"/>
      <c r="AF533" s="103"/>
      <c r="AG533" s="103"/>
      <c r="AH533" s="103"/>
      <c r="AI533" s="103"/>
      <c r="AJ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c r="AD534" s="103"/>
      <c r="AE534" s="103"/>
      <c r="AF534" s="103"/>
      <c r="AG534" s="103"/>
      <c r="AH534" s="103"/>
      <c r="AI534" s="103"/>
      <c r="AJ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c r="AD535" s="103"/>
      <c r="AE535" s="103"/>
      <c r="AF535" s="103"/>
      <c r="AG535" s="103"/>
      <c r="AH535" s="103"/>
      <c r="AI535" s="103"/>
      <c r="AJ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c r="AD536" s="103"/>
      <c r="AE536" s="103"/>
      <c r="AF536" s="103"/>
      <c r="AG536" s="103"/>
      <c r="AH536" s="103"/>
      <c r="AI536" s="103"/>
      <c r="AJ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c r="AE537" s="103"/>
      <c r="AF537" s="103"/>
      <c r="AG537" s="103"/>
      <c r="AH537" s="103"/>
      <c r="AI537" s="103"/>
      <c r="AJ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c r="AD538" s="103"/>
      <c r="AE538" s="103"/>
      <c r="AF538" s="103"/>
      <c r="AG538" s="103"/>
      <c r="AH538" s="103"/>
      <c r="AI538" s="103"/>
      <c r="AJ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c r="AD539" s="103"/>
      <c r="AE539" s="103"/>
      <c r="AF539" s="103"/>
      <c r="AG539" s="103"/>
      <c r="AH539" s="103"/>
      <c r="AI539" s="103"/>
      <c r="AJ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c r="AD540" s="103"/>
      <c r="AE540" s="103"/>
      <c r="AF540" s="103"/>
      <c r="AG540" s="103"/>
      <c r="AH540" s="103"/>
      <c r="AI540" s="103"/>
      <c r="AJ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c r="AD541" s="103"/>
      <c r="AE541" s="103"/>
      <c r="AF541" s="103"/>
      <c r="AG541" s="103"/>
      <c r="AH541" s="103"/>
      <c r="AI541" s="103"/>
      <c r="AJ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c r="AD542" s="103"/>
      <c r="AE542" s="103"/>
      <c r="AF542" s="103"/>
      <c r="AG542" s="103"/>
      <c r="AH542" s="103"/>
      <c r="AI542" s="103"/>
      <c r="AJ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c r="AE543" s="103"/>
      <c r="AF543" s="103"/>
      <c r="AG543" s="103"/>
      <c r="AH543" s="103"/>
      <c r="AI543" s="103"/>
      <c r="AJ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c r="AE544" s="103"/>
      <c r="AF544" s="103"/>
      <c r="AG544" s="103"/>
      <c r="AH544" s="103"/>
      <c r="AI544" s="103"/>
      <c r="AJ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c r="AE546" s="103"/>
      <c r="AF546" s="103"/>
      <c r="AG546" s="103"/>
      <c r="AH546" s="103"/>
      <c r="AI546" s="103"/>
      <c r="AJ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c r="AD547" s="103"/>
      <c r="AE547" s="103"/>
      <c r="AF547" s="103"/>
      <c r="AG547" s="103"/>
      <c r="AH547" s="103"/>
      <c r="AI547" s="103"/>
      <c r="AJ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c r="AD548" s="103"/>
      <c r="AE548" s="103"/>
      <c r="AF548" s="103"/>
      <c r="AG548" s="103"/>
      <c r="AH548" s="103"/>
      <c r="AI548" s="103"/>
      <c r="AJ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c r="AD549" s="103"/>
      <c r="AE549" s="103"/>
      <c r="AF549" s="103"/>
      <c r="AG549" s="103"/>
      <c r="AH549" s="103"/>
      <c r="AI549" s="103"/>
      <c r="AJ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c r="AD550" s="103"/>
      <c r="AE550" s="103"/>
      <c r="AF550" s="103"/>
      <c r="AG550" s="103"/>
      <c r="AH550" s="103"/>
      <c r="AI550" s="103"/>
      <c r="AJ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c r="AD551" s="103"/>
      <c r="AE551" s="103"/>
      <c r="AF551" s="103"/>
      <c r="AG551" s="103"/>
      <c r="AH551" s="103"/>
      <c r="AI551" s="103"/>
      <c r="AJ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c r="AD552" s="103"/>
      <c r="AE552" s="103"/>
      <c r="AF552" s="103"/>
      <c r="AG552" s="103"/>
      <c r="AH552" s="103"/>
      <c r="AI552" s="103"/>
      <c r="AJ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c r="AD553" s="103"/>
      <c r="AE553" s="103"/>
      <c r="AF553" s="103"/>
      <c r="AG553" s="103"/>
      <c r="AH553" s="103"/>
      <c r="AI553" s="103"/>
      <c r="AJ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c r="AD554" s="103"/>
      <c r="AE554" s="103"/>
      <c r="AF554" s="103"/>
      <c r="AG554" s="103"/>
      <c r="AH554" s="103"/>
      <c r="AI554" s="103"/>
      <c r="AJ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c r="AD555" s="103"/>
      <c r="AE555" s="103"/>
      <c r="AF555" s="103"/>
      <c r="AG555" s="103"/>
      <c r="AH555" s="103"/>
      <c r="AI555" s="103"/>
      <c r="AJ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c r="AD556" s="103"/>
      <c r="AE556" s="103"/>
      <c r="AF556" s="103"/>
      <c r="AG556" s="103"/>
      <c r="AH556" s="103"/>
      <c r="AI556" s="103"/>
      <c r="AJ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c r="AD557" s="103"/>
      <c r="AE557" s="103"/>
      <c r="AF557" s="103"/>
      <c r="AG557" s="103"/>
      <c r="AH557" s="103"/>
      <c r="AI557" s="103"/>
      <c r="AJ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c r="AD558" s="103"/>
      <c r="AE558" s="103"/>
      <c r="AF558" s="103"/>
      <c r="AG558" s="103"/>
      <c r="AH558" s="103"/>
      <c r="AI558" s="103"/>
      <c r="AJ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c r="AD559" s="103"/>
      <c r="AE559" s="103"/>
      <c r="AF559" s="103"/>
      <c r="AG559" s="103"/>
      <c r="AH559" s="103"/>
      <c r="AI559" s="103"/>
      <c r="AJ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c r="AD560" s="103"/>
      <c r="AE560" s="103"/>
      <c r="AF560" s="103"/>
      <c r="AG560" s="103"/>
      <c r="AH560" s="103"/>
      <c r="AI560" s="103"/>
      <c r="AJ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c r="AD561" s="103"/>
      <c r="AE561" s="103"/>
      <c r="AF561" s="103"/>
      <c r="AG561" s="103"/>
      <c r="AH561" s="103"/>
      <c r="AI561" s="103"/>
      <c r="AJ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c r="AD562" s="103"/>
      <c r="AE562" s="103"/>
      <c r="AF562" s="103"/>
      <c r="AG562" s="103"/>
      <c r="AH562" s="103"/>
      <c r="AI562" s="103"/>
      <c r="AJ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c r="AD563" s="103"/>
      <c r="AE563" s="103"/>
      <c r="AF563" s="103"/>
      <c r="AG563" s="103"/>
      <c r="AH563" s="103"/>
      <c r="AI563" s="103"/>
      <c r="AJ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c r="AD564" s="103"/>
      <c r="AE564" s="103"/>
      <c r="AF564" s="103"/>
      <c r="AG564" s="103"/>
      <c r="AH564" s="103"/>
      <c r="AI564" s="103"/>
      <c r="AJ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c r="AE565" s="103"/>
      <c r="AF565" s="103"/>
      <c r="AG565" s="103"/>
      <c r="AH565" s="103"/>
      <c r="AI565" s="103"/>
      <c r="AJ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c r="AD566" s="103"/>
      <c r="AE566" s="103"/>
      <c r="AF566" s="103"/>
      <c r="AG566" s="103"/>
      <c r="AH566" s="103"/>
      <c r="AI566" s="103"/>
      <c r="AJ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c r="AD567" s="103"/>
      <c r="AE567" s="103"/>
      <c r="AF567" s="103"/>
      <c r="AG567" s="103"/>
      <c r="AH567" s="103"/>
      <c r="AI567" s="103"/>
      <c r="AJ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c r="AD568" s="103"/>
      <c r="AE568" s="103"/>
      <c r="AF568" s="103"/>
      <c r="AG568" s="103"/>
      <c r="AH568" s="103"/>
      <c r="AI568" s="103"/>
      <c r="AJ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c r="AD569" s="103"/>
      <c r="AE569" s="103"/>
      <c r="AF569" s="103"/>
      <c r="AG569" s="103"/>
      <c r="AH569" s="103"/>
      <c r="AI569" s="103"/>
      <c r="AJ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c r="AD570" s="103"/>
      <c r="AE570" s="103"/>
      <c r="AF570" s="103"/>
      <c r="AG570" s="103"/>
      <c r="AH570" s="103"/>
      <c r="AI570" s="103"/>
      <c r="AJ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c r="AD571" s="103"/>
      <c r="AE571" s="103"/>
      <c r="AF571" s="103"/>
      <c r="AG571" s="103"/>
      <c r="AH571" s="103"/>
      <c r="AI571" s="103"/>
      <c r="AJ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c r="AD572" s="103"/>
      <c r="AE572" s="103"/>
      <c r="AF572" s="103"/>
      <c r="AG572" s="103"/>
      <c r="AH572" s="103"/>
      <c r="AI572" s="103"/>
      <c r="AJ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c r="AD573" s="103"/>
      <c r="AE573" s="103"/>
      <c r="AF573" s="103"/>
      <c r="AG573" s="103"/>
      <c r="AH573" s="103"/>
      <c r="AI573" s="103"/>
      <c r="AJ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c r="AD574" s="103"/>
      <c r="AE574" s="103"/>
      <c r="AF574" s="103"/>
      <c r="AG574" s="103"/>
      <c r="AH574" s="103"/>
      <c r="AI574" s="103"/>
      <c r="AJ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c r="AD575" s="103"/>
      <c r="AE575" s="103"/>
      <c r="AF575" s="103"/>
      <c r="AG575" s="103"/>
      <c r="AH575" s="103"/>
      <c r="AI575" s="103"/>
      <c r="AJ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c r="AD576" s="103"/>
      <c r="AE576" s="103"/>
      <c r="AF576" s="103"/>
      <c r="AG576" s="103"/>
      <c r="AH576" s="103"/>
      <c r="AI576" s="103"/>
      <c r="AJ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c r="AD577" s="103"/>
      <c r="AE577" s="103"/>
      <c r="AF577" s="103"/>
      <c r="AG577" s="103"/>
      <c r="AH577" s="103"/>
      <c r="AI577" s="103"/>
      <c r="AJ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c r="AD578" s="103"/>
      <c r="AE578" s="103"/>
      <c r="AF578" s="103"/>
      <c r="AG578" s="103"/>
      <c r="AH578" s="103"/>
      <c r="AI578" s="103"/>
      <c r="AJ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c r="AD579" s="103"/>
      <c r="AE579" s="103"/>
      <c r="AF579" s="103"/>
      <c r="AG579" s="103"/>
      <c r="AH579" s="103"/>
      <c r="AI579" s="103"/>
      <c r="AJ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c r="AD580" s="103"/>
      <c r="AE580" s="103"/>
      <c r="AF580" s="103"/>
      <c r="AG580" s="103"/>
      <c r="AH580" s="103"/>
      <c r="AI580" s="103"/>
      <c r="AJ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c r="AD581" s="103"/>
      <c r="AE581" s="103"/>
      <c r="AF581" s="103"/>
      <c r="AG581" s="103"/>
      <c r="AH581" s="103"/>
      <c r="AI581" s="103"/>
      <c r="AJ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c r="AD582" s="103"/>
      <c r="AE582" s="103"/>
      <c r="AF582" s="103"/>
      <c r="AG582" s="103"/>
      <c r="AH582" s="103"/>
      <c r="AI582" s="103"/>
      <c r="AJ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c r="AD583" s="103"/>
      <c r="AE583" s="103"/>
      <c r="AF583" s="103"/>
      <c r="AG583" s="103"/>
      <c r="AH583" s="103"/>
      <c r="AI583" s="103"/>
      <c r="AJ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c r="AD584" s="103"/>
      <c r="AE584" s="103"/>
      <c r="AF584" s="103"/>
      <c r="AG584" s="103"/>
      <c r="AH584" s="103"/>
      <c r="AI584" s="103"/>
      <c r="AJ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c r="AD585" s="103"/>
      <c r="AE585" s="103"/>
      <c r="AF585" s="103"/>
      <c r="AG585" s="103"/>
      <c r="AH585" s="103"/>
      <c r="AI585" s="103"/>
      <c r="AJ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c r="AD586" s="103"/>
      <c r="AE586" s="103"/>
      <c r="AF586" s="103"/>
      <c r="AG586" s="103"/>
      <c r="AH586" s="103"/>
      <c r="AI586" s="103"/>
      <c r="AJ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c r="AD587" s="103"/>
      <c r="AE587" s="103"/>
      <c r="AF587" s="103"/>
      <c r="AG587" s="103"/>
      <c r="AH587" s="103"/>
      <c r="AI587" s="103"/>
      <c r="AJ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c r="AD588" s="103"/>
      <c r="AE588" s="103"/>
      <c r="AF588" s="103"/>
      <c r="AG588" s="103"/>
      <c r="AH588" s="103"/>
      <c r="AI588" s="103"/>
      <c r="AJ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c r="AD589" s="103"/>
      <c r="AE589" s="103"/>
      <c r="AF589" s="103"/>
      <c r="AG589" s="103"/>
      <c r="AH589" s="103"/>
      <c r="AI589" s="103"/>
      <c r="AJ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c r="AD590" s="103"/>
      <c r="AE590" s="103"/>
      <c r="AF590" s="103"/>
      <c r="AG590" s="103"/>
      <c r="AH590" s="103"/>
      <c r="AI590" s="103"/>
      <c r="AJ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c r="AD592" s="103"/>
      <c r="AE592" s="103"/>
      <c r="AF592" s="103"/>
      <c r="AG592" s="103"/>
      <c r="AH592" s="103"/>
      <c r="AI592" s="103"/>
      <c r="AJ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c r="AD593" s="103"/>
      <c r="AE593" s="103"/>
      <c r="AF593" s="103"/>
      <c r="AG593" s="103"/>
      <c r="AH593" s="103"/>
      <c r="AI593" s="103"/>
      <c r="AJ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c r="AD594" s="103"/>
      <c r="AE594" s="103"/>
      <c r="AF594" s="103"/>
      <c r="AG594" s="103"/>
      <c r="AH594" s="103"/>
      <c r="AI594" s="103"/>
      <c r="AJ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c r="AD595" s="103"/>
      <c r="AE595" s="103"/>
      <c r="AF595" s="103"/>
      <c r="AG595" s="103"/>
      <c r="AH595" s="103"/>
      <c r="AI595" s="103"/>
      <c r="AJ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c r="AD596" s="103"/>
      <c r="AE596" s="103"/>
      <c r="AF596" s="103"/>
      <c r="AG596" s="103"/>
      <c r="AH596" s="103"/>
      <c r="AI596" s="103"/>
      <c r="AJ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c r="AD597" s="103"/>
      <c r="AE597" s="103"/>
      <c r="AF597" s="103"/>
      <c r="AG597" s="103"/>
      <c r="AH597" s="103"/>
      <c r="AI597" s="103"/>
      <c r="AJ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c r="AD598" s="103"/>
      <c r="AE598" s="103"/>
      <c r="AF598" s="103"/>
      <c r="AG598" s="103"/>
      <c r="AH598" s="103"/>
      <c r="AI598" s="103"/>
      <c r="AJ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c r="AD599" s="103"/>
      <c r="AE599" s="103"/>
      <c r="AF599" s="103"/>
      <c r="AG599" s="103"/>
      <c r="AH599" s="103"/>
      <c r="AI599" s="103"/>
      <c r="AJ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c r="AD600" s="103"/>
      <c r="AE600" s="103"/>
      <c r="AF600" s="103"/>
      <c r="AG600" s="103"/>
      <c r="AH600" s="103"/>
      <c r="AI600" s="103"/>
      <c r="AJ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c r="AD601" s="103"/>
      <c r="AE601" s="103"/>
      <c r="AF601" s="103"/>
      <c r="AG601" s="103"/>
      <c r="AH601" s="103"/>
      <c r="AI601" s="103"/>
      <c r="AJ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c r="AD602" s="103"/>
      <c r="AE602" s="103"/>
      <c r="AF602" s="103"/>
      <c r="AG602" s="103"/>
      <c r="AH602" s="103"/>
      <c r="AI602" s="103"/>
      <c r="AJ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c r="AD603" s="103"/>
      <c r="AE603" s="103"/>
      <c r="AF603" s="103"/>
      <c r="AG603" s="103"/>
      <c r="AH603" s="103"/>
      <c r="AI603" s="103"/>
      <c r="AJ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c r="AD604" s="103"/>
      <c r="AE604" s="103"/>
      <c r="AF604" s="103"/>
      <c r="AG604" s="103"/>
      <c r="AH604" s="103"/>
      <c r="AI604" s="103"/>
      <c r="AJ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c r="AD605" s="103"/>
      <c r="AE605" s="103"/>
      <c r="AF605" s="103"/>
      <c r="AG605" s="103"/>
      <c r="AH605" s="103"/>
      <c r="AI605" s="103"/>
      <c r="AJ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c r="AD606" s="103"/>
      <c r="AE606" s="103"/>
      <c r="AF606" s="103"/>
      <c r="AG606" s="103"/>
      <c r="AH606" s="103"/>
      <c r="AI606" s="103"/>
      <c r="AJ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c r="AD607" s="103"/>
      <c r="AE607" s="103"/>
      <c r="AF607" s="103"/>
      <c r="AG607" s="103"/>
      <c r="AH607" s="103"/>
      <c r="AI607" s="103"/>
      <c r="AJ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c r="AD608" s="103"/>
      <c r="AE608" s="103"/>
      <c r="AF608" s="103"/>
      <c r="AG608" s="103"/>
      <c r="AH608" s="103"/>
      <c r="AI608" s="103"/>
      <c r="AJ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c r="AD609" s="103"/>
      <c r="AE609" s="103"/>
      <c r="AF609" s="103"/>
      <c r="AG609" s="103"/>
      <c r="AH609" s="103"/>
      <c r="AI609" s="103"/>
      <c r="AJ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c r="AD610" s="103"/>
      <c r="AE610" s="103"/>
      <c r="AF610" s="103"/>
      <c r="AG610" s="103"/>
      <c r="AH610" s="103"/>
      <c r="AI610" s="103"/>
      <c r="AJ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c r="AD611" s="103"/>
      <c r="AE611" s="103"/>
      <c r="AF611" s="103"/>
      <c r="AG611" s="103"/>
      <c r="AH611" s="103"/>
      <c r="AI611" s="103"/>
      <c r="AJ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c r="AD612" s="103"/>
      <c r="AE612" s="103"/>
      <c r="AF612" s="103"/>
      <c r="AG612" s="103"/>
      <c r="AH612" s="103"/>
      <c r="AI612" s="103"/>
      <c r="AJ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c r="AD613" s="103"/>
      <c r="AE613" s="103"/>
      <c r="AF613" s="103"/>
      <c r="AG613" s="103"/>
      <c r="AH613" s="103"/>
      <c r="AI613" s="103"/>
      <c r="AJ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c r="AD614" s="103"/>
      <c r="AE614" s="103"/>
      <c r="AF614" s="103"/>
      <c r="AG614" s="103"/>
      <c r="AH614" s="103"/>
      <c r="AI614" s="103"/>
      <c r="AJ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c r="AD615" s="103"/>
      <c r="AE615" s="103"/>
      <c r="AF615" s="103"/>
      <c r="AG615" s="103"/>
      <c r="AH615" s="103"/>
      <c r="AI615" s="103"/>
      <c r="AJ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c r="AD616" s="103"/>
      <c r="AE616" s="103"/>
      <c r="AF616" s="103"/>
      <c r="AG616" s="103"/>
      <c r="AH616" s="103"/>
      <c r="AI616" s="103"/>
      <c r="AJ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c r="AD617" s="103"/>
      <c r="AE617" s="103"/>
      <c r="AF617" s="103"/>
      <c r="AG617" s="103"/>
      <c r="AH617" s="103"/>
      <c r="AI617" s="103"/>
      <c r="AJ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c r="AD618" s="103"/>
      <c r="AE618" s="103"/>
      <c r="AF618" s="103"/>
      <c r="AG618" s="103"/>
      <c r="AH618" s="103"/>
      <c r="AI618" s="103"/>
      <c r="AJ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c r="AD619" s="103"/>
      <c r="AE619" s="103"/>
      <c r="AF619" s="103"/>
      <c r="AG619" s="103"/>
      <c r="AH619" s="103"/>
      <c r="AI619" s="103"/>
      <c r="AJ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c r="AD620" s="103"/>
      <c r="AE620" s="103"/>
      <c r="AF620" s="103"/>
      <c r="AG620" s="103"/>
      <c r="AH620" s="103"/>
      <c r="AI620" s="103"/>
      <c r="AJ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c r="AD621" s="103"/>
      <c r="AE621" s="103"/>
      <c r="AF621" s="103"/>
      <c r="AG621" s="103"/>
      <c r="AH621" s="103"/>
      <c r="AI621" s="103"/>
      <c r="AJ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c r="AD622" s="103"/>
      <c r="AE622" s="103"/>
      <c r="AF622" s="103"/>
      <c r="AG622" s="103"/>
      <c r="AH622" s="103"/>
      <c r="AI622" s="103"/>
      <c r="AJ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c r="AD623" s="103"/>
      <c r="AE623" s="103"/>
      <c r="AF623" s="103"/>
      <c r="AG623" s="103"/>
      <c r="AH623" s="103"/>
      <c r="AI623" s="103"/>
      <c r="AJ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c r="AD624" s="103"/>
      <c r="AE624" s="103"/>
      <c r="AF624" s="103"/>
      <c r="AG624" s="103"/>
      <c r="AH624" s="103"/>
      <c r="AI624" s="103"/>
      <c r="AJ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c r="AD625" s="103"/>
      <c r="AE625" s="103"/>
      <c r="AF625" s="103"/>
      <c r="AG625" s="103"/>
      <c r="AH625" s="103"/>
      <c r="AI625" s="103"/>
      <c r="AJ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c r="AD626" s="103"/>
      <c r="AE626" s="103"/>
      <c r="AF626" s="103"/>
      <c r="AG626" s="103"/>
      <c r="AH626" s="103"/>
      <c r="AI626" s="103"/>
      <c r="AJ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c r="AD627" s="103"/>
      <c r="AE627" s="103"/>
      <c r="AF627" s="103"/>
      <c r="AG627" s="103"/>
      <c r="AH627" s="103"/>
      <c r="AI627" s="103"/>
      <c r="AJ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c r="AD628" s="103"/>
      <c r="AE628" s="103"/>
      <c r="AF628" s="103"/>
      <c r="AG628" s="103"/>
      <c r="AH628" s="103"/>
      <c r="AI628" s="103"/>
      <c r="AJ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c r="AD629" s="103"/>
      <c r="AE629" s="103"/>
      <c r="AF629" s="103"/>
      <c r="AG629" s="103"/>
      <c r="AH629" s="103"/>
      <c r="AI629" s="103"/>
      <c r="AJ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c r="AD630" s="103"/>
      <c r="AE630" s="103"/>
      <c r="AF630" s="103"/>
      <c r="AG630" s="103"/>
      <c r="AH630" s="103"/>
      <c r="AI630" s="103"/>
      <c r="AJ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c r="AD631" s="103"/>
      <c r="AE631" s="103"/>
      <c r="AF631" s="103"/>
      <c r="AG631" s="103"/>
      <c r="AH631" s="103"/>
      <c r="AI631" s="103"/>
      <c r="AJ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c r="AD632" s="103"/>
      <c r="AE632" s="103"/>
      <c r="AF632" s="103"/>
      <c r="AG632" s="103"/>
      <c r="AH632" s="103"/>
      <c r="AI632" s="103"/>
      <c r="AJ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c r="AD633" s="103"/>
      <c r="AE633" s="103"/>
      <c r="AF633" s="103"/>
      <c r="AG633" s="103"/>
      <c r="AH633" s="103"/>
      <c r="AI633" s="103"/>
      <c r="AJ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c r="AD634" s="103"/>
      <c r="AE634" s="103"/>
      <c r="AF634" s="103"/>
      <c r="AG634" s="103"/>
      <c r="AH634" s="103"/>
      <c r="AI634" s="103"/>
      <c r="AJ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c r="AD635" s="103"/>
      <c r="AE635" s="103"/>
      <c r="AF635" s="103"/>
      <c r="AG635" s="103"/>
      <c r="AH635" s="103"/>
      <c r="AI635" s="103"/>
      <c r="AJ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c r="AD636" s="103"/>
      <c r="AE636" s="103"/>
      <c r="AF636" s="103"/>
      <c r="AG636" s="103"/>
      <c r="AH636" s="103"/>
      <c r="AI636" s="103"/>
      <c r="AJ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c r="AD637" s="103"/>
      <c r="AE637" s="103"/>
      <c r="AF637" s="103"/>
      <c r="AG637" s="103"/>
      <c r="AH637" s="103"/>
      <c r="AI637" s="103"/>
      <c r="AJ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c r="AD638" s="103"/>
      <c r="AE638" s="103"/>
      <c r="AF638" s="103"/>
      <c r="AG638" s="103"/>
      <c r="AH638" s="103"/>
      <c r="AI638" s="103"/>
      <c r="AJ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c r="AD639" s="103"/>
      <c r="AE639" s="103"/>
      <c r="AF639" s="103"/>
      <c r="AG639" s="103"/>
      <c r="AH639" s="103"/>
      <c r="AI639" s="103"/>
      <c r="AJ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c r="AD640" s="103"/>
      <c r="AE640" s="103"/>
      <c r="AF640" s="103"/>
      <c r="AG640" s="103"/>
      <c r="AH640" s="103"/>
      <c r="AI640" s="103"/>
      <c r="AJ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c r="AD641" s="103"/>
      <c r="AE641" s="103"/>
      <c r="AF641" s="103"/>
      <c r="AG641" s="103"/>
      <c r="AH641" s="103"/>
      <c r="AI641" s="103"/>
      <c r="AJ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c r="AD642" s="103"/>
      <c r="AE642" s="103"/>
      <c r="AF642" s="103"/>
      <c r="AG642" s="103"/>
      <c r="AH642" s="103"/>
      <c r="AI642" s="103"/>
      <c r="AJ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c r="AD643" s="103"/>
      <c r="AE643" s="103"/>
      <c r="AF643" s="103"/>
      <c r="AG643" s="103"/>
      <c r="AH643" s="103"/>
      <c r="AI643" s="103"/>
      <c r="AJ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c r="AD644" s="103"/>
      <c r="AE644" s="103"/>
      <c r="AF644" s="103"/>
      <c r="AG644" s="103"/>
      <c r="AH644" s="103"/>
      <c r="AI644" s="103"/>
      <c r="AJ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c r="AD645" s="103"/>
      <c r="AE645" s="103"/>
      <c r="AF645" s="103"/>
      <c r="AG645" s="103"/>
      <c r="AH645" s="103"/>
      <c r="AI645" s="103"/>
      <c r="AJ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c r="AD646" s="103"/>
      <c r="AE646" s="103"/>
      <c r="AF646" s="103"/>
      <c r="AG646" s="103"/>
      <c r="AH646" s="103"/>
      <c r="AI646" s="103"/>
      <c r="AJ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c r="AD647" s="103"/>
      <c r="AE647" s="103"/>
      <c r="AF647" s="103"/>
      <c r="AG647" s="103"/>
      <c r="AH647" s="103"/>
      <c r="AI647" s="103"/>
      <c r="AJ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c r="AD648" s="103"/>
      <c r="AE648" s="103"/>
      <c r="AF648" s="103"/>
      <c r="AG648" s="103"/>
      <c r="AH648" s="103"/>
      <c r="AI648" s="103"/>
      <c r="AJ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c r="AD649" s="103"/>
      <c r="AE649" s="103"/>
      <c r="AF649" s="103"/>
      <c r="AG649" s="103"/>
      <c r="AH649" s="103"/>
      <c r="AI649" s="103"/>
      <c r="AJ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c r="AD650" s="103"/>
      <c r="AE650" s="103"/>
      <c r="AF650" s="103"/>
      <c r="AG650" s="103"/>
      <c r="AH650" s="103"/>
      <c r="AI650" s="103"/>
      <c r="AJ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c r="AD651" s="103"/>
      <c r="AE651" s="103"/>
      <c r="AF651" s="103"/>
      <c r="AG651" s="103"/>
      <c r="AH651" s="103"/>
      <c r="AI651" s="103"/>
      <c r="AJ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c r="AD652" s="103"/>
      <c r="AE652" s="103"/>
      <c r="AF652" s="103"/>
      <c r="AG652" s="103"/>
      <c r="AH652" s="103"/>
      <c r="AI652" s="103"/>
      <c r="AJ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c r="AD653" s="103"/>
      <c r="AE653" s="103"/>
      <c r="AF653" s="103"/>
      <c r="AG653" s="103"/>
      <c r="AH653" s="103"/>
      <c r="AI653" s="103"/>
      <c r="AJ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c r="AD654" s="103"/>
      <c r="AE654" s="103"/>
      <c r="AF654" s="103"/>
      <c r="AG654" s="103"/>
      <c r="AH654" s="103"/>
      <c r="AI654" s="103"/>
      <c r="AJ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c r="AD655" s="103"/>
      <c r="AE655" s="103"/>
      <c r="AF655" s="103"/>
      <c r="AG655" s="103"/>
      <c r="AH655" s="103"/>
      <c r="AI655" s="103"/>
      <c r="AJ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c r="AD656" s="103"/>
      <c r="AE656" s="103"/>
      <c r="AF656" s="103"/>
      <c r="AG656" s="103"/>
      <c r="AH656" s="103"/>
      <c r="AI656" s="103"/>
      <c r="AJ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c r="AD657" s="103"/>
      <c r="AE657" s="103"/>
      <c r="AF657" s="103"/>
      <c r="AG657" s="103"/>
      <c r="AH657" s="103"/>
      <c r="AI657" s="103"/>
      <c r="AJ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c r="AD658" s="103"/>
      <c r="AE658" s="103"/>
      <c r="AF658" s="103"/>
      <c r="AG658" s="103"/>
      <c r="AH658" s="103"/>
      <c r="AI658" s="103"/>
      <c r="AJ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c r="AD659" s="103"/>
      <c r="AE659" s="103"/>
      <c r="AF659" s="103"/>
      <c r="AG659" s="103"/>
      <c r="AH659" s="103"/>
      <c r="AI659" s="103"/>
      <c r="AJ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c r="AD660" s="103"/>
      <c r="AE660" s="103"/>
      <c r="AF660" s="103"/>
      <c r="AG660" s="103"/>
      <c r="AH660" s="103"/>
      <c r="AI660" s="103"/>
      <c r="AJ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c r="AD661" s="103"/>
      <c r="AE661" s="103"/>
      <c r="AF661" s="103"/>
      <c r="AG661" s="103"/>
      <c r="AH661" s="103"/>
      <c r="AI661" s="103"/>
      <c r="AJ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c r="AD662" s="103"/>
      <c r="AE662" s="103"/>
      <c r="AF662" s="103"/>
      <c r="AG662" s="103"/>
      <c r="AH662" s="103"/>
      <c r="AI662" s="103"/>
      <c r="AJ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c r="AE663" s="103"/>
      <c r="AF663" s="103"/>
      <c r="AG663" s="103"/>
      <c r="AH663" s="103"/>
      <c r="AI663" s="103"/>
      <c r="AJ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c r="AD664" s="103"/>
      <c r="AE664" s="103"/>
      <c r="AF664" s="103"/>
      <c r="AG664" s="103"/>
      <c r="AH664" s="103"/>
      <c r="AI664" s="103"/>
      <c r="AJ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c r="AD665" s="103"/>
      <c r="AE665" s="103"/>
      <c r="AF665" s="103"/>
      <c r="AG665" s="103"/>
      <c r="AH665" s="103"/>
      <c r="AI665" s="103"/>
      <c r="AJ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c r="AD666" s="103"/>
      <c r="AE666" s="103"/>
      <c r="AF666" s="103"/>
      <c r="AG666" s="103"/>
      <c r="AH666" s="103"/>
      <c r="AI666" s="103"/>
      <c r="AJ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c r="AD667" s="103"/>
      <c r="AE667" s="103"/>
      <c r="AF667" s="103"/>
      <c r="AG667" s="103"/>
      <c r="AH667" s="103"/>
      <c r="AI667" s="103"/>
      <c r="AJ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c r="AD668" s="103"/>
      <c r="AE668" s="103"/>
      <c r="AF668" s="103"/>
      <c r="AG668" s="103"/>
      <c r="AH668" s="103"/>
      <c r="AI668" s="103"/>
      <c r="AJ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c r="AD669" s="103"/>
      <c r="AE669" s="103"/>
      <c r="AF669" s="103"/>
      <c r="AG669" s="103"/>
      <c r="AH669" s="103"/>
      <c r="AI669" s="103"/>
      <c r="AJ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c r="AD670" s="103"/>
      <c r="AE670" s="103"/>
      <c r="AF670" s="103"/>
      <c r="AG670" s="103"/>
      <c r="AH670" s="103"/>
      <c r="AI670" s="103"/>
      <c r="AJ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c r="AD671" s="103"/>
      <c r="AE671" s="103"/>
      <c r="AF671" s="103"/>
      <c r="AG671" s="103"/>
      <c r="AH671" s="103"/>
      <c r="AI671" s="103"/>
      <c r="AJ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c r="AD672" s="103"/>
      <c r="AE672" s="103"/>
      <c r="AF672" s="103"/>
      <c r="AG672" s="103"/>
      <c r="AH672" s="103"/>
      <c r="AI672" s="103"/>
      <c r="AJ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c r="AD673" s="103"/>
      <c r="AE673" s="103"/>
      <c r="AF673" s="103"/>
      <c r="AG673" s="103"/>
      <c r="AH673" s="103"/>
      <c r="AI673" s="103"/>
      <c r="AJ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c r="AD674" s="103"/>
      <c r="AE674" s="103"/>
      <c r="AF674" s="103"/>
      <c r="AG674" s="103"/>
      <c r="AH674" s="103"/>
      <c r="AI674" s="103"/>
      <c r="AJ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c r="AD675" s="103"/>
      <c r="AE675" s="103"/>
      <c r="AF675" s="103"/>
      <c r="AG675" s="103"/>
      <c r="AH675" s="103"/>
      <c r="AI675" s="103"/>
      <c r="AJ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c r="AD676" s="103"/>
      <c r="AE676" s="103"/>
      <c r="AF676" s="103"/>
      <c r="AG676" s="103"/>
      <c r="AH676" s="103"/>
      <c r="AI676" s="103"/>
      <c r="AJ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c r="AD677" s="103"/>
      <c r="AE677" s="103"/>
      <c r="AF677" s="103"/>
      <c r="AG677" s="103"/>
      <c r="AH677" s="103"/>
      <c r="AI677" s="103"/>
      <c r="AJ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c r="AD678" s="103"/>
      <c r="AE678" s="103"/>
      <c r="AF678" s="103"/>
      <c r="AG678" s="103"/>
      <c r="AH678" s="103"/>
      <c r="AI678" s="103"/>
      <c r="AJ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c r="AD679" s="103"/>
      <c r="AE679" s="103"/>
      <c r="AF679" s="103"/>
      <c r="AG679" s="103"/>
      <c r="AH679" s="103"/>
      <c r="AI679" s="103"/>
      <c r="AJ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c r="AD680" s="103"/>
      <c r="AE680" s="103"/>
      <c r="AF680" s="103"/>
      <c r="AG680" s="103"/>
      <c r="AH680" s="103"/>
      <c r="AI680" s="103"/>
      <c r="AJ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c r="AD681" s="103"/>
      <c r="AE681" s="103"/>
      <c r="AF681" s="103"/>
      <c r="AG681" s="103"/>
      <c r="AH681" s="103"/>
      <c r="AI681" s="103"/>
      <c r="AJ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c r="AD682" s="103"/>
      <c r="AE682" s="103"/>
      <c r="AF682" s="103"/>
      <c r="AG682" s="103"/>
      <c r="AH682" s="103"/>
      <c r="AI682" s="103"/>
      <c r="AJ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c r="AD683" s="103"/>
      <c r="AE683" s="103"/>
      <c r="AF683" s="103"/>
      <c r="AG683" s="103"/>
      <c r="AH683" s="103"/>
      <c r="AI683" s="103"/>
      <c r="AJ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c r="AD684" s="103"/>
      <c r="AE684" s="103"/>
      <c r="AF684" s="103"/>
      <c r="AG684" s="103"/>
      <c r="AH684" s="103"/>
      <c r="AI684" s="103"/>
      <c r="AJ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c r="AD685" s="103"/>
      <c r="AE685" s="103"/>
      <c r="AF685" s="103"/>
      <c r="AG685" s="103"/>
      <c r="AH685" s="103"/>
      <c r="AI685" s="103"/>
      <c r="AJ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c r="AD686" s="103"/>
      <c r="AE686" s="103"/>
      <c r="AF686" s="103"/>
      <c r="AG686" s="103"/>
      <c r="AH686" s="103"/>
      <c r="AI686" s="103"/>
      <c r="AJ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c r="AD687" s="103"/>
      <c r="AE687" s="103"/>
      <c r="AF687" s="103"/>
      <c r="AG687" s="103"/>
      <c r="AH687" s="103"/>
      <c r="AI687" s="103"/>
      <c r="AJ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c r="AD688" s="103"/>
      <c r="AE688" s="103"/>
      <c r="AF688" s="103"/>
      <c r="AG688" s="103"/>
      <c r="AH688" s="103"/>
      <c r="AI688" s="103"/>
      <c r="AJ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c r="AD689" s="103"/>
      <c r="AE689" s="103"/>
      <c r="AF689" s="103"/>
      <c r="AG689" s="103"/>
      <c r="AH689" s="103"/>
      <c r="AI689" s="103"/>
      <c r="AJ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c r="AD690" s="103"/>
      <c r="AE690" s="103"/>
      <c r="AF690" s="103"/>
      <c r="AG690" s="103"/>
      <c r="AH690" s="103"/>
      <c r="AI690" s="103"/>
      <c r="AJ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c r="AD691" s="103"/>
      <c r="AE691" s="103"/>
      <c r="AF691" s="103"/>
      <c r="AG691" s="103"/>
      <c r="AH691" s="103"/>
      <c r="AI691" s="103"/>
      <c r="AJ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c r="AD692" s="103"/>
      <c r="AE692" s="103"/>
      <c r="AF692" s="103"/>
      <c r="AG692" s="103"/>
      <c r="AH692" s="103"/>
      <c r="AI692" s="103"/>
      <c r="AJ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c r="AD693" s="103"/>
      <c r="AE693" s="103"/>
      <c r="AF693" s="103"/>
      <c r="AG693" s="103"/>
      <c r="AH693" s="103"/>
      <c r="AI693" s="103"/>
      <c r="AJ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c r="AD694" s="103"/>
      <c r="AE694" s="103"/>
      <c r="AF694" s="103"/>
      <c r="AG694" s="103"/>
      <c r="AH694" s="103"/>
      <c r="AI694" s="103"/>
      <c r="AJ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c r="AD695" s="103"/>
      <c r="AE695" s="103"/>
      <c r="AF695" s="103"/>
      <c r="AG695" s="103"/>
      <c r="AH695" s="103"/>
      <c r="AI695" s="103"/>
      <c r="AJ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c r="AD696" s="103"/>
      <c r="AE696" s="103"/>
      <c r="AF696" s="103"/>
      <c r="AG696" s="103"/>
      <c r="AH696" s="103"/>
      <c r="AI696" s="103"/>
      <c r="AJ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c r="AD697" s="103"/>
      <c r="AE697" s="103"/>
      <c r="AF697" s="103"/>
      <c r="AG697" s="103"/>
      <c r="AH697" s="103"/>
      <c r="AI697" s="103"/>
      <c r="AJ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c r="AD698" s="103"/>
      <c r="AE698" s="103"/>
      <c r="AF698" s="103"/>
      <c r="AG698" s="103"/>
      <c r="AH698" s="103"/>
      <c r="AI698" s="103"/>
      <c r="AJ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c r="AD699" s="103"/>
      <c r="AE699" s="103"/>
      <c r="AF699" s="103"/>
      <c r="AG699" s="103"/>
      <c r="AH699" s="103"/>
      <c r="AI699" s="103"/>
      <c r="AJ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c r="AD700" s="103"/>
      <c r="AE700" s="103"/>
      <c r="AF700" s="103"/>
      <c r="AG700" s="103"/>
      <c r="AH700" s="103"/>
      <c r="AI700" s="103"/>
      <c r="AJ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c r="AD701" s="103"/>
      <c r="AE701" s="103"/>
      <c r="AF701" s="103"/>
      <c r="AG701" s="103"/>
      <c r="AH701" s="103"/>
      <c r="AI701" s="103"/>
      <c r="AJ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c r="AD702" s="103"/>
      <c r="AE702" s="103"/>
      <c r="AF702" s="103"/>
      <c r="AG702" s="103"/>
      <c r="AH702" s="103"/>
      <c r="AI702" s="103"/>
      <c r="AJ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c r="AD703" s="103"/>
      <c r="AE703" s="103"/>
      <c r="AF703" s="103"/>
      <c r="AG703" s="103"/>
      <c r="AH703" s="103"/>
      <c r="AI703" s="103"/>
      <c r="AJ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c r="AD704" s="103"/>
      <c r="AE704" s="103"/>
      <c r="AF704" s="103"/>
      <c r="AG704" s="103"/>
      <c r="AH704" s="103"/>
      <c r="AI704" s="103"/>
      <c r="AJ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c r="AD705" s="103"/>
      <c r="AE705" s="103"/>
      <c r="AF705" s="103"/>
      <c r="AG705" s="103"/>
      <c r="AH705" s="103"/>
      <c r="AI705" s="103"/>
      <c r="AJ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c r="AD706" s="103"/>
      <c r="AE706" s="103"/>
      <c r="AF706" s="103"/>
      <c r="AG706" s="103"/>
      <c r="AH706" s="103"/>
      <c r="AI706" s="103"/>
      <c r="AJ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c r="AD707" s="103"/>
      <c r="AE707" s="103"/>
      <c r="AF707" s="103"/>
      <c r="AG707" s="103"/>
      <c r="AH707" s="103"/>
      <c r="AI707" s="103"/>
      <c r="AJ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c r="AD708" s="103"/>
      <c r="AE708" s="103"/>
      <c r="AF708" s="103"/>
      <c r="AG708" s="103"/>
      <c r="AH708" s="103"/>
      <c r="AI708" s="103"/>
      <c r="AJ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c r="AD709" s="103"/>
      <c r="AE709" s="103"/>
      <c r="AF709" s="103"/>
      <c r="AG709" s="103"/>
      <c r="AH709" s="103"/>
      <c r="AI709" s="103"/>
      <c r="AJ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c r="AD710" s="103"/>
      <c r="AE710" s="103"/>
      <c r="AF710" s="103"/>
      <c r="AG710" s="103"/>
      <c r="AH710" s="103"/>
      <c r="AI710" s="103"/>
      <c r="AJ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c r="AD711" s="103"/>
      <c r="AE711" s="103"/>
      <c r="AF711" s="103"/>
      <c r="AG711" s="103"/>
      <c r="AH711" s="103"/>
      <c r="AI711" s="103"/>
      <c r="AJ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c r="AD712" s="103"/>
      <c r="AE712" s="103"/>
      <c r="AF712" s="103"/>
      <c r="AG712" s="103"/>
      <c r="AH712" s="103"/>
      <c r="AI712" s="103"/>
      <c r="AJ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c r="AD713" s="103"/>
      <c r="AE713" s="103"/>
      <c r="AF713" s="103"/>
      <c r="AG713" s="103"/>
      <c r="AH713" s="103"/>
      <c r="AI713" s="103"/>
      <c r="AJ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c r="AD714" s="103"/>
      <c r="AE714" s="103"/>
      <c r="AF714" s="103"/>
      <c r="AG714" s="103"/>
      <c r="AH714" s="103"/>
      <c r="AI714" s="103"/>
      <c r="AJ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c r="AD715" s="103"/>
      <c r="AE715" s="103"/>
      <c r="AF715" s="103"/>
      <c r="AG715" s="103"/>
      <c r="AH715" s="103"/>
      <c r="AI715" s="103"/>
      <c r="AJ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c r="AD716" s="103"/>
      <c r="AE716" s="103"/>
      <c r="AF716" s="103"/>
      <c r="AG716" s="103"/>
      <c r="AH716" s="103"/>
      <c r="AI716" s="103"/>
      <c r="AJ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c r="AD717" s="103"/>
      <c r="AE717" s="103"/>
      <c r="AF717" s="103"/>
      <c r="AG717" s="103"/>
      <c r="AH717" s="103"/>
      <c r="AI717" s="103"/>
      <c r="AJ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c r="AD718" s="103"/>
      <c r="AE718" s="103"/>
      <c r="AF718" s="103"/>
      <c r="AG718" s="103"/>
      <c r="AH718" s="103"/>
      <c r="AI718" s="103"/>
      <c r="AJ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c r="AD719" s="103"/>
      <c r="AE719" s="103"/>
      <c r="AF719" s="103"/>
      <c r="AG719" s="103"/>
      <c r="AH719" s="103"/>
      <c r="AI719" s="103"/>
      <c r="AJ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c r="AD720" s="103"/>
      <c r="AE720" s="103"/>
      <c r="AF720" s="103"/>
      <c r="AG720" s="103"/>
      <c r="AH720" s="103"/>
      <c r="AI720" s="103"/>
      <c r="AJ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c r="AD721" s="103"/>
      <c r="AE721" s="103"/>
      <c r="AF721" s="103"/>
      <c r="AG721" s="103"/>
      <c r="AH721" s="103"/>
      <c r="AI721" s="103"/>
      <c r="AJ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c r="AD722" s="103"/>
      <c r="AE722" s="103"/>
      <c r="AF722" s="103"/>
      <c r="AG722" s="103"/>
      <c r="AH722" s="103"/>
      <c r="AI722" s="103"/>
      <c r="AJ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c r="AD723" s="103"/>
      <c r="AE723" s="103"/>
      <c r="AF723" s="103"/>
      <c r="AG723" s="103"/>
      <c r="AH723" s="103"/>
      <c r="AI723" s="103"/>
      <c r="AJ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c r="AD724" s="103"/>
      <c r="AE724" s="103"/>
      <c r="AF724" s="103"/>
      <c r="AG724" s="103"/>
      <c r="AH724" s="103"/>
      <c r="AI724" s="103"/>
      <c r="AJ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c r="AD725" s="103"/>
      <c r="AE725" s="103"/>
      <c r="AF725" s="103"/>
      <c r="AG725" s="103"/>
      <c r="AH725" s="103"/>
      <c r="AI725" s="103"/>
      <c r="AJ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c r="AD726" s="103"/>
      <c r="AE726" s="103"/>
      <c r="AF726" s="103"/>
      <c r="AG726" s="103"/>
      <c r="AH726" s="103"/>
      <c r="AI726" s="103"/>
      <c r="AJ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c r="AD727" s="103"/>
      <c r="AE727" s="103"/>
      <c r="AF727" s="103"/>
      <c r="AG727" s="103"/>
      <c r="AH727" s="103"/>
      <c r="AI727" s="103"/>
      <c r="AJ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c r="AD728" s="103"/>
      <c r="AE728" s="103"/>
      <c r="AF728" s="103"/>
      <c r="AG728" s="103"/>
      <c r="AH728" s="103"/>
      <c r="AI728" s="103"/>
      <c r="AJ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c r="AD729" s="103"/>
      <c r="AE729" s="103"/>
      <c r="AF729" s="103"/>
      <c r="AG729" s="103"/>
      <c r="AH729" s="103"/>
      <c r="AI729" s="103"/>
      <c r="AJ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c r="AD730" s="103"/>
      <c r="AE730" s="103"/>
      <c r="AF730" s="103"/>
      <c r="AG730" s="103"/>
      <c r="AH730" s="103"/>
      <c r="AI730" s="103"/>
      <c r="AJ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c r="AD731" s="103"/>
      <c r="AE731" s="103"/>
      <c r="AF731" s="103"/>
      <c r="AG731" s="103"/>
      <c r="AH731" s="103"/>
      <c r="AI731" s="103"/>
      <c r="AJ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c r="AD732" s="103"/>
      <c r="AE732" s="103"/>
      <c r="AF732" s="103"/>
      <c r="AG732" s="103"/>
      <c r="AH732" s="103"/>
      <c r="AI732" s="103"/>
      <c r="AJ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c r="AD733" s="103"/>
      <c r="AE733" s="103"/>
      <c r="AF733" s="103"/>
      <c r="AG733" s="103"/>
      <c r="AH733" s="103"/>
      <c r="AI733" s="103"/>
      <c r="AJ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c r="AD734" s="103"/>
      <c r="AE734" s="103"/>
      <c r="AF734" s="103"/>
      <c r="AG734" s="103"/>
      <c r="AH734" s="103"/>
      <c r="AI734" s="103"/>
      <c r="AJ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c r="AE735" s="103"/>
      <c r="AF735" s="103"/>
      <c r="AG735" s="103"/>
      <c r="AH735" s="103"/>
      <c r="AI735" s="103"/>
      <c r="AJ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c r="AD736" s="103"/>
      <c r="AE736" s="103"/>
      <c r="AF736" s="103"/>
      <c r="AG736" s="103"/>
      <c r="AH736" s="103"/>
      <c r="AI736" s="103"/>
      <c r="AJ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c r="AD737" s="103"/>
      <c r="AE737" s="103"/>
      <c r="AF737" s="103"/>
      <c r="AG737" s="103"/>
      <c r="AH737" s="103"/>
      <c r="AI737" s="103"/>
      <c r="AJ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c r="AD738" s="103"/>
      <c r="AE738" s="103"/>
      <c r="AF738" s="103"/>
      <c r="AG738" s="103"/>
      <c r="AH738" s="103"/>
      <c r="AI738" s="103"/>
      <c r="AJ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c r="AD739" s="103"/>
      <c r="AE739" s="103"/>
      <c r="AF739" s="103"/>
      <c r="AG739" s="103"/>
      <c r="AH739" s="103"/>
      <c r="AI739" s="103"/>
      <c r="AJ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c r="AD740" s="103"/>
      <c r="AE740" s="103"/>
      <c r="AF740" s="103"/>
      <c r="AG740" s="103"/>
      <c r="AH740" s="103"/>
      <c r="AI740" s="103"/>
      <c r="AJ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c r="AD741" s="103"/>
      <c r="AE741" s="103"/>
      <c r="AF741" s="103"/>
      <c r="AG741" s="103"/>
      <c r="AH741" s="103"/>
      <c r="AI741" s="103"/>
      <c r="AJ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c r="AD742" s="103"/>
      <c r="AE742" s="103"/>
      <c r="AF742" s="103"/>
      <c r="AG742" s="103"/>
      <c r="AH742" s="103"/>
      <c r="AI742" s="103"/>
      <c r="AJ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c r="AD743" s="103"/>
      <c r="AE743" s="103"/>
      <c r="AF743" s="103"/>
      <c r="AG743" s="103"/>
      <c r="AH743" s="103"/>
      <c r="AI743" s="103"/>
      <c r="AJ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c r="AD744" s="103"/>
      <c r="AE744" s="103"/>
      <c r="AF744" s="103"/>
      <c r="AG744" s="103"/>
      <c r="AH744" s="103"/>
      <c r="AI744" s="103"/>
      <c r="AJ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c r="AD745" s="103"/>
      <c r="AE745" s="103"/>
      <c r="AF745" s="103"/>
      <c r="AG745" s="103"/>
      <c r="AH745" s="103"/>
      <c r="AI745" s="103"/>
      <c r="AJ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c r="AD746" s="103"/>
      <c r="AE746" s="103"/>
      <c r="AF746" s="103"/>
      <c r="AG746" s="103"/>
      <c r="AH746" s="103"/>
      <c r="AI746" s="103"/>
      <c r="AJ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c r="AD747" s="103"/>
      <c r="AE747" s="103"/>
      <c r="AF747" s="103"/>
      <c r="AG747" s="103"/>
      <c r="AH747" s="103"/>
      <c r="AI747" s="103"/>
      <c r="AJ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c r="AD748" s="103"/>
      <c r="AE748" s="103"/>
      <c r="AF748" s="103"/>
      <c r="AG748" s="103"/>
      <c r="AH748" s="103"/>
      <c r="AI748" s="103"/>
      <c r="AJ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c r="AD749" s="103"/>
      <c r="AE749" s="103"/>
      <c r="AF749" s="103"/>
      <c r="AG749" s="103"/>
      <c r="AH749" s="103"/>
      <c r="AI749" s="103"/>
      <c r="AJ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c r="AD750" s="103"/>
      <c r="AE750" s="103"/>
      <c r="AF750" s="103"/>
      <c r="AG750" s="103"/>
      <c r="AH750" s="103"/>
      <c r="AI750" s="103"/>
      <c r="AJ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c r="AD751" s="103"/>
      <c r="AE751" s="103"/>
      <c r="AF751" s="103"/>
      <c r="AG751" s="103"/>
      <c r="AH751" s="103"/>
      <c r="AI751" s="103"/>
      <c r="AJ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c r="AD752" s="103"/>
      <c r="AE752" s="103"/>
      <c r="AF752" s="103"/>
      <c r="AG752" s="103"/>
      <c r="AH752" s="103"/>
      <c r="AI752" s="103"/>
      <c r="AJ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c r="AD753" s="103"/>
      <c r="AE753" s="103"/>
      <c r="AF753" s="103"/>
      <c r="AG753" s="103"/>
      <c r="AH753" s="103"/>
      <c r="AI753" s="103"/>
      <c r="AJ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c r="AD754" s="103"/>
      <c r="AE754" s="103"/>
      <c r="AF754" s="103"/>
      <c r="AG754" s="103"/>
      <c r="AH754" s="103"/>
      <c r="AI754" s="103"/>
      <c r="AJ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c r="AD755" s="103"/>
      <c r="AE755" s="103"/>
      <c r="AF755" s="103"/>
      <c r="AG755" s="103"/>
      <c r="AH755" s="103"/>
      <c r="AI755" s="103"/>
      <c r="AJ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c r="AD756" s="103"/>
      <c r="AE756" s="103"/>
      <c r="AF756" s="103"/>
      <c r="AG756" s="103"/>
      <c r="AH756" s="103"/>
      <c r="AI756" s="103"/>
      <c r="AJ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c r="AD757" s="103"/>
      <c r="AE757" s="103"/>
      <c r="AF757" s="103"/>
      <c r="AG757" s="103"/>
      <c r="AH757" s="103"/>
      <c r="AI757" s="103"/>
      <c r="AJ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c r="AD758" s="103"/>
      <c r="AE758" s="103"/>
      <c r="AF758" s="103"/>
      <c r="AG758" s="103"/>
      <c r="AH758" s="103"/>
      <c r="AI758" s="103"/>
      <c r="AJ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c r="AD759" s="103"/>
      <c r="AE759" s="103"/>
      <c r="AF759" s="103"/>
      <c r="AG759" s="103"/>
      <c r="AH759" s="103"/>
      <c r="AI759" s="103"/>
      <c r="AJ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c r="AD760" s="103"/>
      <c r="AE760" s="103"/>
      <c r="AF760" s="103"/>
      <c r="AG760" s="103"/>
      <c r="AH760" s="103"/>
      <c r="AI760" s="103"/>
      <c r="AJ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c r="AD761" s="103"/>
      <c r="AE761" s="103"/>
      <c r="AF761" s="103"/>
      <c r="AG761" s="103"/>
      <c r="AH761" s="103"/>
      <c r="AI761" s="103"/>
      <c r="AJ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c r="AD762" s="103"/>
      <c r="AE762" s="103"/>
      <c r="AF762" s="103"/>
      <c r="AG762" s="103"/>
      <c r="AH762" s="103"/>
      <c r="AI762" s="103"/>
      <c r="AJ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c r="AD763" s="103"/>
      <c r="AE763" s="103"/>
      <c r="AF763" s="103"/>
      <c r="AG763" s="103"/>
      <c r="AH763" s="103"/>
      <c r="AI763" s="103"/>
      <c r="AJ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c r="AD764" s="103"/>
      <c r="AE764" s="103"/>
      <c r="AF764" s="103"/>
      <c r="AG764" s="103"/>
      <c r="AH764" s="103"/>
      <c r="AI764" s="103"/>
      <c r="AJ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c r="AD765" s="103"/>
      <c r="AE765" s="103"/>
      <c r="AF765" s="103"/>
      <c r="AG765" s="103"/>
      <c r="AH765" s="103"/>
      <c r="AI765" s="103"/>
      <c r="AJ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c r="AD766" s="103"/>
      <c r="AE766" s="103"/>
      <c r="AF766" s="103"/>
      <c r="AG766" s="103"/>
      <c r="AH766" s="103"/>
      <c r="AI766" s="103"/>
      <c r="AJ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c r="AD767" s="103"/>
      <c r="AE767" s="103"/>
      <c r="AF767" s="103"/>
      <c r="AG767" s="103"/>
      <c r="AH767" s="103"/>
      <c r="AI767" s="103"/>
      <c r="AJ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c r="AD768" s="103"/>
      <c r="AE768" s="103"/>
      <c r="AF768" s="103"/>
      <c r="AG768" s="103"/>
      <c r="AH768" s="103"/>
      <c r="AI768" s="103"/>
      <c r="AJ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c r="AD769" s="103"/>
      <c r="AE769" s="103"/>
      <c r="AF769" s="103"/>
      <c r="AG769" s="103"/>
      <c r="AH769" s="103"/>
      <c r="AI769" s="103"/>
      <c r="AJ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c r="AD770" s="103"/>
      <c r="AE770" s="103"/>
      <c r="AF770" s="103"/>
      <c r="AG770" s="103"/>
      <c r="AH770" s="103"/>
      <c r="AI770" s="103"/>
      <c r="AJ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c r="AD771" s="103"/>
      <c r="AE771" s="103"/>
      <c r="AF771" s="103"/>
      <c r="AG771" s="103"/>
      <c r="AH771" s="103"/>
      <c r="AI771" s="103"/>
      <c r="AJ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c r="AD772" s="103"/>
      <c r="AE772" s="103"/>
      <c r="AF772" s="103"/>
      <c r="AG772" s="103"/>
      <c r="AH772" s="103"/>
      <c r="AI772" s="103"/>
      <c r="AJ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c r="AD773" s="103"/>
      <c r="AE773" s="103"/>
      <c r="AF773" s="103"/>
      <c r="AG773" s="103"/>
      <c r="AH773" s="103"/>
      <c r="AI773" s="103"/>
      <c r="AJ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c r="AD774" s="103"/>
      <c r="AE774" s="103"/>
      <c r="AF774" s="103"/>
      <c r="AG774" s="103"/>
      <c r="AH774" s="103"/>
      <c r="AI774" s="103"/>
      <c r="AJ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c r="AD775" s="103"/>
      <c r="AE775" s="103"/>
      <c r="AF775" s="103"/>
      <c r="AG775" s="103"/>
      <c r="AH775" s="103"/>
      <c r="AI775" s="103"/>
      <c r="AJ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c r="AD776" s="103"/>
      <c r="AE776" s="103"/>
      <c r="AF776" s="103"/>
      <c r="AG776" s="103"/>
      <c r="AH776" s="103"/>
      <c r="AI776" s="103"/>
      <c r="AJ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c r="AD777" s="103"/>
      <c r="AE777" s="103"/>
      <c r="AF777" s="103"/>
      <c r="AG777" s="103"/>
      <c r="AH777" s="103"/>
      <c r="AI777" s="103"/>
      <c r="AJ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c r="AD778" s="103"/>
      <c r="AE778" s="103"/>
      <c r="AF778" s="103"/>
      <c r="AG778" s="103"/>
      <c r="AH778" s="103"/>
      <c r="AI778" s="103"/>
      <c r="AJ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c r="AD779" s="103"/>
      <c r="AE779" s="103"/>
      <c r="AF779" s="103"/>
      <c r="AG779" s="103"/>
      <c r="AH779" s="103"/>
      <c r="AI779" s="103"/>
      <c r="AJ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c r="AD780" s="103"/>
      <c r="AE780" s="103"/>
      <c r="AF780" s="103"/>
      <c r="AG780" s="103"/>
      <c r="AH780" s="103"/>
      <c r="AI780" s="103"/>
      <c r="AJ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c r="AD781" s="103"/>
      <c r="AE781" s="103"/>
      <c r="AF781" s="103"/>
      <c r="AG781" s="103"/>
      <c r="AH781" s="103"/>
      <c r="AI781" s="103"/>
      <c r="AJ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c r="AD782" s="103"/>
      <c r="AE782" s="103"/>
      <c r="AF782" s="103"/>
      <c r="AG782" s="103"/>
      <c r="AH782" s="103"/>
      <c r="AI782" s="103"/>
      <c r="AJ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c r="AD783" s="103"/>
      <c r="AE783" s="103"/>
      <c r="AF783" s="103"/>
      <c r="AG783" s="103"/>
      <c r="AH783" s="103"/>
      <c r="AI783" s="103"/>
      <c r="AJ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c r="AD784" s="103"/>
      <c r="AE784" s="103"/>
      <c r="AF784" s="103"/>
      <c r="AG784" s="103"/>
      <c r="AH784" s="103"/>
      <c r="AI784" s="103"/>
      <c r="AJ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c r="AD785" s="103"/>
      <c r="AE785" s="103"/>
      <c r="AF785" s="103"/>
      <c r="AG785" s="103"/>
      <c r="AH785" s="103"/>
      <c r="AI785" s="103"/>
      <c r="AJ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c r="AD786" s="103"/>
      <c r="AE786" s="103"/>
      <c r="AF786" s="103"/>
      <c r="AG786" s="103"/>
      <c r="AH786" s="103"/>
      <c r="AI786" s="103"/>
      <c r="AJ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c r="AD787" s="103"/>
      <c r="AE787" s="103"/>
      <c r="AF787" s="103"/>
      <c r="AG787" s="103"/>
      <c r="AH787" s="103"/>
      <c r="AI787" s="103"/>
      <c r="AJ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c r="AD788" s="103"/>
      <c r="AE788" s="103"/>
      <c r="AF788" s="103"/>
      <c r="AG788" s="103"/>
      <c r="AH788" s="103"/>
      <c r="AI788" s="103"/>
      <c r="AJ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c r="AD789" s="103"/>
      <c r="AE789" s="103"/>
      <c r="AF789" s="103"/>
      <c r="AG789" s="103"/>
      <c r="AH789" s="103"/>
      <c r="AI789" s="103"/>
      <c r="AJ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c r="AD790" s="103"/>
      <c r="AE790" s="103"/>
      <c r="AF790" s="103"/>
      <c r="AG790" s="103"/>
      <c r="AH790" s="103"/>
      <c r="AI790" s="103"/>
      <c r="AJ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c r="AD791" s="103"/>
      <c r="AE791" s="103"/>
      <c r="AF791" s="103"/>
      <c r="AG791" s="103"/>
      <c r="AH791" s="103"/>
      <c r="AI791" s="103"/>
      <c r="AJ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c r="AD792" s="103"/>
      <c r="AE792" s="103"/>
      <c r="AF792" s="103"/>
      <c r="AG792" s="103"/>
      <c r="AH792" s="103"/>
      <c r="AI792" s="103"/>
      <c r="AJ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c r="AD793" s="103"/>
      <c r="AE793" s="103"/>
      <c r="AF793" s="103"/>
      <c r="AG793" s="103"/>
      <c r="AH793" s="103"/>
      <c r="AI793" s="103"/>
      <c r="AJ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c r="AD794" s="103"/>
      <c r="AE794" s="103"/>
      <c r="AF794" s="103"/>
      <c r="AG794" s="103"/>
      <c r="AH794" s="103"/>
      <c r="AI794" s="103"/>
      <c r="AJ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c r="AD795" s="103"/>
      <c r="AE795" s="103"/>
      <c r="AF795" s="103"/>
      <c r="AG795" s="103"/>
      <c r="AH795" s="103"/>
      <c r="AI795" s="103"/>
      <c r="AJ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c r="AD796" s="103"/>
      <c r="AE796" s="103"/>
      <c r="AF796" s="103"/>
      <c r="AG796" s="103"/>
      <c r="AH796" s="103"/>
      <c r="AI796" s="103"/>
      <c r="AJ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c r="AD797" s="103"/>
      <c r="AE797" s="103"/>
      <c r="AF797" s="103"/>
      <c r="AG797" s="103"/>
      <c r="AH797" s="103"/>
      <c r="AI797" s="103"/>
      <c r="AJ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c r="AD798" s="103"/>
      <c r="AE798" s="103"/>
      <c r="AF798" s="103"/>
      <c r="AG798" s="103"/>
      <c r="AH798" s="103"/>
      <c r="AI798" s="103"/>
      <c r="AJ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c r="AD799" s="103"/>
      <c r="AE799" s="103"/>
      <c r="AF799" s="103"/>
      <c r="AG799" s="103"/>
      <c r="AH799" s="103"/>
      <c r="AI799" s="103"/>
      <c r="AJ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c r="AD800" s="103"/>
      <c r="AE800" s="103"/>
      <c r="AF800" s="103"/>
      <c r="AG800" s="103"/>
      <c r="AH800" s="103"/>
      <c r="AI800" s="103"/>
      <c r="AJ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c r="AD801" s="103"/>
      <c r="AE801" s="103"/>
      <c r="AF801" s="103"/>
      <c r="AG801" s="103"/>
      <c r="AH801" s="103"/>
      <c r="AI801" s="103"/>
      <c r="AJ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c r="AD802" s="103"/>
      <c r="AE802" s="103"/>
      <c r="AF802" s="103"/>
      <c r="AG802" s="103"/>
      <c r="AH802" s="103"/>
      <c r="AI802" s="103"/>
      <c r="AJ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c r="AD803" s="103"/>
      <c r="AE803" s="103"/>
      <c r="AF803" s="103"/>
      <c r="AG803" s="103"/>
      <c r="AH803" s="103"/>
      <c r="AI803" s="103"/>
      <c r="AJ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c r="AD804" s="103"/>
      <c r="AE804" s="103"/>
      <c r="AF804" s="103"/>
      <c r="AG804" s="103"/>
      <c r="AH804" s="103"/>
      <c r="AI804" s="103"/>
      <c r="AJ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c r="AD805" s="103"/>
      <c r="AE805" s="103"/>
      <c r="AF805" s="103"/>
      <c r="AG805" s="103"/>
      <c r="AH805" s="103"/>
      <c r="AI805" s="103"/>
      <c r="AJ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c r="AD806" s="103"/>
      <c r="AE806" s="103"/>
      <c r="AF806" s="103"/>
      <c r="AG806" s="103"/>
      <c r="AH806" s="103"/>
      <c r="AI806" s="103"/>
      <c r="AJ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c r="AD807" s="103"/>
      <c r="AE807" s="103"/>
      <c r="AF807" s="103"/>
      <c r="AG807" s="103"/>
      <c r="AH807" s="103"/>
      <c r="AI807" s="103"/>
      <c r="AJ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c r="AD808" s="103"/>
      <c r="AE808" s="103"/>
      <c r="AF808" s="103"/>
      <c r="AG808" s="103"/>
      <c r="AH808" s="103"/>
      <c r="AI808" s="103"/>
      <c r="AJ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c r="AD809" s="103"/>
      <c r="AE809" s="103"/>
      <c r="AF809" s="103"/>
      <c r="AG809" s="103"/>
      <c r="AH809" s="103"/>
      <c r="AI809" s="103"/>
      <c r="AJ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c r="AD810" s="103"/>
      <c r="AE810" s="103"/>
      <c r="AF810" s="103"/>
      <c r="AG810" s="103"/>
      <c r="AH810" s="103"/>
      <c r="AI810" s="103"/>
      <c r="AJ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c r="AD811" s="103"/>
      <c r="AE811" s="103"/>
      <c r="AF811" s="103"/>
      <c r="AG811" s="103"/>
      <c r="AH811" s="103"/>
      <c r="AI811" s="103"/>
      <c r="AJ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c r="AD812" s="103"/>
      <c r="AE812" s="103"/>
      <c r="AF812" s="103"/>
      <c r="AG812" s="103"/>
      <c r="AH812" s="103"/>
      <c r="AI812" s="103"/>
      <c r="AJ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c r="AD813" s="103"/>
      <c r="AE813" s="103"/>
      <c r="AF813" s="103"/>
      <c r="AG813" s="103"/>
      <c r="AH813" s="103"/>
      <c r="AI813" s="103"/>
      <c r="AJ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c r="AD814" s="103"/>
      <c r="AE814" s="103"/>
      <c r="AF814" s="103"/>
      <c r="AG814" s="103"/>
      <c r="AH814" s="103"/>
      <c r="AI814" s="103"/>
      <c r="AJ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c r="AD815" s="103"/>
      <c r="AE815" s="103"/>
      <c r="AF815" s="103"/>
      <c r="AG815" s="103"/>
      <c r="AH815" s="103"/>
      <c r="AI815" s="103"/>
      <c r="AJ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c r="AD816" s="103"/>
      <c r="AE816" s="103"/>
      <c r="AF816" s="103"/>
      <c r="AG816" s="103"/>
      <c r="AH816" s="103"/>
      <c r="AI816" s="103"/>
      <c r="AJ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c r="AD817" s="103"/>
      <c r="AE817" s="103"/>
      <c r="AF817" s="103"/>
      <c r="AG817" s="103"/>
      <c r="AH817" s="103"/>
      <c r="AI817" s="103"/>
      <c r="AJ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c r="AD818" s="103"/>
      <c r="AE818" s="103"/>
      <c r="AF818" s="103"/>
      <c r="AG818" s="103"/>
      <c r="AH818" s="103"/>
      <c r="AI818" s="103"/>
      <c r="AJ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c r="AD819" s="103"/>
      <c r="AE819" s="103"/>
      <c r="AF819" s="103"/>
      <c r="AG819" s="103"/>
      <c r="AH819" s="103"/>
      <c r="AI819" s="103"/>
      <c r="AJ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c r="AD820" s="103"/>
      <c r="AE820" s="103"/>
      <c r="AF820" s="103"/>
      <c r="AG820" s="103"/>
      <c r="AH820" s="103"/>
      <c r="AI820" s="103"/>
      <c r="AJ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c r="AD821" s="103"/>
      <c r="AE821" s="103"/>
      <c r="AF821" s="103"/>
      <c r="AG821" s="103"/>
      <c r="AH821" s="103"/>
      <c r="AI821" s="103"/>
      <c r="AJ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c r="AD822" s="103"/>
      <c r="AE822" s="103"/>
      <c r="AF822" s="103"/>
      <c r="AG822" s="103"/>
      <c r="AH822" s="103"/>
      <c r="AI822" s="103"/>
      <c r="AJ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c r="AD823" s="103"/>
      <c r="AE823" s="103"/>
      <c r="AF823" s="103"/>
      <c r="AG823" s="103"/>
      <c r="AH823" s="103"/>
      <c r="AI823" s="103"/>
      <c r="AJ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c r="AD824" s="103"/>
      <c r="AE824" s="103"/>
      <c r="AF824" s="103"/>
      <c r="AG824" s="103"/>
      <c r="AH824" s="103"/>
      <c r="AI824" s="103"/>
      <c r="AJ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c r="AD825" s="103"/>
      <c r="AE825" s="103"/>
      <c r="AF825" s="103"/>
      <c r="AG825" s="103"/>
      <c r="AH825" s="103"/>
      <c r="AI825" s="103"/>
      <c r="AJ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c r="AD826" s="103"/>
      <c r="AE826" s="103"/>
      <c r="AF826" s="103"/>
      <c r="AG826" s="103"/>
      <c r="AH826" s="103"/>
      <c r="AI826" s="103"/>
      <c r="AJ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c r="AD827" s="103"/>
      <c r="AE827" s="103"/>
      <c r="AF827" s="103"/>
      <c r="AG827" s="103"/>
      <c r="AH827" s="103"/>
      <c r="AI827" s="103"/>
      <c r="AJ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c r="AD828" s="103"/>
      <c r="AE828" s="103"/>
      <c r="AF828" s="103"/>
      <c r="AG828" s="103"/>
      <c r="AH828" s="103"/>
      <c r="AI828" s="103"/>
      <c r="AJ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c r="AD829" s="103"/>
      <c r="AE829" s="103"/>
      <c r="AF829" s="103"/>
      <c r="AG829" s="103"/>
      <c r="AH829" s="103"/>
      <c r="AI829" s="103"/>
      <c r="AJ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c r="AD830" s="103"/>
      <c r="AE830" s="103"/>
      <c r="AF830" s="103"/>
      <c r="AG830" s="103"/>
      <c r="AH830" s="103"/>
      <c r="AI830" s="103"/>
      <c r="AJ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c r="AD831" s="103"/>
      <c r="AE831" s="103"/>
      <c r="AF831" s="103"/>
      <c r="AG831" s="103"/>
      <c r="AH831" s="103"/>
      <c r="AI831" s="103"/>
      <c r="AJ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c r="AD832" s="103"/>
      <c r="AE832" s="103"/>
      <c r="AF832" s="103"/>
      <c r="AG832" s="103"/>
      <c r="AH832" s="103"/>
      <c r="AI832" s="103"/>
      <c r="AJ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c r="AD833" s="103"/>
      <c r="AE833" s="103"/>
      <c r="AF833" s="103"/>
      <c r="AG833" s="103"/>
      <c r="AH833" s="103"/>
      <c r="AI833" s="103"/>
      <c r="AJ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c r="AD834" s="103"/>
      <c r="AE834" s="103"/>
      <c r="AF834" s="103"/>
      <c r="AG834" s="103"/>
      <c r="AH834" s="103"/>
      <c r="AI834" s="103"/>
      <c r="AJ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c r="AD835" s="103"/>
      <c r="AE835" s="103"/>
      <c r="AF835" s="103"/>
      <c r="AG835" s="103"/>
      <c r="AH835" s="103"/>
      <c r="AI835" s="103"/>
      <c r="AJ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c r="AD836" s="103"/>
      <c r="AE836" s="103"/>
      <c r="AF836" s="103"/>
      <c r="AG836" s="103"/>
      <c r="AH836" s="103"/>
      <c r="AI836" s="103"/>
      <c r="AJ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c r="AD837" s="103"/>
      <c r="AE837" s="103"/>
      <c r="AF837" s="103"/>
      <c r="AG837" s="103"/>
      <c r="AH837" s="103"/>
      <c r="AI837" s="103"/>
      <c r="AJ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c r="AD838" s="103"/>
      <c r="AE838" s="103"/>
      <c r="AF838" s="103"/>
      <c r="AG838" s="103"/>
      <c r="AH838" s="103"/>
      <c r="AI838" s="103"/>
      <c r="AJ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c r="AD839" s="103"/>
      <c r="AE839" s="103"/>
      <c r="AF839" s="103"/>
      <c r="AG839" s="103"/>
      <c r="AH839" s="103"/>
      <c r="AI839" s="103"/>
      <c r="AJ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c r="AD840" s="103"/>
      <c r="AE840" s="103"/>
      <c r="AF840" s="103"/>
      <c r="AG840" s="103"/>
      <c r="AH840" s="103"/>
      <c r="AI840" s="103"/>
      <c r="AJ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c r="AD841" s="103"/>
      <c r="AE841" s="103"/>
      <c r="AF841" s="103"/>
      <c r="AG841" s="103"/>
      <c r="AH841" s="103"/>
      <c r="AI841" s="103"/>
      <c r="AJ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c r="AD842" s="103"/>
      <c r="AE842" s="103"/>
      <c r="AF842" s="103"/>
      <c r="AG842" s="103"/>
      <c r="AH842" s="103"/>
      <c r="AI842" s="103"/>
      <c r="AJ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c r="AD843" s="103"/>
      <c r="AE843" s="103"/>
      <c r="AF843" s="103"/>
      <c r="AG843" s="103"/>
      <c r="AH843" s="103"/>
      <c r="AI843" s="103"/>
      <c r="AJ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c r="AD844" s="103"/>
      <c r="AE844" s="103"/>
      <c r="AF844" s="103"/>
      <c r="AG844" s="103"/>
      <c r="AH844" s="103"/>
      <c r="AI844" s="103"/>
      <c r="AJ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c r="AD845" s="103"/>
      <c r="AE845" s="103"/>
      <c r="AF845" s="103"/>
      <c r="AG845" s="103"/>
      <c r="AH845" s="103"/>
      <c r="AI845" s="103"/>
      <c r="AJ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c r="AD846" s="103"/>
      <c r="AE846" s="103"/>
      <c r="AF846" s="103"/>
      <c r="AG846" s="103"/>
      <c r="AH846" s="103"/>
      <c r="AI846" s="103"/>
      <c r="AJ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c r="AD847" s="103"/>
      <c r="AE847" s="103"/>
      <c r="AF847" s="103"/>
      <c r="AG847" s="103"/>
      <c r="AH847" s="103"/>
      <c r="AI847" s="103"/>
      <c r="AJ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c r="AD848" s="103"/>
      <c r="AE848" s="103"/>
      <c r="AF848" s="103"/>
      <c r="AG848" s="103"/>
      <c r="AH848" s="103"/>
      <c r="AI848" s="103"/>
      <c r="AJ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c r="AD849" s="103"/>
      <c r="AE849" s="103"/>
      <c r="AF849" s="103"/>
      <c r="AG849" s="103"/>
      <c r="AH849" s="103"/>
      <c r="AI849" s="103"/>
      <c r="AJ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c r="AD850" s="103"/>
      <c r="AE850" s="103"/>
      <c r="AF850" s="103"/>
      <c r="AG850" s="103"/>
      <c r="AH850" s="103"/>
      <c r="AI850" s="103"/>
      <c r="AJ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c r="AD851" s="103"/>
      <c r="AE851" s="103"/>
      <c r="AF851" s="103"/>
      <c r="AG851" s="103"/>
      <c r="AH851" s="103"/>
      <c r="AI851" s="103"/>
      <c r="AJ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c r="AD852" s="103"/>
      <c r="AE852" s="103"/>
      <c r="AF852" s="103"/>
      <c r="AG852" s="103"/>
      <c r="AH852" s="103"/>
      <c r="AI852" s="103"/>
      <c r="AJ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c r="AD853" s="103"/>
      <c r="AE853" s="103"/>
      <c r="AF853" s="103"/>
      <c r="AG853" s="103"/>
      <c r="AH853" s="103"/>
      <c r="AI853" s="103"/>
      <c r="AJ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c r="AD854" s="103"/>
      <c r="AE854" s="103"/>
      <c r="AF854" s="103"/>
      <c r="AG854" s="103"/>
      <c r="AH854" s="103"/>
      <c r="AI854" s="103"/>
      <c r="AJ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c r="AD855" s="103"/>
      <c r="AE855" s="103"/>
      <c r="AF855" s="103"/>
      <c r="AG855" s="103"/>
      <c r="AH855" s="103"/>
      <c r="AI855" s="103"/>
      <c r="AJ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c r="AD856" s="103"/>
      <c r="AE856" s="103"/>
      <c r="AF856" s="103"/>
      <c r="AG856" s="103"/>
      <c r="AH856" s="103"/>
      <c r="AI856" s="103"/>
      <c r="AJ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c r="AD857" s="103"/>
      <c r="AE857" s="103"/>
      <c r="AF857" s="103"/>
      <c r="AG857" s="103"/>
      <c r="AH857" s="103"/>
      <c r="AI857" s="103"/>
      <c r="AJ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c r="AD858" s="103"/>
      <c r="AE858" s="103"/>
      <c r="AF858" s="103"/>
      <c r="AG858" s="103"/>
      <c r="AH858" s="103"/>
      <c r="AI858" s="103"/>
      <c r="AJ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c r="AD859" s="103"/>
      <c r="AE859" s="103"/>
      <c r="AF859" s="103"/>
      <c r="AG859" s="103"/>
      <c r="AH859" s="103"/>
      <c r="AI859" s="103"/>
      <c r="AJ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c r="AD860" s="103"/>
      <c r="AE860" s="103"/>
      <c r="AF860" s="103"/>
      <c r="AG860" s="103"/>
      <c r="AH860" s="103"/>
      <c r="AI860" s="103"/>
      <c r="AJ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c r="AD861" s="103"/>
      <c r="AE861" s="103"/>
      <c r="AF861" s="103"/>
      <c r="AG861" s="103"/>
      <c r="AH861" s="103"/>
      <c r="AI861" s="103"/>
      <c r="AJ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c r="AD862" s="103"/>
      <c r="AE862" s="103"/>
      <c r="AF862" s="103"/>
      <c r="AG862" s="103"/>
      <c r="AH862" s="103"/>
      <c r="AI862" s="103"/>
      <c r="AJ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c r="AD863" s="103"/>
      <c r="AE863" s="103"/>
      <c r="AF863" s="103"/>
      <c r="AG863" s="103"/>
      <c r="AH863" s="103"/>
      <c r="AI863" s="103"/>
      <c r="AJ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c r="AD864" s="103"/>
      <c r="AE864" s="103"/>
      <c r="AF864" s="103"/>
      <c r="AG864" s="103"/>
      <c r="AH864" s="103"/>
      <c r="AI864" s="103"/>
      <c r="AJ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c r="AD865" s="103"/>
      <c r="AE865" s="103"/>
      <c r="AF865" s="103"/>
      <c r="AG865" s="103"/>
      <c r="AH865" s="103"/>
      <c r="AI865" s="103"/>
      <c r="AJ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c r="AD866" s="103"/>
      <c r="AE866" s="103"/>
      <c r="AF866" s="103"/>
      <c r="AG866" s="103"/>
      <c r="AH866" s="103"/>
      <c r="AI866" s="103"/>
      <c r="AJ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c r="AD867" s="103"/>
      <c r="AE867" s="103"/>
      <c r="AF867" s="103"/>
      <c r="AG867" s="103"/>
      <c r="AH867" s="103"/>
      <c r="AI867" s="103"/>
      <c r="AJ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c r="AD868" s="103"/>
      <c r="AE868" s="103"/>
      <c r="AF868" s="103"/>
      <c r="AG868" s="103"/>
      <c r="AH868" s="103"/>
      <c r="AI868" s="103"/>
      <c r="AJ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c r="AD869" s="103"/>
      <c r="AE869" s="103"/>
      <c r="AF869" s="103"/>
      <c r="AG869" s="103"/>
      <c r="AH869" s="103"/>
      <c r="AI869" s="103"/>
      <c r="AJ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c r="AD870" s="103"/>
      <c r="AE870" s="103"/>
      <c r="AF870" s="103"/>
      <c r="AG870" s="103"/>
      <c r="AH870" s="103"/>
      <c r="AI870" s="103"/>
      <c r="AJ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c r="AD871" s="103"/>
      <c r="AE871" s="103"/>
      <c r="AF871" s="103"/>
      <c r="AG871" s="103"/>
      <c r="AH871" s="103"/>
      <c r="AI871" s="103"/>
      <c r="AJ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c r="AD872" s="103"/>
      <c r="AE872" s="103"/>
      <c r="AF872" s="103"/>
      <c r="AG872" s="103"/>
      <c r="AH872" s="103"/>
      <c r="AI872" s="103"/>
      <c r="AJ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c r="AD873" s="103"/>
      <c r="AE873" s="103"/>
      <c r="AF873" s="103"/>
      <c r="AG873" s="103"/>
      <c r="AH873" s="103"/>
      <c r="AI873" s="103"/>
      <c r="AJ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c r="AD874" s="103"/>
      <c r="AE874" s="103"/>
      <c r="AF874" s="103"/>
      <c r="AG874" s="103"/>
      <c r="AH874" s="103"/>
      <c r="AI874" s="103"/>
      <c r="AJ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c r="AD875" s="103"/>
      <c r="AE875" s="103"/>
      <c r="AF875" s="103"/>
      <c r="AG875" s="103"/>
      <c r="AH875" s="103"/>
      <c r="AI875" s="103"/>
      <c r="AJ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c r="AD876" s="103"/>
      <c r="AE876" s="103"/>
      <c r="AF876" s="103"/>
      <c r="AG876" s="103"/>
      <c r="AH876" s="103"/>
      <c r="AI876" s="103"/>
      <c r="AJ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c r="AD877" s="103"/>
      <c r="AE877" s="103"/>
      <c r="AF877" s="103"/>
      <c r="AG877" s="103"/>
      <c r="AH877" s="103"/>
      <c r="AI877" s="103"/>
      <c r="AJ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c r="AD878" s="103"/>
      <c r="AE878" s="103"/>
      <c r="AF878" s="103"/>
      <c r="AG878" s="103"/>
      <c r="AH878" s="103"/>
      <c r="AI878" s="103"/>
      <c r="AJ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c r="AD879" s="103"/>
      <c r="AE879" s="103"/>
      <c r="AF879" s="103"/>
      <c r="AG879" s="103"/>
      <c r="AH879" s="103"/>
      <c r="AI879" s="103"/>
      <c r="AJ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c r="AD880" s="103"/>
      <c r="AE880" s="103"/>
      <c r="AF880" s="103"/>
      <c r="AG880" s="103"/>
      <c r="AH880" s="103"/>
      <c r="AI880" s="103"/>
      <c r="AJ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c r="AD881" s="103"/>
      <c r="AE881" s="103"/>
      <c r="AF881" s="103"/>
      <c r="AG881" s="103"/>
      <c r="AH881" s="103"/>
      <c r="AI881" s="103"/>
      <c r="AJ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c r="AD882" s="103"/>
      <c r="AE882" s="103"/>
      <c r="AF882" s="103"/>
      <c r="AG882" s="103"/>
      <c r="AH882" s="103"/>
      <c r="AI882" s="103"/>
      <c r="AJ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c r="AD883" s="103"/>
      <c r="AE883" s="103"/>
      <c r="AF883" s="103"/>
      <c r="AG883" s="103"/>
      <c r="AH883" s="103"/>
      <c r="AI883" s="103"/>
      <c r="AJ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c r="AD884" s="103"/>
      <c r="AE884" s="103"/>
      <c r="AF884" s="103"/>
      <c r="AG884" s="103"/>
      <c r="AH884" s="103"/>
      <c r="AI884" s="103"/>
      <c r="AJ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c r="AD885" s="103"/>
      <c r="AE885" s="103"/>
      <c r="AF885" s="103"/>
      <c r="AG885" s="103"/>
      <c r="AH885" s="103"/>
      <c r="AI885" s="103"/>
      <c r="AJ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c r="AD886" s="103"/>
      <c r="AE886" s="103"/>
      <c r="AF886" s="103"/>
      <c r="AG886" s="103"/>
      <c r="AH886" s="103"/>
      <c r="AI886" s="103"/>
      <c r="AJ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c r="AD887" s="103"/>
      <c r="AE887" s="103"/>
      <c r="AF887" s="103"/>
      <c r="AG887" s="103"/>
      <c r="AH887" s="103"/>
      <c r="AI887" s="103"/>
      <c r="AJ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c r="AD888" s="103"/>
      <c r="AE888" s="103"/>
      <c r="AF888" s="103"/>
      <c r="AG888" s="103"/>
      <c r="AH888" s="103"/>
      <c r="AI888" s="103"/>
      <c r="AJ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c r="AD889" s="103"/>
      <c r="AE889" s="103"/>
      <c r="AF889" s="103"/>
      <c r="AG889" s="103"/>
      <c r="AH889" s="103"/>
      <c r="AI889" s="103"/>
      <c r="AJ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c r="AD890" s="103"/>
      <c r="AE890" s="103"/>
      <c r="AF890" s="103"/>
      <c r="AG890" s="103"/>
      <c r="AH890" s="103"/>
      <c r="AI890" s="103"/>
      <c r="AJ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c r="AD891" s="103"/>
      <c r="AE891" s="103"/>
      <c r="AF891" s="103"/>
      <c r="AG891" s="103"/>
      <c r="AH891" s="103"/>
      <c r="AI891" s="103"/>
      <c r="AJ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c r="AD892" s="103"/>
      <c r="AE892" s="103"/>
      <c r="AF892" s="103"/>
      <c r="AG892" s="103"/>
      <c r="AH892" s="103"/>
      <c r="AI892" s="103"/>
      <c r="AJ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c r="AD893" s="103"/>
      <c r="AE893" s="103"/>
      <c r="AF893" s="103"/>
      <c r="AG893" s="103"/>
      <c r="AH893" s="103"/>
      <c r="AI893" s="103"/>
      <c r="AJ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c r="AD894" s="103"/>
      <c r="AE894" s="103"/>
      <c r="AF894" s="103"/>
      <c r="AG894" s="103"/>
      <c r="AH894" s="103"/>
      <c r="AI894" s="103"/>
      <c r="AJ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c r="AD895" s="103"/>
      <c r="AE895" s="103"/>
      <c r="AF895" s="103"/>
      <c r="AG895" s="103"/>
      <c r="AH895" s="103"/>
      <c r="AI895" s="103"/>
      <c r="AJ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c r="AC896" s="103"/>
      <c r="AD896" s="103"/>
      <c r="AE896" s="103"/>
      <c r="AF896" s="103"/>
      <c r="AG896" s="103"/>
      <c r="AH896" s="103"/>
      <c r="AI896" s="103"/>
      <c r="AJ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c r="AC897" s="103"/>
      <c r="AD897" s="103"/>
      <c r="AE897" s="103"/>
      <c r="AF897" s="103"/>
      <c r="AG897" s="103"/>
      <c r="AH897" s="103"/>
      <c r="AI897" s="103"/>
      <c r="AJ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c r="AC898" s="103"/>
      <c r="AD898" s="103"/>
      <c r="AE898" s="103"/>
      <c r="AF898" s="103"/>
      <c r="AG898" s="103"/>
      <c r="AH898" s="103"/>
      <c r="AI898" s="103"/>
      <c r="AJ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c r="AC899" s="103"/>
      <c r="AD899" s="103"/>
      <c r="AE899" s="103"/>
      <c r="AF899" s="103"/>
      <c r="AG899" s="103"/>
      <c r="AH899" s="103"/>
      <c r="AI899" s="103"/>
      <c r="AJ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c r="AC900" s="103"/>
      <c r="AD900" s="103"/>
      <c r="AE900" s="103"/>
      <c r="AF900" s="103"/>
      <c r="AG900" s="103"/>
      <c r="AH900" s="103"/>
      <c r="AI900" s="103"/>
      <c r="AJ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c r="AC901" s="103"/>
      <c r="AD901" s="103"/>
      <c r="AE901" s="103"/>
      <c r="AF901" s="103"/>
      <c r="AG901" s="103"/>
      <c r="AH901" s="103"/>
      <c r="AI901" s="103"/>
      <c r="AJ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c r="AC902" s="103"/>
      <c r="AD902" s="103"/>
      <c r="AE902" s="103"/>
      <c r="AF902" s="103"/>
      <c r="AG902" s="103"/>
      <c r="AH902" s="103"/>
      <c r="AI902" s="103"/>
      <c r="AJ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c r="AC903" s="103"/>
      <c r="AD903" s="103"/>
      <c r="AE903" s="103"/>
      <c r="AF903" s="103"/>
      <c r="AG903" s="103"/>
      <c r="AH903" s="103"/>
      <c r="AI903" s="103"/>
      <c r="AJ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c r="AC904" s="103"/>
      <c r="AD904" s="103"/>
      <c r="AE904" s="103"/>
      <c r="AF904" s="103"/>
      <c r="AG904" s="103"/>
      <c r="AH904" s="103"/>
      <c r="AI904" s="103"/>
      <c r="AJ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c r="AC905" s="103"/>
      <c r="AD905" s="103"/>
      <c r="AE905" s="103"/>
      <c r="AF905" s="103"/>
      <c r="AG905" s="103"/>
      <c r="AH905" s="103"/>
      <c r="AI905" s="103"/>
      <c r="AJ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c r="AC906" s="103"/>
      <c r="AD906" s="103"/>
      <c r="AE906" s="103"/>
      <c r="AF906" s="103"/>
      <c r="AG906" s="103"/>
      <c r="AH906" s="103"/>
      <c r="AI906" s="103"/>
      <c r="AJ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c r="AC907" s="103"/>
      <c r="AD907" s="103"/>
      <c r="AE907" s="103"/>
      <c r="AF907" s="103"/>
      <c r="AG907" s="103"/>
      <c r="AH907" s="103"/>
      <c r="AI907" s="103"/>
      <c r="AJ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c r="AC908" s="103"/>
      <c r="AD908" s="103"/>
      <c r="AE908" s="103"/>
      <c r="AF908" s="103"/>
      <c r="AG908" s="103"/>
      <c r="AH908" s="103"/>
      <c r="AI908" s="103"/>
      <c r="AJ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c r="AC909" s="103"/>
      <c r="AD909" s="103"/>
      <c r="AE909" s="103"/>
      <c r="AF909" s="103"/>
      <c r="AG909" s="103"/>
      <c r="AH909" s="103"/>
      <c r="AI909" s="103"/>
      <c r="AJ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c r="AC910" s="103"/>
      <c r="AD910" s="103"/>
      <c r="AE910" s="103"/>
      <c r="AF910" s="103"/>
      <c r="AG910" s="103"/>
      <c r="AH910" s="103"/>
      <c r="AI910" s="103"/>
      <c r="AJ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c r="AD911" s="103"/>
      <c r="AE911" s="103"/>
      <c r="AF911" s="103"/>
      <c r="AG911" s="103"/>
      <c r="AH911" s="103"/>
      <c r="AI911" s="103"/>
      <c r="AJ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c r="AC912" s="103"/>
      <c r="AD912" s="103"/>
      <c r="AE912" s="103"/>
      <c r="AF912" s="103"/>
      <c r="AG912" s="103"/>
      <c r="AH912" s="103"/>
      <c r="AI912" s="103"/>
      <c r="AJ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c r="AC913" s="103"/>
      <c r="AD913" s="103"/>
      <c r="AE913" s="103"/>
      <c r="AF913" s="103"/>
      <c r="AG913" s="103"/>
      <c r="AH913" s="103"/>
      <c r="AI913" s="103"/>
      <c r="AJ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c r="AC914" s="103"/>
      <c r="AD914" s="103"/>
      <c r="AE914" s="103"/>
      <c r="AF914" s="103"/>
      <c r="AG914" s="103"/>
      <c r="AH914" s="103"/>
      <c r="AI914" s="103"/>
      <c r="AJ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c r="AC915" s="103"/>
      <c r="AD915" s="103"/>
      <c r="AE915" s="103"/>
      <c r="AF915" s="103"/>
      <c r="AG915" s="103"/>
      <c r="AH915" s="103"/>
      <c r="AI915" s="103"/>
      <c r="AJ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c r="AC916" s="103"/>
      <c r="AD916" s="103"/>
      <c r="AE916" s="103"/>
      <c r="AF916" s="103"/>
      <c r="AG916" s="103"/>
      <c r="AH916" s="103"/>
      <c r="AI916" s="103"/>
      <c r="AJ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c r="AC917" s="103"/>
      <c r="AD917" s="103"/>
      <c r="AE917" s="103"/>
      <c r="AF917" s="103"/>
      <c r="AG917" s="103"/>
      <c r="AH917" s="103"/>
      <c r="AI917" s="103"/>
      <c r="AJ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c r="AC918" s="103"/>
      <c r="AD918" s="103"/>
      <c r="AE918" s="103"/>
      <c r="AF918" s="103"/>
      <c r="AG918" s="103"/>
      <c r="AH918" s="103"/>
      <c r="AI918" s="103"/>
      <c r="AJ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c r="AC919" s="103"/>
      <c r="AD919" s="103"/>
      <c r="AE919" s="103"/>
      <c r="AF919" s="103"/>
      <c r="AG919" s="103"/>
      <c r="AH919" s="103"/>
      <c r="AI919" s="103"/>
      <c r="AJ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c r="AC920" s="103"/>
      <c r="AD920" s="103"/>
      <c r="AE920" s="103"/>
      <c r="AF920" s="103"/>
      <c r="AG920" s="103"/>
      <c r="AH920" s="103"/>
      <c r="AI920" s="103"/>
      <c r="AJ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c r="AC921" s="103"/>
      <c r="AD921" s="103"/>
      <c r="AE921" s="103"/>
      <c r="AF921" s="103"/>
      <c r="AG921" s="103"/>
      <c r="AH921" s="103"/>
      <c r="AI921" s="103"/>
      <c r="AJ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c r="AC922" s="103"/>
      <c r="AD922" s="103"/>
      <c r="AE922" s="103"/>
      <c r="AF922" s="103"/>
      <c r="AG922" s="103"/>
      <c r="AH922" s="103"/>
      <c r="AI922" s="103"/>
      <c r="AJ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c r="AC923" s="103"/>
      <c r="AD923" s="103"/>
      <c r="AE923" s="103"/>
      <c r="AF923" s="103"/>
      <c r="AG923" s="103"/>
      <c r="AH923" s="103"/>
      <c r="AI923" s="103"/>
      <c r="AJ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c r="AC924" s="103"/>
      <c r="AD924" s="103"/>
      <c r="AE924" s="103"/>
      <c r="AF924" s="103"/>
      <c r="AG924" s="103"/>
      <c r="AH924" s="103"/>
      <c r="AI924" s="103"/>
      <c r="AJ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c r="AC925" s="103"/>
      <c r="AD925" s="103"/>
      <c r="AE925" s="103"/>
      <c r="AF925" s="103"/>
      <c r="AG925" s="103"/>
      <c r="AH925" s="103"/>
      <c r="AI925" s="103"/>
      <c r="AJ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c r="AC926" s="103"/>
      <c r="AD926" s="103"/>
      <c r="AE926" s="103"/>
      <c r="AF926" s="103"/>
      <c r="AG926" s="103"/>
      <c r="AH926" s="103"/>
      <c r="AI926" s="103"/>
      <c r="AJ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c r="AC927" s="103"/>
      <c r="AD927" s="103"/>
      <c r="AE927" s="103"/>
      <c r="AF927" s="103"/>
      <c r="AG927" s="103"/>
      <c r="AH927" s="103"/>
      <c r="AI927" s="103"/>
      <c r="AJ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c r="AC928" s="103"/>
      <c r="AD928" s="103"/>
      <c r="AE928" s="103"/>
      <c r="AF928" s="103"/>
      <c r="AG928" s="103"/>
      <c r="AH928" s="103"/>
      <c r="AI928" s="103"/>
      <c r="AJ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c r="AC929" s="103"/>
      <c r="AD929" s="103"/>
      <c r="AE929" s="103"/>
      <c r="AF929" s="103"/>
      <c r="AG929" s="103"/>
      <c r="AH929" s="103"/>
      <c r="AI929" s="103"/>
      <c r="AJ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c r="AC930" s="103"/>
      <c r="AD930" s="103"/>
      <c r="AE930" s="103"/>
      <c r="AF930" s="103"/>
      <c r="AG930" s="103"/>
      <c r="AH930" s="103"/>
      <c r="AI930" s="103"/>
      <c r="AJ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c r="AD931" s="103"/>
      <c r="AE931" s="103"/>
      <c r="AF931" s="103"/>
      <c r="AG931" s="103"/>
      <c r="AH931" s="103"/>
      <c r="AI931" s="103"/>
      <c r="AJ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c r="AC932" s="103"/>
      <c r="AD932" s="103"/>
      <c r="AE932" s="103"/>
      <c r="AF932" s="103"/>
      <c r="AG932" s="103"/>
      <c r="AH932" s="103"/>
      <c r="AI932" s="103"/>
      <c r="AJ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c r="AD933" s="103"/>
      <c r="AE933" s="103"/>
      <c r="AF933" s="103"/>
      <c r="AG933" s="103"/>
      <c r="AH933" s="103"/>
      <c r="AI933" s="103"/>
      <c r="AJ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c r="AC934" s="103"/>
      <c r="AD934" s="103"/>
      <c r="AE934" s="103"/>
      <c r="AF934" s="103"/>
      <c r="AG934" s="103"/>
      <c r="AH934" s="103"/>
      <c r="AI934" s="103"/>
      <c r="AJ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c r="AD935" s="103"/>
      <c r="AE935" s="103"/>
      <c r="AF935" s="103"/>
      <c r="AG935" s="103"/>
      <c r="AH935" s="103"/>
      <c r="AI935" s="103"/>
      <c r="AJ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c r="AC936" s="103"/>
      <c r="AD936" s="103"/>
      <c r="AE936" s="103"/>
      <c r="AF936" s="103"/>
      <c r="AG936" s="103"/>
      <c r="AH936" s="103"/>
      <c r="AI936" s="103"/>
      <c r="AJ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c r="AC937" s="103"/>
      <c r="AD937" s="103"/>
      <c r="AE937" s="103"/>
      <c r="AF937" s="103"/>
      <c r="AG937" s="103"/>
      <c r="AH937" s="103"/>
      <c r="AI937" s="103"/>
      <c r="AJ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c r="AC938" s="103"/>
      <c r="AD938" s="103"/>
      <c r="AE938" s="103"/>
      <c r="AF938" s="103"/>
      <c r="AG938" s="103"/>
      <c r="AH938" s="103"/>
      <c r="AI938" s="103"/>
      <c r="AJ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c r="AC939" s="103"/>
      <c r="AD939" s="103"/>
      <c r="AE939" s="103"/>
      <c r="AF939" s="103"/>
      <c r="AG939" s="103"/>
      <c r="AH939" s="103"/>
      <c r="AI939" s="103"/>
      <c r="AJ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c r="AC940" s="103"/>
      <c r="AD940" s="103"/>
      <c r="AE940" s="103"/>
      <c r="AF940" s="103"/>
      <c r="AG940" s="103"/>
      <c r="AH940" s="103"/>
      <c r="AI940" s="103"/>
      <c r="AJ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c r="AC941" s="103"/>
      <c r="AD941" s="103"/>
      <c r="AE941" s="103"/>
      <c r="AF941" s="103"/>
      <c r="AG941" s="103"/>
      <c r="AH941" s="103"/>
      <c r="AI941" s="103"/>
      <c r="AJ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c r="AC942" s="103"/>
      <c r="AD942" s="103"/>
      <c r="AE942" s="103"/>
      <c r="AF942" s="103"/>
      <c r="AG942" s="103"/>
      <c r="AH942" s="103"/>
      <c r="AI942" s="103"/>
      <c r="AJ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c r="AC943" s="103"/>
      <c r="AD943" s="103"/>
      <c r="AE943" s="103"/>
      <c r="AF943" s="103"/>
      <c r="AG943" s="103"/>
      <c r="AH943" s="103"/>
      <c r="AI943" s="103"/>
      <c r="AJ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c r="AC944" s="103"/>
      <c r="AD944" s="103"/>
      <c r="AE944" s="103"/>
      <c r="AF944" s="103"/>
      <c r="AG944" s="103"/>
      <c r="AH944" s="103"/>
      <c r="AI944" s="103"/>
      <c r="AJ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c r="AC945" s="103"/>
      <c r="AD945" s="103"/>
      <c r="AE945" s="103"/>
      <c r="AF945" s="103"/>
      <c r="AG945" s="103"/>
      <c r="AH945" s="103"/>
      <c r="AI945" s="103"/>
      <c r="AJ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c r="AC946" s="103"/>
      <c r="AD946" s="103"/>
      <c r="AE946" s="103"/>
      <c r="AF946" s="103"/>
      <c r="AG946" s="103"/>
      <c r="AH946" s="103"/>
      <c r="AI946" s="103"/>
      <c r="AJ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c r="AC947" s="103"/>
      <c r="AD947" s="103"/>
      <c r="AE947" s="103"/>
      <c r="AF947" s="103"/>
      <c r="AG947" s="103"/>
      <c r="AH947" s="103"/>
      <c r="AI947" s="103"/>
      <c r="AJ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c r="AC948" s="103"/>
      <c r="AD948" s="103"/>
      <c r="AE948" s="103"/>
      <c r="AF948" s="103"/>
      <c r="AG948" s="103"/>
      <c r="AH948" s="103"/>
      <c r="AI948" s="103"/>
      <c r="AJ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c r="AC949" s="103"/>
      <c r="AD949" s="103"/>
      <c r="AE949" s="103"/>
      <c r="AF949" s="103"/>
      <c r="AG949" s="103"/>
      <c r="AH949" s="103"/>
      <c r="AI949" s="103"/>
      <c r="AJ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c r="AC950" s="103"/>
      <c r="AD950" s="103"/>
      <c r="AE950" s="103"/>
      <c r="AF950" s="103"/>
      <c r="AG950" s="103"/>
      <c r="AH950" s="103"/>
      <c r="AI950" s="103"/>
      <c r="AJ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c r="AC951" s="103"/>
      <c r="AD951" s="103"/>
      <c r="AE951" s="103"/>
      <c r="AF951" s="103"/>
      <c r="AG951" s="103"/>
      <c r="AH951" s="103"/>
      <c r="AI951" s="103"/>
      <c r="AJ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c r="AC952" s="103"/>
      <c r="AD952" s="103"/>
      <c r="AE952" s="103"/>
      <c r="AF952" s="103"/>
      <c r="AG952" s="103"/>
      <c r="AH952" s="103"/>
      <c r="AI952" s="103"/>
      <c r="AJ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c r="AC953" s="103"/>
      <c r="AD953" s="103"/>
      <c r="AE953" s="103"/>
      <c r="AF953" s="103"/>
      <c r="AG953" s="103"/>
      <c r="AH953" s="103"/>
      <c r="AI953" s="103"/>
      <c r="AJ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c r="AC954" s="103"/>
      <c r="AD954" s="103"/>
      <c r="AE954" s="103"/>
      <c r="AF954" s="103"/>
      <c r="AG954" s="103"/>
      <c r="AH954" s="103"/>
      <c r="AI954" s="103"/>
      <c r="AJ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c r="AC955" s="103"/>
      <c r="AD955" s="103"/>
      <c r="AE955" s="103"/>
      <c r="AF955" s="103"/>
      <c r="AG955" s="103"/>
      <c r="AH955" s="103"/>
      <c r="AI955" s="103"/>
      <c r="AJ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c r="AC956" s="103"/>
      <c r="AD956" s="103"/>
      <c r="AE956" s="103"/>
      <c r="AF956" s="103"/>
      <c r="AG956" s="103"/>
      <c r="AH956" s="103"/>
      <c r="AI956" s="103"/>
      <c r="AJ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c r="AC957" s="103"/>
      <c r="AD957" s="103"/>
      <c r="AE957" s="103"/>
      <c r="AF957" s="103"/>
      <c r="AG957" s="103"/>
      <c r="AH957" s="103"/>
      <c r="AI957" s="103"/>
      <c r="AJ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c r="AC958" s="103"/>
      <c r="AD958" s="103"/>
      <c r="AE958" s="103"/>
      <c r="AF958" s="103"/>
      <c r="AG958" s="103"/>
      <c r="AH958" s="103"/>
      <c r="AI958" s="103"/>
      <c r="AJ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c r="AC959" s="103"/>
      <c r="AD959" s="103"/>
      <c r="AE959" s="103"/>
      <c r="AF959" s="103"/>
      <c r="AG959" s="103"/>
      <c r="AH959" s="103"/>
      <c r="AI959" s="103"/>
      <c r="AJ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c r="AC960" s="103"/>
      <c r="AD960" s="103"/>
      <c r="AE960" s="103"/>
      <c r="AF960" s="103"/>
      <c r="AG960" s="103"/>
      <c r="AH960" s="103"/>
      <c r="AI960" s="103"/>
      <c r="AJ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c r="AC961" s="103"/>
      <c r="AD961" s="103"/>
      <c r="AE961" s="103"/>
      <c r="AF961" s="103"/>
      <c r="AG961" s="103"/>
      <c r="AH961" s="103"/>
      <c r="AI961" s="103"/>
      <c r="AJ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c r="AC962" s="103"/>
      <c r="AD962" s="103"/>
      <c r="AE962" s="103"/>
      <c r="AF962" s="103"/>
      <c r="AG962" s="103"/>
      <c r="AH962" s="103"/>
      <c r="AI962" s="103"/>
      <c r="AJ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c r="AC963" s="103"/>
      <c r="AD963" s="103"/>
      <c r="AE963" s="103"/>
      <c r="AF963" s="103"/>
      <c r="AG963" s="103"/>
      <c r="AH963" s="103"/>
      <c r="AI963" s="103"/>
      <c r="AJ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c r="AC964" s="103"/>
      <c r="AD964" s="103"/>
      <c r="AE964" s="103"/>
      <c r="AF964" s="103"/>
      <c r="AG964" s="103"/>
      <c r="AH964" s="103"/>
      <c r="AI964" s="103"/>
      <c r="AJ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c r="AC965" s="103"/>
      <c r="AD965" s="103"/>
      <c r="AE965" s="103"/>
      <c r="AF965" s="103"/>
      <c r="AG965" s="103"/>
      <c r="AH965" s="103"/>
      <c r="AI965" s="103"/>
      <c r="AJ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c r="AC966" s="103"/>
      <c r="AD966" s="103"/>
      <c r="AE966" s="103"/>
      <c r="AF966" s="103"/>
      <c r="AG966" s="103"/>
      <c r="AH966" s="103"/>
      <c r="AI966" s="103"/>
      <c r="AJ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c r="AC967" s="103"/>
      <c r="AD967" s="103"/>
      <c r="AE967" s="103"/>
      <c r="AF967" s="103"/>
      <c r="AG967" s="103"/>
      <c r="AH967" s="103"/>
      <c r="AI967" s="103"/>
      <c r="AJ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c r="AC968" s="103"/>
      <c r="AD968" s="103"/>
      <c r="AE968" s="103"/>
      <c r="AF968" s="103"/>
      <c r="AG968" s="103"/>
      <c r="AH968" s="103"/>
      <c r="AI968" s="103"/>
      <c r="AJ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c r="AC969" s="103"/>
      <c r="AD969" s="103"/>
      <c r="AE969" s="103"/>
      <c r="AF969" s="103"/>
      <c r="AG969" s="103"/>
      <c r="AH969" s="103"/>
      <c r="AI969" s="103"/>
      <c r="AJ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c r="AC970" s="103"/>
      <c r="AD970" s="103"/>
      <c r="AE970" s="103"/>
      <c r="AF970" s="103"/>
      <c r="AG970" s="103"/>
      <c r="AH970" s="103"/>
      <c r="AI970" s="103"/>
      <c r="AJ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c r="AC971" s="103"/>
      <c r="AD971" s="103"/>
      <c r="AE971" s="103"/>
      <c r="AF971" s="103"/>
      <c r="AG971" s="103"/>
      <c r="AH971" s="103"/>
      <c r="AI971" s="103"/>
      <c r="AJ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c r="AC972" s="103"/>
      <c r="AD972" s="103"/>
      <c r="AE972" s="103"/>
      <c r="AF972" s="103"/>
      <c r="AG972" s="103"/>
      <c r="AH972" s="103"/>
      <c r="AI972" s="103"/>
      <c r="AJ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c r="AC973" s="103"/>
      <c r="AD973" s="103"/>
      <c r="AE973" s="103"/>
      <c r="AF973" s="103"/>
      <c r="AG973" s="103"/>
      <c r="AH973" s="103"/>
      <c r="AI973" s="103"/>
      <c r="AJ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c r="AC974" s="103"/>
      <c r="AD974" s="103"/>
      <c r="AE974" s="103"/>
      <c r="AF974" s="103"/>
      <c r="AG974" s="103"/>
      <c r="AH974" s="103"/>
      <c r="AI974" s="103"/>
      <c r="AJ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c r="AC975" s="103"/>
      <c r="AD975" s="103"/>
      <c r="AE975" s="103"/>
      <c r="AF975" s="103"/>
      <c r="AG975" s="103"/>
      <c r="AH975" s="103"/>
      <c r="AI975" s="103"/>
      <c r="AJ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c r="AC976" s="103"/>
      <c r="AD976" s="103"/>
      <c r="AE976" s="103"/>
      <c r="AF976" s="103"/>
      <c r="AG976" s="103"/>
      <c r="AH976" s="103"/>
      <c r="AI976" s="103"/>
      <c r="AJ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c r="AC977" s="103"/>
      <c r="AD977" s="103"/>
      <c r="AE977" s="103"/>
      <c r="AF977" s="103"/>
      <c r="AG977" s="103"/>
      <c r="AH977" s="103"/>
      <c r="AI977" s="103"/>
      <c r="AJ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c r="AC978" s="103"/>
      <c r="AD978" s="103"/>
      <c r="AE978" s="103"/>
      <c r="AF978" s="103"/>
      <c r="AG978" s="103"/>
      <c r="AH978" s="103"/>
      <c r="AI978" s="103"/>
      <c r="AJ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c r="AC979" s="103"/>
      <c r="AD979" s="103"/>
      <c r="AE979" s="103"/>
      <c r="AF979" s="103"/>
      <c r="AG979" s="103"/>
      <c r="AH979" s="103"/>
      <c r="AI979" s="103"/>
      <c r="AJ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c r="AC980" s="103"/>
      <c r="AD980" s="103"/>
      <c r="AE980" s="103"/>
      <c r="AF980" s="103"/>
      <c r="AG980" s="103"/>
      <c r="AH980" s="103"/>
      <c r="AI980" s="103"/>
      <c r="AJ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c r="AC981" s="103"/>
      <c r="AD981" s="103"/>
      <c r="AE981" s="103"/>
      <c r="AF981" s="103"/>
      <c r="AG981" s="103"/>
      <c r="AH981" s="103"/>
      <c r="AI981" s="103"/>
      <c r="AJ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c r="AC982" s="103"/>
      <c r="AD982" s="103"/>
      <c r="AE982" s="103"/>
      <c r="AF982" s="103"/>
      <c r="AG982" s="103"/>
      <c r="AH982" s="103"/>
      <c r="AI982" s="103"/>
      <c r="AJ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c r="AC983" s="103"/>
      <c r="AD983" s="103"/>
      <c r="AE983" s="103"/>
      <c r="AF983" s="103"/>
      <c r="AG983" s="103"/>
      <c r="AH983" s="103"/>
      <c r="AI983" s="103"/>
      <c r="AJ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c r="AC984" s="103"/>
      <c r="AD984" s="103"/>
      <c r="AE984" s="103"/>
      <c r="AF984" s="103"/>
      <c r="AG984" s="103"/>
      <c r="AH984" s="103"/>
      <c r="AI984" s="103"/>
      <c r="AJ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c r="AC985" s="103"/>
      <c r="AD985" s="103"/>
      <c r="AE985" s="103"/>
      <c r="AF985" s="103"/>
      <c r="AG985" s="103"/>
      <c r="AH985" s="103"/>
      <c r="AI985" s="103"/>
      <c r="AJ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c r="AC986" s="103"/>
      <c r="AD986" s="103"/>
      <c r="AE986" s="103"/>
      <c r="AF986" s="103"/>
      <c r="AG986" s="103"/>
      <c r="AH986" s="103"/>
      <c r="AI986" s="103"/>
      <c r="AJ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c r="AC987" s="103"/>
      <c r="AD987" s="103"/>
      <c r="AE987" s="103"/>
      <c r="AF987" s="103"/>
      <c r="AG987" s="103"/>
      <c r="AH987" s="103"/>
      <c r="AI987" s="103"/>
      <c r="AJ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c r="AC988" s="103"/>
      <c r="AD988" s="103"/>
      <c r="AE988" s="103"/>
      <c r="AF988" s="103"/>
      <c r="AG988" s="103"/>
      <c r="AH988" s="103"/>
      <c r="AI988" s="103"/>
      <c r="AJ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c r="AC989" s="103"/>
      <c r="AD989" s="103"/>
      <c r="AE989" s="103"/>
      <c r="AF989" s="103"/>
      <c r="AG989" s="103"/>
      <c r="AH989" s="103"/>
      <c r="AI989" s="103"/>
      <c r="AJ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c r="AC990" s="103"/>
      <c r="AD990" s="103"/>
      <c r="AE990" s="103"/>
      <c r="AF990" s="103"/>
      <c r="AG990" s="103"/>
      <c r="AH990" s="103"/>
      <c r="AI990" s="103"/>
      <c r="AJ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c r="AC991" s="103"/>
      <c r="AD991" s="103"/>
      <c r="AE991" s="103"/>
      <c r="AF991" s="103"/>
      <c r="AG991" s="103"/>
      <c r="AH991" s="103"/>
      <c r="AI991" s="103"/>
      <c r="AJ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c r="AC992" s="103"/>
      <c r="AD992" s="103"/>
      <c r="AE992" s="103"/>
      <c r="AF992" s="103"/>
      <c r="AG992" s="103"/>
      <c r="AH992" s="103"/>
      <c r="AI992" s="103"/>
      <c r="AJ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c r="AC993" s="103"/>
      <c r="AD993" s="103"/>
      <c r="AE993" s="103"/>
      <c r="AF993" s="103"/>
      <c r="AG993" s="103"/>
      <c r="AH993" s="103"/>
      <c r="AI993" s="103"/>
      <c r="AJ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c r="AD994" s="103"/>
      <c r="AE994" s="103"/>
      <c r="AF994" s="103"/>
      <c r="AG994" s="103"/>
      <c r="AH994" s="103"/>
      <c r="AI994" s="103"/>
      <c r="AJ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c r="AC995" s="103"/>
      <c r="AD995" s="103"/>
      <c r="AE995" s="103"/>
      <c r="AF995" s="103"/>
      <c r="AG995" s="103"/>
      <c r="AH995" s="103"/>
      <c r="AI995" s="103"/>
      <c r="AJ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c r="AC996" s="103"/>
      <c r="AD996" s="103"/>
      <c r="AE996" s="103"/>
      <c r="AF996" s="103"/>
      <c r="AG996" s="103"/>
      <c r="AH996" s="103"/>
      <c r="AI996" s="103"/>
      <c r="AJ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c r="AC997" s="103"/>
      <c r="AD997" s="103"/>
      <c r="AE997" s="103"/>
      <c r="AF997" s="103"/>
      <c r="AG997" s="103"/>
      <c r="AH997" s="103"/>
      <c r="AI997" s="103"/>
      <c r="AJ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c r="AC998" s="103"/>
      <c r="AD998" s="103"/>
      <c r="AE998" s="103"/>
      <c r="AF998" s="103"/>
      <c r="AG998" s="103"/>
      <c r="AH998" s="103"/>
      <c r="AI998" s="103"/>
      <c r="AJ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c r="AC999" s="103"/>
      <c r="AD999" s="103"/>
      <c r="AE999" s="103"/>
      <c r="AF999" s="103"/>
      <c r="AG999" s="103"/>
      <c r="AH999" s="103"/>
      <c r="AI999" s="103"/>
      <c r="AJ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c r="AC1000" s="103"/>
      <c r="AD1000" s="103"/>
      <c r="AE1000" s="103"/>
      <c r="AF1000" s="103"/>
      <c r="AG1000" s="103"/>
      <c r="AH1000" s="103"/>
      <c r="AI1000" s="103"/>
      <c r="AJ1000" s="103"/>
    </row>
    <row r="100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c r="AC1001" s="103"/>
      <c r="AD1001" s="103"/>
      <c r="AE1001" s="103"/>
      <c r="AF1001" s="103"/>
      <c r="AG1001" s="103"/>
      <c r="AH1001" s="103"/>
      <c r="AI1001" s="103"/>
      <c r="AJ1001" s="103"/>
    </row>
    <row r="1002">
      <c r="A1002" s="103"/>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c r="AA1002" s="103"/>
      <c r="AB1002" s="103"/>
      <c r="AC1002" s="103"/>
      <c r="AD1002" s="103"/>
      <c r="AE1002" s="103"/>
      <c r="AF1002" s="103"/>
      <c r="AG1002" s="103"/>
      <c r="AH1002" s="103"/>
      <c r="AI1002" s="103"/>
      <c r="AJ1002" s="103"/>
    </row>
    <row r="1003">
      <c r="A1003" s="103"/>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c r="AA1003" s="103"/>
      <c r="AB1003" s="103"/>
      <c r="AC1003" s="103"/>
      <c r="AD1003" s="103"/>
      <c r="AE1003" s="103"/>
      <c r="AF1003" s="103"/>
      <c r="AG1003" s="103"/>
      <c r="AH1003" s="103"/>
      <c r="AI1003" s="103"/>
      <c r="AJ1003" s="103"/>
    </row>
    <row r="1004">
      <c r="A1004" s="103"/>
      <c r="B1004" s="103"/>
      <c r="C1004" s="103"/>
      <c r="D1004" s="103"/>
      <c r="E1004" s="103"/>
      <c r="F1004" s="103"/>
      <c r="G1004" s="103"/>
      <c r="H1004" s="103"/>
      <c r="I1004" s="103"/>
      <c r="J1004" s="103"/>
      <c r="K1004" s="103"/>
      <c r="L1004" s="103"/>
      <c r="M1004" s="103"/>
      <c r="N1004" s="103"/>
      <c r="O1004" s="103"/>
      <c r="P1004" s="103"/>
      <c r="Q1004" s="103"/>
      <c r="R1004" s="103"/>
      <c r="S1004" s="103"/>
      <c r="T1004" s="103"/>
      <c r="U1004" s="103"/>
      <c r="V1004" s="103"/>
      <c r="W1004" s="103"/>
      <c r="X1004" s="103"/>
      <c r="Y1004" s="103"/>
      <c r="Z1004" s="103"/>
      <c r="AA1004" s="103"/>
      <c r="AB1004" s="103"/>
      <c r="AC1004" s="103"/>
      <c r="AD1004" s="103"/>
      <c r="AE1004" s="103"/>
      <c r="AF1004" s="103"/>
      <c r="AG1004" s="103"/>
      <c r="AH1004" s="103"/>
      <c r="AI1004" s="103"/>
      <c r="AJ1004" s="103"/>
    </row>
    <row r="1005">
      <c r="A1005" s="103"/>
      <c r="B1005" s="103"/>
      <c r="C1005" s="103"/>
      <c r="D1005" s="103"/>
      <c r="E1005" s="103"/>
      <c r="F1005" s="103"/>
      <c r="G1005" s="103"/>
      <c r="H1005" s="103"/>
      <c r="I1005" s="103"/>
      <c r="J1005" s="103"/>
      <c r="K1005" s="103"/>
      <c r="L1005" s="103"/>
      <c r="M1005" s="103"/>
      <c r="N1005" s="103"/>
      <c r="O1005" s="103"/>
      <c r="P1005" s="103"/>
      <c r="Q1005" s="103"/>
      <c r="R1005" s="103"/>
      <c r="S1005" s="103"/>
      <c r="T1005" s="103"/>
      <c r="U1005" s="103"/>
      <c r="V1005" s="103"/>
      <c r="W1005" s="103"/>
      <c r="X1005" s="103"/>
      <c r="Y1005" s="103"/>
      <c r="Z1005" s="103"/>
      <c r="AA1005" s="103"/>
      <c r="AB1005" s="103"/>
      <c r="AC1005" s="103"/>
      <c r="AD1005" s="103"/>
      <c r="AE1005" s="103"/>
      <c r="AF1005" s="103"/>
      <c r="AG1005" s="103"/>
      <c r="AH1005" s="103"/>
      <c r="AI1005" s="103"/>
      <c r="AJ1005" s="103"/>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10" t="s">
        <v>344</v>
      </c>
      <c r="B1" s="110" t="s">
        <v>126</v>
      </c>
      <c r="C1" s="111" t="s">
        <v>345</v>
      </c>
      <c r="D1" s="111" t="s">
        <v>7</v>
      </c>
      <c r="E1" s="111" t="s">
        <v>9</v>
      </c>
      <c r="F1" s="111" t="s">
        <v>93</v>
      </c>
      <c r="G1" s="112" t="s">
        <v>11</v>
      </c>
      <c r="H1" s="112" t="s">
        <v>13</v>
      </c>
      <c r="I1" s="111" t="s">
        <v>346</v>
      </c>
      <c r="J1" s="111" t="s">
        <v>347</v>
      </c>
      <c r="K1" s="111" t="s">
        <v>15</v>
      </c>
      <c r="L1" s="111" t="s">
        <v>348</v>
      </c>
      <c r="M1" s="112" t="s">
        <v>349</v>
      </c>
      <c r="N1" s="111" t="s">
        <v>350</v>
      </c>
      <c r="O1" s="111" t="s">
        <v>255</v>
      </c>
      <c r="P1" s="111" t="s">
        <v>351</v>
      </c>
      <c r="Q1" s="112" t="s">
        <v>23</v>
      </c>
      <c r="R1" s="112" t="s">
        <v>96</v>
      </c>
      <c r="S1" s="112" t="s">
        <v>25</v>
      </c>
      <c r="T1" s="111" t="s">
        <v>27</v>
      </c>
      <c r="U1" s="113" t="s">
        <v>28</v>
      </c>
      <c r="V1" s="111" t="s">
        <v>352</v>
      </c>
      <c r="W1" s="111" t="s">
        <v>34</v>
      </c>
      <c r="X1" s="112" t="s">
        <v>36</v>
      </c>
      <c r="Y1" s="114" t="s">
        <v>37</v>
      </c>
      <c r="Z1" s="111" t="s">
        <v>353</v>
      </c>
      <c r="AA1" s="112" t="s">
        <v>38</v>
      </c>
      <c r="AB1" s="111" t="s">
        <v>101</v>
      </c>
      <c r="AC1" s="111" t="s">
        <v>40</v>
      </c>
      <c r="AD1" s="111" t="s">
        <v>41</v>
      </c>
      <c r="AE1" s="111" t="s">
        <v>102</v>
      </c>
      <c r="AF1" s="112" t="s">
        <v>46</v>
      </c>
      <c r="AG1" s="111" t="s">
        <v>51</v>
      </c>
      <c r="AH1" s="111" t="s">
        <v>52</v>
      </c>
      <c r="AI1" s="111" t="s">
        <v>56</v>
      </c>
      <c r="AJ1" s="111" t="s">
        <v>105</v>
      </c>
      <c r="AK1" s="111" t="s">
        <v>58</v>
      </c>
      <c r="AL1" s="113" t="s">
        <v>59</v>
      </c>
      <c r="AM1" s="111" t="s">
        <v>354</v>
      </c>
      <c r="AN1" s="115" t="s">
        <v>60</v>
      </c>
      <c r="AO1" s="111" t="s">
        <v>61</v>
      </c>
      <c r="AP1" s="111" t="s">
        <v>355</v>
      </c>
      <c r="AQ1" s="111" t="s">
        <v>107</v>
      </c>
      <c r="AR1" s="111" t="s">
        <v>109</v>
      </c>
      <c r="AS1" s="112" t="s">
        <v>66</v>
      </c>
      <c r="AT1" s="112" t="s">
        <v>67</v>
      </c>
      <c r="AU1" s="111" t="s">
        <v>72</v>
      </c>
      <c r="AV1" s="111" t="s">
        <v>73</v>
      </c>
    </row>
    <row r="2" ht="15.75" customHeight="1">
      <c r="A2" s="4" t="s">
        <v>356</v>
      </c>
      <c r="B2" s="4">
        <v>0.0355</v>
      </c>
      <c r="C2" s="2" t="str">
        <f>(3.269552406/100)+C3</f>
        <v>0.06119552406</v>
      </c>
      <c r="D2" s="2" t="str">
        <f>(2.641076758/100)+D3</f>
        <v>0.05491076758</v>
      </c>
      <c r="E2" s="116" t="str">
        <f>(1.975614057/100)+E3</f>
        <v>0.04825614057</v>
      </c>
      <c r="F2" s="61" t="str">
        <f>(2.91101831662217/100)+F3</f>
        <v>0.05761018317</v>
      </c>
      <c r="G2" s="61" t="str">
        <f>(3.297803748/100)+G3</f>
        <v>0.06147803748</v>
      </c>
      <c r="H2" s="61" t="str">
        <f>(2.498110306/100)+H3</f>
        <v>0.05348110306</v>
      </c>
      <c r="I2" s="61" t="str">
        <f>(1.302061946/100)+I3</f>
        <v>0.04152061946</v>
      </c>
      <c r="J2" s="61" t="str">
        <f>(1.968283386/100)+J3</f>
        <v>0.04818283386</v>
      </c>
      <c r="K2" s="61" t="str">
        <f>(3.301595089/100)+K3</f>
        <v>0.06151595089</v>
      </c>
      <c r="L2" s="61" t="str">
        <f>(2.404550925/100)+L3
</f>
        <v>0.05254550925</v>
      </c>
      <c r="M2" s="61" t="str">
        <f>(3.15317545/100)+M3</f>
        <v>0.0600317545</v>
      </c>
      <c r="N2" s="61" t="str">
        <f>(2.486347213
/100)+N3</f>
        <v>0.05336347213</v>
      </c>
      <c r="O2" s="61" t="str">
        <f>(2.44243261
/100)+O3</f>
        <v>0.0529243261</v>
      </c>
      <c r="P2" s="61" t="str">
        <f>(2.208360412
/100)+P3</f>
        <v>0.05058360412</v>
      </c>
      <c r="Q2" s="61" t="str">
        <f>(2.50680866/100)+Q3
</f>
        <v>0.0535680866</v>
      </c>
      <c r="R2" s="61" t="str">
        <f>(2.236266447/100)+R3</f>
        <v>0.05086266447</v>
      </c>
      <c r="S2" s="61" t="str">
        <f>(3.231992692/100)+S3</f>
        <v>0.06081992692</v>
      </c>
      <c r="T2" s="61" t="str">
        <f>(2.350075661/100)+T3</f>
        <v>0.05200075661</v>
      </c>
      <c r="U2" s="61" t="str">
        <f>(2.698294373/100)+U3</f>
        <v>0.05548294373</v>
      </c>
      <c r="V2" s="61" t="str">
        <f>(2.438527521/100)+V3</f>
        <v>0.05288527521</v>
      </c>
      <c r="W2" s="61" t="str">
        <f>(2.644121396
/100)+W3</f>
        <v>0.05494121396</v>
      </c>
      <c r="X2" s="61" t="str">
        <f>(1.24688598/100)+X3</f>
        <v>0.0409688598</v>
      </c>
      <c r="Y2" s="61" t="str">
        <f>(2.367408337/100)+Y3</f>
        <v>0.05217408337</v>
      </c>
      <c r="Z2" s="61" t="str">
        <f>(2.783869737/100)+Z3</f>
        <v>0.05633869737</v>
      </c>
      <c r="AA2" s="61" t="str">
        <f>(3.072287728/100)+AA3</f>
        <v>0.05922287728</v>
      </c>
      <c r="AB2" s="61" t="str">
        <f>(2.933420467/100)+AB3</f>
        <v>0.05783420467</v>
      </c>
      <c r="AC2" s="61" t="str">
        <f>(2.472382509/100)+AC3</f>
        <v>0.05322382509</v>
      </c>
      <c r="AD2" s="61" t="str">
        <f>(0.181061469/100)/AD3</f>
        <v>0.06353034</v>
      </c>
      <c r="AE2" s="61" t="str">
        <f>(2.790970183/100)+AE3</f>
        <v>0.05640970183</v>
      </c>
      <c r="AF2" s="61" t="str">
        <f>(2.369479939/100)+AF3</f>
        <v>0.05219479939</v>
      </c>
      <c r="AG2" s="61" t="str">
        <f>(4.029436517/100)+AG3</f>
        <v>0.06879436517</v>
      </c>
      <c r="AH2" s="61" t="str">
        <f>(2.660487333/100)+AH3</f>
        <v>0.05510487333</v>
      </c>
      <c r="AI2" s="61" t="str">
        <f>(2.35027091/100)+AI3</f>
        <v>0.0520027091</v>
      </c>
      <c r="AJ2" s="61" t="str">
        <f>(2.145837472/100)+AJ3</f>
        <v>0.04995837472</v>
      </c>
      <c r="AK2" s="61" t="str">
        <f>(3.125624981/100)+AK3</f>
        <v>0.05975624981</v>
      </c>
      <c r="AL2" s="61" t="str">
        <f>(2.189341169/100)+AL3</f>
        <v>0.05039341169</v>
      </c>
      <c r="AM2" s="61" t="str">
        <f>(2.399954384/100)+AM3
</f>
        <v>0.05249954384</v>
      </c>
      <c r="AN2" s="61" t="str">
        <f>(1.57611958/100)+AN3</f>
        <v>0.0442611958</v>
      </c>
      <c r="AO2" s="61" t="str">
        <f>(3.915536494/100)+AO3</f>
        <v>0.06765536494</v>
      </c>
      <c r="AP2" s="61" t="str">
        <f>(2.145269562/100)+AP3</f>
        <v>0.04995269562</v>
      </c>
      <c r="AQ2" s="61" t="str">
        <f>(1.466122343/100)+AQ3</f>
        <v>0.04316122343</v>
      </c>
      <c r="AR2" s="61" t="str">
        <f>(3.154369428/100)+AR3</f>
        <v>0.06004369428</v>
      </c>
      <c r="AS2" s="61" t="str">
        <f>(2.6553193/100)+AS3</f>
        <v>0.055053193</v>
      </c>
      <c r="AT2" s="61" t="str">
        <f>(3.25376537/100)+AT3</f>
        <v>0.0610376537</v>
      </c>
      <c r="AU2" s="61" t="str">
        <f>(3.069640155/100)+AU3</f>
        <v>0.05919640155</v>
      </c>
      <c r="AV2" s="61" t="str">
        <f>(2.307451177/100)+AV3</f>
        <v>0.05157451177</v>
      </c>
    </row>
    <row r="3" ht="15.75" customHeight="1">
      <c r="A3" s="4" t="s">
        <v>357</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358</v>
      </c>
      <c r="B4" s="6">
        <v>4.0</v>
      </c>
      <c r="C4" s="6">
        <v>4.0</v>
      </c>
      <c r="D4" s="6">
        <v>4.0</v>
      </c>
      <c r="E4" s="6">
        <v>4.0</v>
      </c>
      <c r="F4" s="6">
        <v>4.0</v>
      </c>
      <c r="G4" s="6">
        <v>4.0</v>
      </c>
      <c r="H4" s="6">
        <v>4.0</v>
      </c>
      <c r="I4" s="6">
        <v>4.0</v>
      </c>
      <c r="J4" s="6">
        <v>4.0</v>
      </c>
      <c r="K4" s="6">
        <v>4.0</v>
      </c>
      <c r="L4" s="6">
        <v>4.0</v>
      </c>
      <c r="M4" s="6">
        <v>4.0</v>
      </c>
      <c r="N4" s="6">
        <v>4.0</v>
      </c>
      <c r="O4" s="6">
        <v>4.0</v>
      </c>
      <c r="P4" s="6">
        <v>4.0</v>
      </c>
      <c r="Q4" s="6">
        <v>4.0</v>
      </c>
      <c r="R4" s="6">
        <v>4.0</v>
      </c>
      <c r="S4" s="6">
        <v>4.0</v>
      </c>
      <c r="T4" s="6">
        <v>4.0</v>
      </c>
      <c r="U4" s="6">
        <v>4.0</v>
      </c>
      <c r="V4" s="6">
        <v>4.0</v>
      </c>
      <c r="W4" s="6">
        <v>4.0</v>
      </c>
      <c r="X4" s="6">
        <v>4.0</v>
      </c>
      <c r="Y4" s="6">
        <v>4.0</v>
      </c>
      <c r="Z4" s="6">
        <v>4.0</v>
      </c>
      <c r="AA4" s="6">
        <v>4.0</v>
      </c>
      <c r="AB4" s="6">
        <v>4.0</v>
      </c>
      <c r="AC4" s="6">
        <v>4.0</v>
      </c>
      <c r="AD4" s="6">
        <v>4.0</v>
      </c>
      <c r="AE4" s="6">
        <v>4.0</v>
      </c>
      <c r="AF4" s="6">
        <v>4.0</v>
      </c>
      <c r="AG4" s="6">
        <v>4.0</v>
      </c>
      <c r="AH4" s="6">
        <v>4.0</v>
      </c>
      <c r="AI4" s="6">
        <v>4.0</v>
      </c>
      <c r="AJ4" s="6">
        <v>4.0</v>
      </c>
      <c r="AK4" s="6">
        <v>4.0</v>
      </c>
      <c r="AL4" s="6">
        <v>4.0</v>
      </c>
      <c r="AM4" s="6">
        <v>4.0</v>
      </c>
      <c r="AN4" s="6">
        <v>4.0</v>
      </c>
      <c r="AO4" s="6">
        <v>4.0</v>
      </c>
      <c r="AP4" s="6">
        <v>4.0</v>
      </c>
      <c r="AQ4" s="6">
        <v>4.0</v>
      </c>
      <c r="AR4" s="6">
        <v>4.0</v>
      </c>
      <c r="AS4" s="6">
        <v>4.0</v>
      </c>
      <c r="AT4" s="6">
        <v>4.0</v>
      </c>
      <c r="AU4" s="6">
        <v>4.0</v>
      </c>
      <c r="AV4" s="6">
        <v>4.0</v>
      </c>
    </row>
    <row r="5" ht="15.75" customHeight="1">
      <c r="A5" s="4" t="s">
        <v>359</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360</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361</v>
      </c>
      <c r="B7" s="6">
        <v>8.0</v>
      </c>
      <c r="C7" s="6">
        <v>8.0</v>
      </c>
      <c r="D7" s="6">
        <v>8.0</v>
      </c>
      <c r="E7" s="6">
        <v>8.0</v>
      </c>
      <c r="F7" s="6">
        <v>8.0</v>
      </c>
      <c r="G7" s="6">
        <v>8.0</v>
      </c>
      <c r="H7" s="6">
        <v>8.0</v>
      </c>
      <c r="I7" s="6">
        <v>8.0</v>
      </c>
      <c r="J7" s="6">
        <v>8.0</v>
      </c>
      <c r="K7" s="6">
        <v>8.0</v>
      </c>
      <c r="L7" s="6">
        <v>8.0</v>
      </c>
      <c r="M7" s="6">
        <v>8.0</v>
      </c>
      <c r="N7" s="6">
        <v>8.0</v>
      </c>
      <c r="O7" s="6">
        <v>8.0</v>
      </c>
      <c r="P7" s="6">
        <v>8.0</v>
      </c>
      <c r="Q7" s="6">
        <v>8.0</v>
      </c>
      <c r="R7" s="6">
        <v>8.0</v>
      </c>
      <c r="S7" s="6">
        <v>8.0</v>
      </c>
      <c r="T7" s="6">
        <v>8.0</v>
      </c>
      <c r="U7" s="6">
        <v>8.0</v>
      </c>
      <c r="V7" s="6">
        <v>8.0</v>
      </c>
      <c r="W7" s="6">
        <v>8.0</v>
      </c>
      <c r="X7" s="6">
        <v>8.0</v>
      </c>
      <c r="Y7" s="6">
        <v>8.0</v>
      </c>
      <c r="Z7" s="6">
        <v>8.0</v>
      </c>
      <c r="AA7" s="6">
        <v>8.0</v>
      </c>
      <c r="AB7" s="6">
        <v>8.0</v>
      </c>
      <c r="AC7" s="6">
        <v>8.0</v>
      </c>
      <c r="AD7" s="6">
        <v>8.0</v>
      </c>
      <c r="AE7" s="6">
        <v>8.0</v>
      </c>
      <c r="AF7" s="6">
        <v>8.0</v>
      </c>
      <c r="AG7" s="6">
        <v>8.0</v>
      </c>
      <c r="AH7" s="6">
        <v>8.0</v>
      </c>
      <c r="AI7" s="6">
        <v>8.0</v>
      </c>
      <c r="AJ7" s="6">
        <v>8.0</v>
      </c>
      <c r="AK7" s="6">
        <v>8.0</v>
      </c>
      <c r="AL7" s="6">
        <v>8.0</v>
      </c>
      <c r="AM7" s="6">
        <v>8.0</v>
      </c>
      <c r="AN7" s="6">
        <v>8.0</v>
      </c>
      <c r="AO7" s="6">
        <v>8.0</v>
      </c>
      <c r="AP7" s="6">
        <v>8.0</v>
      </c>
      <c r="AQ7" s="6">
        <v>8.0</v>
      </c>
      <c r="AR7" s="6">
        <v>8.0</v>
      </c>
      <c r="AS7" s="6">
        <v>8.0</v>
      </c>
      <c r="AT7" s="6">
        <v>8.0</v>
      </c>
      <c r="AU7" s="6">
        <v>8.0</v>
      </c>
      <c r="AV7" s="6">
        <v>8.0</v>
      </c>
    </row>
    <row r="8" ht="15.75" customHeight="1">
      <c r="A8" s="4" t="s">
        <v>362</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363</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364</v>
      </c>
      <c r="B10" s="117">
        <v>0.1</v>
      </c>
      <c r="C10" s="117">
        <v>0.1</v>
      </c>
      <c r="D10" s="117">
        <v>0.1</v>
      </c>
      <c r="E10" s="117">
        <v>0.1</v>
      </c>
      <c r="F10" s="117">
        <v>0.1</v>
      </c>
      <c r="G10" s="117">
        <v>0.1</v>
      </c>
      <c r="H10" s="117">
        <v>0.1</v>
      </c>
      <c r="I10" s="117">
        <v>0.1</v>
      </c>
      <c r="J10" s="117">
        <v>0.1</v>
      </c>
      <c r="K10" s="117">
        <v>0.1</v>
      </c>
      <c r="L10" s="117">
        <v>0.1</v>
      </c>
      <c r="M10" s="117">
        <v>0.1</v>
      </c>
      <c r="N10" s="117">
        <v>0.1</v>
      </c>
      <c r="O10" s="117">
        <v>0.1</v>
      </c>
      <c r="P10" s="117">
        <v>0.1</v>
      </c>
      <c r="Q10" s="117">
        <v>0.1</v>
      </c>
      <c r="R10" s="117">
        <v>0.1</v>
      </c>
      <c r="S10" s="117">
        <v>0.1</v>
      </c>
      <c r="T10" s="117">
        <v>0.1</v>
      </c>
      <c r="U10" s="117">
        <v>0.1</v>
      </c>
      <c r="V10" s="117">
        <v>0.1</v>
      </c>
      <c r="W10" s="117">
        <v>0.1</v>
      </c>
      <c r="X10" s="117">
        <v>0.1</v>
      </c>
      <c r="Y10" s="117">
        <v>0.1</v>
      </c>
      <c r="Z10" s="117">
        <v>0.1</v>
      </c>
      <c r="AA10" s="117">
        <v>0.1</v>
      </c>
      <c r="AB10" s="117">
        <v>0.1</v>
      </c>
      <c r="AC10" s="117">
        <v>0.1</v>
      </c>
      <c r="AD10" s="117">
        <v>0.1</v>
      </c>
      <c r="AE10" s="117">
        <v>0.1</v>
      </c>
      <c r="AF10" s="117">
        <v>0.1</v>
      </c>
      <c r="AG10" s="117">
        <v>0.1</v>
      </c>
      <c r="AH10" s="117">
        <v>0.1</v>
      </c>
      <c r="AI10" s="117">
        <v>0.1</v>
      </c>
      <c r="AJ10" s="117">
        <v>0.1</v>
      </c>
      <c r="AK10" s="117">
        <v>0.1</v>
      </c>
      <c r="AL10" s="117">
        <v>0.1</v>
      </c>
      <c r="AM10" s="117">
        <v>0.1</v>
      </c>
      <c r="AN10" s="117">
        <v>0.1</v>
      </c>
      <c r="AO10" s="117">
        <v>0.1</v>
      </c>
      <c r="AP10" s="117">
        <v>0.1</v>
      </c>
      <c r="AQ10" s="117">
        <v>0.1</v>
      </c>
      <c r="AR10" s="117">
        <v>0.1</v>
      </c>
      <c r="AS10" s="117">
        <v>0.1</v>
      </c>
      <c r="AT10" s="117">
        <v>0.1</v>
      </c>
      <c r="AU10" s="117">
        <v>0.1</v>
      </c>
      <c r="AV10" s="117">
        <v>0.1</v>
      </c>
    </row>
    <row r="11" ht="15.75" customHeight="1">
      <c r="A11" s="4" t="s">
        <v>365</v>
      </c>
      <c r="B11" s="6">
        <v>3.0</v>
      </c>
      <c r="C11" s="6">
        <v>3.0</v>
      </c>
      <c r="D11" s="6">
        <v>3.0</v>
      </c>
      <c r="E11" s="6">
        <v>3.0</v>
      </c>
      <c r="F11" s="6">
        <v>3.0</v>
      </c>
      <c r="G11" s="6">
        <v>3.0</v>
      </c>
      <c r="H11" s="6">
        <v>3.0</v>
      </c>
      <c r="I11" s="6">
        <v>3.0</v>
      </c>
      <c r="J11" s="6">
        <v>3.0</v>
      </c>
      <c r="K11" s="6">
        <v>3.0</v>
      </c>
      <c r="L11" s="6">
        <v>3.0</v>
      </c>
      <c r="M11" s="6">
        <v>3.0</v>
      </c>
      <c r="N11" s="6">
        <v>3.0</v>
      </c>
      <c r="O11" s="6">
        <v>3.0</v>
      </c>
      <c r="P11" s="6">
        <v>3.0</v>
      </c>
      <c r="Q11" s="6">
        <v>3.0</v>
      </c>
      <c r="R11" s="6">
        <v>3.0</v>
      </c>
      <c r="S11" s="6">
        <v>3.0</v>
      </c>
      <c r="T11" s="6">
        <v>3.0</v>
      </c>
      <c r="U11" s="6">
        <v>3.0</v>
      </c>
      <c r="V11" s="6">
        <v>3.0</v>
      </c>
      <c r="W11" s="6">
        <v>3.0</v>
      </c>
      <c r="X11" s="6">
        <v>3.0</v>
      </c>
      <c r="Y11" s="6">
        <v>3.0</v>
      </c>
      <c r="Z11" s="6">
        <v>3.0</v>
      </c>
      <c r="AA11" s="6">
        <v>3.0</v>
      </c>
      <c r="AB11" s="6">
        <v>3.0</v>
      </c>
      <c r="AC11" s="6">
        <v>3.0</v>
      </c>
      <c r="AD11" s="6">
        <v>3.0</v>
      </c>
      <c r="AE11" s="6">
        <v>3.0</v>
      </c>
      <c r="AF11" s="6">
        <v>3.0</v>
      </c>
      <c r="AG11" s="6">
        <v>3.0</v>
      </c>
      <c r="AH11" s="6">
        <v>3.0</v>
      </c>
      <c r="AI11" s="6">
        <v>3.0</v>
      </c>
      <c r="AJ11" s="6">
        <v>3.0</v>
      </c>
      <c r="AK11" s="6">
        <v>3.0</v>
      </c>
      <c r="AL11" s="6">
        <v>3.0</v>
      </c>
      <c r="AM11" s="6">
        <v>3.0</v>
      </c>
      <c r="AN11" s="6">
        <v>3.0</v>
      </c>
      <c r="AO11" s="6">
        <v>3.0</v>
      </c>
      <c r="AP11" s="6">
        <v>3.0</v>
      </c>
      <c r="AQ11" s="6">
        <v>3.0</v>
      </c>
      <c r="AR11" s="6">
        <v>3.0</v>
      </c>
      <c r="AS11" s="6">
        <v>3.0</v>
      </c>
      <c r="AT11" s="6">
        <v>3.0</v>
      </c>
      <c r="AU11" s="6">
        <v>3.0</v>
      </c>
      <c r="AV11" s="6">
        <v>3.0</v>
      </c>
    </row>
    <row r="12" ht="15.75" customHeight="1">
      <c r="A12" s="4" t="s">
        <v>366</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row>
  </sheetData>
  <drawing r:id="rId2"/>
  <legacyDrawing r:id="rId3"/>
</worksheet>
</file>