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rameters_OLD" sheetId="1" r:id="rId3"/>
    <sheet state="visible" name="Parameters" sheetId="2" r:id="rId4"/>
    <sheet state="visible" name="Initial Conditions" sheetId="3" r:id="rId5"/>
    <sheet state="visible" name="CurrentState" sheetId="4" r:id="rId6"/>
    <sheet state="visible" name="GDP" sheetId="5" r:id="rId7"/>
    <sheet state="visible" name="Costs-prelim" sheetId="6" r:id="rId8"/>
    <sheet state="visible" name="Costs" sheetId="7" r:id="rId9"/>
    <sheet state="visible" name="Costs-grouped" sheetId="8" r:id="rId10"/>
  </sheets>
  <definedNames/>
  <calcPr/>
</workbook>
</file>

<file path=xl/comments1.xml><?xml version="1.0" encoding="utf-8"?>
<comments xmlns="http://schemas.openxmlformats.org/spreadsheetml/2006/main">
  <authors>
    <author/>
  </authors>
  <commentList>
    <comment authorId="0" ref="A1">
      <text>
        <t xml:space="preserve">2008
http://www.ncbi.nlm.nih.gov/pmc/articles/PMC3833352/pdf/nihms520658.pdf
total ART costs 681.9
	-Amber Tang
----
http://www.stats.govt.nz/browse_for_stats/snapshots-of-nz/top-statistics.aspx
2015
GDP per capita in current prices
	-Amber Tang</t>
      </text>
    </comment>
    <comment authorId="0" ref="T2">
      <text>
        <t xml:space="preserve">check this
	-Abhishek Pandey</t>
      </text>
    </comment>
  </commentList>
</comments>
</file>

<file path=xl/comments2.xml><?xml version="1.0" encoding="utf-8"?>
<comments xmlns="http://schemas.openxmlformats.org/spreadsheetml/2006/main">
  <authors>
    <author/>
  </authors>
  <commentList>
    <comment authorId="0" ref="E45">
      <text>
        <t xml:space="preserve">+alyssa.parpia@gmail.com 
I  calculated the annual AIDS cost using this paper for SSA. Will you see if you can find things from difference source.
	-Abhishek Pandey</t>
      </text>
    </comment>
    <comment authorId="0" ref="AM5">
      <text>
        <t xml:space="preserve">83 per month (retail cost of drug)
(996)
http://www.who.int/whr/2004/media_centre/en/lancet.pdf
	-Amber Tang</t>
      </text>
    </comment>
    <comment authorId="0" ref="D13">
      <text>
        <t xml:space="preserve">http://www.tandfonline.com/doi/pdf/10.1080/09540120500159334
	-Amber Tang</t>
      </text>
    </comment>
    <comment authorId="0" ref="D10">
      <text>
        <t xml:space="preserve">http://www.tandfonline.com/doi/pdf/10.1080/09540120500159334
	-Amber Tang</t>
      </text>
    </comment>
    <comment authorId="0" ref="D5">
      <text>
        <t xml:space="preserve">South Africa ARV + clinic + lab costs 
Triple ARV first 3 months=164
Triple ARV after first 3 months=123
http://www.tandfonline.com/doi/pdf/10.1080/09540120500159334
	-Amber Tang</t>
      </text>
    </comment>
    <comment authorId="0" ref="BQ12">
      <text>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text>
    </comment>
    <comment authorId="0" ref="D12">
      <text>
        <t xml:space="preserve">Costs for ARV and additional costs for dying patients?
http://download.springer.com/static/pdf/542/art%253A10.1186%252F1478-7547-4-20.pdf?originUrl=http%3A%2F%2Fresource-allocation.biomedcentral.com%2Farticle%2F10.1186%2F1478-7547-4-20&amp;token2=exp=1456027807~acl=%2Fstatic%2Fpdf%2F542%2Fart%25253A10.1186%25252F1478-7547-4-20.pdf*~hmac=56f0e5c4c506b46283ddc0f0371f86da2a96e8f1fce9b4150e8caa8bbe796cd9
	-Amber Tang</t>
      </text>
    </comment>
    <comment authorId="0" ref="Y5">
      <text>
        <t xml:space="preserve">http://www.scielosp.org/pdf/bwho/v87n4/v87n4a13.pdf
6 US$ out of pocket expenditure monthly for patients 
(72$)
	-Amber Tang</t>
      </text>
    </comment>
    <comment authorId="0" ref="AM2">
      <text>
        <t xml:space="preserve">2002-2003
fee charged for HIV test was $0.21
(kit)
https://www.researchgate.net/profile/Nell_Marshall/publication/7902687_Cost_and_efficiency_of_HIV_voluntary_counseling_and_testing_centres_in_Andhra_Pradesh_India/links/0f31752f1800939356000000.pdf
	-Amber Tang</t>
      </text>
    </comment>
    <comment authorId="0" ref="B2">
      <text>
        <t xml:space="preserve">estimated from averages of antibody/rapid kits from global price reporting mechanism
http://apps.who.int/hiv/amds/price/hdd/Default9.aspx
	-Amber Tang
Tanzania 
HIV testing kit 
$2.09
http://www.ncbi.nlm.nih.gov/pmc/articles/PMC1470448/pdf/0960114.pdf
	-Amber Tang</t>
      </text>
    </comment>
    <comment authorId="0" ref="BQ4">
      <text>
        <t xml:space="preserve">http://www.nejm.org/doi/pdf/10.1056/NEJM200103153441108
	-Amber Tang</t>
      </text>
    </comment>
    <comment authorId="0" ref="BQ3">
      <text>
        <t xml:space="preserve">66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$83
http://www.nejm.org/doi/pdf/10.1056/NEJM200103153441108
	-Amber Tang</t>
      </text>
    </comment>
    <comment authorId="0" ref="BP5">
      <text>
        <t xml:space="preserve">http://onlinelibrary.wiley.com/doi/10.1111/j.1468-1293.2006.00424.x/epdf
832 (pounds)
	-Amber Tang</t>
      </text>
    </comment>
    <comment authorId="0" ref="BQ5">
      <text>
        <t xml:space="preserve">http://cid.oxfordjournals.org/content/48/6/806.full.pdf+html
monthly costs in 2006 US$:
1139-3338
****
(1139-3338)*12
	-Amber Tang
1140 monthly costs for first line drugs
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8930-11610
http://www.nejm.org/doi/pdf/10.1056/NEJM200103153441108
	-Amber Tang
http://www.who.int/whr/2004/media_centre/en/lancet.pdf
retail cost of drugs: 768 per month
=9216
	-Amber Tang</t>
      </text>
    </comment>
    <comment authorId="0" ref="G1">
      <text>
        <t xml:space="preserve">of countries supported by global fund
	-Amber Tang
https://www.msfaccess.org/sites/default/files/MSF_IssueBrief_undetectable6.pdf
	-Amber Tang</t>
      </text>
    </comment>
    <comment authorId="0" ref="B6">
      <text>
        <t xml:space="preserve">2 tests/ year
	-Amber Tang</t>
      </text>
    </comment>
    <comment authorId="0" ref="B7">
      <text>
        <t xml:space="preserve">1 test/year?
	-Amber Tang</t>
      </text>
    </comment>
    <comment authorId="0" ref="AM3">
      <text>
        <t xml:space="preserve">https://www.msfaccess.org/sites/default/files/MSF_IssueBrief_undetectable6.pdf
gov lab, NGO lab, private lab
	-Amber Tang
2.93 only encompasses reagents; 19.05-24.42 for total costs in NGO and private labs
	-Amber Tang
$30 
http://europepmc.org/abstract/med/12447007
2000
	-Amber Tang</t>
      </text>
    </comment>
    <comment authorId="0" ref="B4">
      <text>
        <t xml:space="preserve">2014: Roche announced a global ceiling price of $9.40 per test for 83 LMIC
https://www.msfaccess.org/sites/default/files/MSF_IssueBrief_undetectable6.pdf
	-Amber Tang
only reagents
	-Amber Tang
http://molecular.roche.com/GlobalAccessProgram/Documents/GAP_Country_List_15July2015.pdf
	-Amber Tang</t>
      </text>
    </comment>
    <comment authorId="0" ref="N4">
      <text>
        <t xml:space="preserve">https://www.msfaccess.org/sites/default/files/MSF_assets/HIV_AIDS/Docs/MSF_ViralLoad_Report._FINAL_Sept2012_webres.pdf
	-Amber Tang</t>
      </text>
    </comment>
    <comment authorId="0" ref="AM4">
      <text>
        <t xml:space="preserve">https://www.msfaccess.org/sites/default/files/MSF_assets/HIV_AIDS/Docs/MSF_ViralLoad_Report._FINAL_Sept2012_webres.pdf
	-Amber Tang
https://www.msfaccess.org/sites/default/files/MSF_IssueBrief_undetectable6.pdf
differences range from NGO labs, gov labs, private labs
	-Amber Tang
96.33 and 41.56 for private and gov labs (total costs); costs listed here only include reagents and maintenance
	-Amber Tang</t>
      </text>
    </comment>
    <comment authorId="0" ref="AD12">
      <text>
        <t xml:space="preserve">http://www.nejm.org/doi/pdf/10.1056/NEJMsa060247
	-Amber Tang</t>
      </text>
    </comment>
    <comment authorId="0" ref="AD3">
      <text>
        <t xml:space="preserve">http://www.nejm.org/doi/pdf/10.1056/NEJMsa060247
	-Amber Tang</t>
      </text>
    </comment>
    <comment authorId="0" ref="AS4">
      <text>
        <t xml:space="preserve">http://www.msf.org/sites/msf.org/files/how_low_can_we_go_vl_pricing_brief.pdf
	-Amber Tang
total VL test cost= 35.38
	-Amber Tang
https://www.msfaccess.org/sites/default/files/MSF_IssueBrief_undetectable6.pdf
14.25 (for reagents) 20.76 total cost VL
	-Amber Tang</t>
      </text>
    </comment>
    <comment authorId="0" ref="AQ4">
      <text>
        <t xml:space="preserve">http://www.msf.org/sites/msf.org/files/how_low_can_we_go_vl_pricing_brief.pdf
	-Amber Tang
total VL cost; 34.17
	-Amber Tang
9.4 (eligible for Roch price ceiling for reagents only)
	-Amber Tang</t>
      </text>
    </comment>
    <comment authorId="0" ref="BM4">
      <text>
        <t xml:space="preserve">http://www.msf.org/sites/msf.org/files/how_low_can_we_go_vl_pricing_brief.pdf
	-Amber Tang
total cost of VL test is 44.07
	-Amber Tang</t>
      </text>
    </comment>
    <comment authorId="0" ref="AP4">
      <text>
        <t xml:space="preserve">http://www.msf.org/sites/msf.org/files/how_low_can_we_go_vl_pricing_brief.pdf
	-Amber Tang
total cost of VL test is 43.42
	-Amber Tang
https://www.msfaccess.org/sites/default/files/MSF_IssueBrief_undetectable6.pdf
10.50 public sector negotiated price
otherwise 46.82-79.62 for total cost (private labs and public sector)
	-Amber Tang
9.4 (eligible for Roch price ceiling for reagents only)
	-Amber Tang</t>
      </text>
    </comment>
    <comment authorId="0" ref="AB12">
      <text>
        <t xml:space="preserve">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B10">
      <text>
        <t xml:space="preserve">2007
inpatient + outpatient meds for OIs, costs of diagnosing OIs, medical service charges for OIs
1st year of ARV (i assume no vs yet)
	-Amber Tang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BM5">
      <text>
        <t xml:space="preserve">$3415
http://www.ncbi.nlm.nih.gov/pmc/articles/PMC3833352/pdf/nihms520658.pdf
	-Amber Tang</t>
      </text>
    </comment>
    <comment authorId="0" ref="BE5">
      <text>
        <t xml:space="preserve">$362.1-420.5
http://www.ncbi.nlm.nih.gov/pmc/articles/PMC3833352/pdf/nihms520658.pdf
$371
2001-2004 probably
https://www.bu.edu/av/iaen/research-library-1/docs/13387/Rosen%20Cost%20of%20ART%20in%20Africa.pdf
	-Amber Tang</t>
      </text>
    </comment>
    <comment authorId="0" ref="AQ5">
      <text>
        <t xml:space="preserve">$127
http://www.ncbi.nlm.nih.gov/pmc/articles/PMC3833352/pdf/nihms520658.pdf
	-Amber Tang</t>
      </text>
    </comment>
    <comment authorId="0" ref="BN5">
      <text>
        <t xml:space="preserve">$416
http://www.ncbi.nlm.nih.gov/pmc/articles/PMC3833352/pdf/nihms520658.pdf
2009 USD
$321.36
https://www.bu.edu/av/iaen/research-library-1/docs/13387/Rosen%20Cost%20of%20ART%20in%20Africa.pdf
2004
	-Amber Tang</t>
      </text>
    </comment>
    <comment authorId="0" ref="U5">
      <text>
        <t xml:space="preserve">$500.5
http://www.ncbi.nlm.nih.gov/pmc/articles/PMC3833352/pdf/nihms520658.pdf
2009 USD
$1540
https://www.bu.edu/av/iaen/research-library-1/docs/13387/Rosen%20Cost%20of%20ART%20in%20Africa.pdf
2005
	-Amber Tang</t>
      </text>
    </comment>
    <comment authorId="0" ref="BS5">
      <text>
        <t xml:space="preserve">$153
http://www.ncbi.nlm.nih.gov/pmc/articles/PMC4229087/pdf/pone.0108304.pdf
2009-2011
	-Amber Tang</t>
      </text>
    </comment>
    <comment authorId="0" ref="BH5">
      <text>
        <t xml:space="preserve">$125
http://www.ncbi.nlm.nih.gov/pmc/articles/PMC4229087/pdf/pone.0108304.pdf 
2009-2011
$297
https://www.bu.edu/av/iaen/research-library-1/docs/13387/Rosen%20Cost%20of%20ART%20in%20Africa.pdf
2005
	-Amber Tang</t>
      </text>
    </comment>
    <comment authorId="0" ref="AD5">
      <text>
        <t xml:space="preserve">$295
https://www.bu.edu/av/iaen/research-library-1/docs/13387/Rosen%20Cost%20of%20ART%20in%20Africa.pdf
	-Amber Tang
$292 a year 
http://www.nejm.org/doi/pdf/10.1056/NEJMsa060247
	-Amber Tang</t>
      </text>
    </comment>
    <comment authorId="0" ref="AS5">
      <text>
        <t xml:space="preserve">$72
http://www.ncbi.nlm.nih.gov/pmc/articles/PMC4229087/pdf/pone.0108304.pdf
	-Amber Tang
$158 for ARVs
237 total ART treatment
http://ac.els-cdn.com/S0140673611607022/1-s2.0-S0140673611607022-main.pdf?_tid=185c3c90-d854-11e5-b48a-00000aab0f6c&amp;acdnat=1456029320_f4dfbb4ee8e270c48102b64ef7e8b946
	-Amber Tang</t>
      </text>
    </comment>
    <comment authorId="0" ref="AG5">
      <text>
        <t xml:space="preserve">$111 
http://www.ncbi.nlm.nih.gov/pmc/articles/PMC4229087/pdf/pone.0108304.pdf 
2009-2011
$262.8-804.1
http://www.ncbi.nlm.nih.gov/pmc/articles/PMC3833352/pdf/nihms520658.pdf
2009USD
	-Amber Tang</t>
      </text>
    </comment>
    <comment authorId="0" ref="AB5">
      <text>
        <t xml:space="preserve">$2242
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B5">
      <text>
        <t xml:space="preserve">cost of three 1st line drugs (ABC + 3TC + ZDV or NFV)
regional data from http://apps.who.int/hiv/amds/price/hdd/Default2.aspx
2014 (for the most part)
	-Amber Tang
http://www.who.int/entity/hiv/data/tuapr_2009_figures_slideset.ppt?ua=1
charts breaking up first line ARVs by year and by income level
	-Amber Tang
In 2003 five
pharmaceutical companies agreed to provide a triple
antiretroviral (ARV) drug combination to African and
Caribbean countries at the reduced price of about
$140 per person per year (Clinton Foundation,
2003)
http://www.tandfonline.com/doi/pdf/10.1080/09540120500159334
	-Amber Tang</t>
      </text>
    </comment>
  </commentList>
</comments>
</file>

<file path=xl/comments3.xml><?xml version="1.0" encoding="utf-8"?>
<comments xmlns="http://schemas.openxmlformats.org/spreadsheetml/2006/main">
  <authors>
    <author/>
  </authors>
  <commentList>
    <comment authorId="0" ref="P3">
      <text>
        <t xml:space="preserve">unclear if this is for just the cost of HIV test kit alone or including administrative, etc.
http://www.ncbi.nlm.nih.gov/pmc/articles/PMC2140230/pdf/nihms33900.pdf
	-Amber Tang</t>
      </text>
    </comment>
    <comment authorId="0" ref="B1">
      <text>
        <t xml:space="preserve">excludes data from world bank global price reporting
	-Amber Tang</t>
      </text>
    </comment>
    <comment authorId="0" ref="R10">
      <text>
        <t xml:space="preserve">http://www.ncbi.nlm.nih.gov/pmc/articles/PMC4229087/pdf/pone.0108304.pdf
2009-2011
	-Amber Tang</t>
      </text>
    </comment>
    <comment authorId="0" ref="D16">
      <text>
        <t xml:space="preserve">For patients who initiate ART with CD4 cell count &lt;200/μL, projected life expectancy is 22.5 years, discounted lifetime cost is $354,100 and undiscounted cost is $567,000
http://journals.lww.com/lww-medicalcare/Abstract/2006/11000/The_Lifetime_Cost_of_Current_Human.5.aspx
	-Amber Tang</t>
      </text>
    </comment>
    <comment authorId="0" ref="D6">
      <text>
        <t xml:space="preserve">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text>
    </comment>
    <comment authorId="0" ref="D8">
      <text>
        <t xml:space="preserve">http://www.nejm.org/doi/pdf/10.1056/NEJM200103153441108
	-Amber Tang</t>
      </text>
    </comment>
    <comment authorId="0" ref="D13">
      <text>
        <t xml:space="preserve">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text>
    </comment>
    <comment authorId="0" ref="D12">
      <text>
        <t xml:space="preserve">http://www.who.int/whr/2004/media_centre/en/lancet.pdf
retail cost of drugs?
	-Amber Tang</t>
      </text>
    </comment>
    <comment authorId="0" ref="D11">
      <text>
        <t xml:space="preserve">http://cid.oxfordjournals.org/content/48/6/806.full.pdf+html
	-Amber Tang</t>
      </text>
    </comment>
    <comment authorId="0" ref="D5">
      <text>
        <t xml:space="preserve">http://www.nejm.org/doi/pdf/10.1056/NEJM200103153441108
	-Amber Tang</t>
      </text>
    </comment>
    <comment authorId="0" ref="D10">
      <text>
        <t xml:space="preserve">http://www.nejm.org/doi/pdf/10.1056/NEJM200103153441108
	-Amber Tang</t>
      </text>
    </comment>
    <comment authorId="0" ref="E9">
      <text>
        <t xml:space="preserve">http://onlinelibrary.wiley.com/doi/10.1111/j.1468-1293.2006.00424.x/epdf
	-Amber Tang</t>
      </text>
    </comment>
    <comment authorId="0" ref="Z7">
      <text>
        <t xml:space="preserve">http://www.msf.org/sites/msf.org/files/how_low_can_we_go_vl_pricing_brief.pdf
total is 44.07
	-Amber Tang</t>
      </text>
    </comment>
    <comment authorId="0" ref="N10">
      <text>
        <t xml:space="preserve">2009-2011
http://www.ncbi.nlm.nih.gov/pmc/articles/PMC4229087/pdf/pone.0108304.pdf
	-Amber Tang</t>
      </text>
    </comment>
    <comment authorId="0" ref="U8">
      <text>
        <t xml:space="preserve">https://www.msfaccess.org/sites/default/files/MSF_IssueBrief_undetectable6.pdf
for reagents only
total is 20.76
	-Amber Tang</t>
      </text>
    </comment>
    <comment authorId="0" ref="U7">
      <text>
        <t xml:space="preserve">http://www.msf.org/sites/msf.org/files/how_low_can_we_go_vl_pricing_brief.pdf
reagents only
total is 35.38
	-Amber Tang</t>
      </text>
    </comment>
    <comment authorId="0" ref="U10">
      <text>
        <t xml:space="preserve">http://ac.els-cdn.com/S0140673611607022/1-s2.0-S0140673611607022-main.pdf?_tid=185c3c90-d854-11e5-b48a-00000aab0f6c&amp;acdnat=1456029320_f4dfbb4ee8e270c48102b64ef7e8b946
237 for total ART treatment
	-Amber Tang</t>
      </text>
    </comment>
    <comment authorId="0" ref="U9">
      <text>
        <t xml:space="preserve">http://www.ncbi.nlm.nih.gov/pmc/articles/PMC4229087/pdf/pone.0108304.pdf
	-Amber Tang</t>
      </text>
    </comment>
    <comment authorId="0" ref="S7">
      <text>
        <t xml:space="preserve">http://www.msf.org/sites/msf.org/files/how_low_can_we_go_vl_pricing_brief.pdf
	-Amber Tang</t>
      </text>
    </comment>
    <comment authorId="0" ref="T8">
      <text>
        <t xml:space="preserve">https://www.msfaccess.org/sites/default/files/MSF_IssueBrief_undetectable6.pdf
10.50 is public sector negotiated price
otherwise 46.92-79.62 for costs of private lab and public sector tests
	-Amber Tang</t>
      </text>
    </comment>
    <comment authorId="0" ref="T7">
      <text>
        <t xml:space="preserve">http://www.msf.org/sites/msf.org/files/how_low_can_we_go_vl_pricing_brief.pdf
	-Amber Tang</t>
      </text>
    </comment>
    <comment authorId="0" ref="V22">
      <text>
        <t xml:space="preserve">haven't looked at this too closely, but there are tables at the end of costs of OI treatments, drug costs, and terminal care costs (not sure if this is per patient per year though)
	-Amber Tang</t>
      </text>
    </comment>
    <comment authorId="0" ref="V11">
      <text>
        <t xml:space="preserve">http://www.who.int/whr/2004/media_centre/en/lancet.pdf
**retail cost of drug
	-Amber Tang</t>
      </text>
    </comment>
    <comment authorId="0" ref="V8">
      <text>
        <t xml:space="preserve">https://www.msfaccess.org/sites/default/files/MSF_IssueBrief_undetectable6.pdf
reagents and maintenance costs
(differences are due to NGO lab, gov lab or private lab)
	-Amber Tang</t>
      </text>
    </comment>
    <comment authorId="0" ref="V7">
      <text>
        <t xml:space="preserve">https://www.msfaccess.org/sites/default/files/MSF_assets/HIV_AIDS/Docs/MSF_ViralLoad_Report._FINAL_Sept2012_webres.pdf
	-Amber Tang</t>
      </text>
    </comment>
    <comment authorId="0" ref="V5">
      <text>
        <t xml:space="preserve">2000
http://europepmc.org/abstract/med/12447007
	-Amber Tang</t>
      </text>
    </comment>
    <comment authorId="0" ref="V4">
      <text>
        <t xml:space="preserve">https://www.msfaccess.org/sites/default/files/MSF_IssueBrief_undetectable6.pdf
reagents only
(19.05-24.42 for total costs)
	-Amber Tang</t>
      </text>
    </comment>
    <comment authorId="0" ref="V3">
      <text>
        <t xml:space="preserve">2002-2003
fee charged to patients for HIV test kit
https://www.researchgate.net/profile/Nell_Marshall/publication/7902687_Cost_and_efficiency_of_HIV_voluntary_counseling_and_testing_centres_in_Andhra_Pradesh_India/links/0f31752f1800939356000000.pdf
	-Amber Tang</t>
      </text>
    </comment>
    <comment authorId="0" ref="L12">
      <text>
        <t xml:space="preserve">2009-2011
http://www.ncbi.nlm.nih.gov/pmc/articles/PMC4229087/pdf/pone.0108304.pdf
	-Amber Tang</t>
      </text>
    </comment>
    <comment authorId="0" ref="K16">
      <text>
        <t xml:space="preserve">http://www.nejm.org/doi/pdf/10.1056/NEJMsa060247
cost of long term/terminal care only?
	-Amber Tang</t>
      </text>
    </comment>
    <comment authorId="0" ref="K10">
      <text>
        <t xml:space="preserve">http://www.nejm.org/doi/pdf/10.1056/NEJMsa060247
	-Amber Tang</t>
      </text>
    </comment>
    <comment authorId="0" ref="K4">
      <text>
        <t xml:space="preserve">http://www.nejm.org/doi/pdf/10.1056/NEJMsa060247
	-Amber Tang</t>
      </text>
    </comment>
    <comment authorId="0" ref="D3">
      <text>
        <t xml:space="preserve">http://ac.els-cdn.com/S0749379703001156/1-s2.0-S0749379703001156-main.pdf?_tid=a77a81ca-d6a6-11e5-b05f-00000aab0f01&amp;acdnat=1455844876_d25fa8dc96e4814740d5ec964f43be07
	-Amber Tang</t>
      </text>
    </comment>
    <comment authorId="0" ref="AA16">
      <text>
        <t xml:space="preserve">2007
cost of OIs for people with CD4 cell counts &gt;200 (not sure if they are vs or if they are on treatment)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A17">
      <text>
        <t xml:space="preserve">2007
cost of OIs based on CD4 cell count
&lt;100 = $274
100-199= $51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A16">
      <text>
        <t xml:space="preserve">http://zhyfyxzz.yiigle.com/CN112150201111/141643.htm?locale=zh_CN
2008-2010
Inpatient costs per visit for AIDS related OIs
	-Amber Tang</t>
      </text>
    </comment>
    <comment authorId="0" ref="AA16">
      <text>
        <t xml:space="preserve">2007
inpatient+outpatient meds for OIs, costs of diagnosing OIs, medical service charges for OIs
-&gt; 1st year of ARVs (I assume that means they're not vs yet)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AA9">
      <text>
        <t xml:space="preserve">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text>
    </comment>
    <comment authorId="0" ref="P10">
      <text>
        <t xml:space="preserve">http://www.ncbi.nlm.nih.gov/pmc/articles/PMC3833352/pdf/nihms520658.pdf
2009
(more data available here for South Africa; I just list the most recent one here)
	-Amber Tang</t>
      </text>
    </comment>
    <comment authorId="0" ref="Y9">
      <text>
        <t xml:space="preserve">(higher cost in 1st year of ART)
http://www.ncbi.nlm.nih.gov/pmc/articles/PMC3833352/pdf/nihms520658.pdf
2008
	-Amber Tang</t>
      </text>
    </comment>
    <comment authorId="0" ref="X9">
      <text>
        <t xml:space="preserve">2007
http://www.ncbi.nlm.nih.gov/pmc/articles/PMC3833352/pdf/nihms520658.pdf
	-Amber Tang</t>
      </text>
    </comment>
    <comment authorId="0" ref="Z9">
      <text>
        <t xml:space="preserve">http://www.ncbi.nlm.nih.gov/pmc/articles/PMC3833352/pdf/nihms520658.pdf
2003
	-Amber Tang</t>
      </text>
    </comment>
    <comment authorId="0" ref="M11">
      <text>
        <t xml:space="preserve">http://www.ncbi.nlm.nih.gov/pmc/articles/PMC3833352/pdf/nihms520658.pdf
2004
	-Amber Tang</t>
      </text>
    </comment>
    <comment authorId="0" ref="M10">
      <text>
        <t xml:space="preserve">http://www.ncbi.nlm.nih.gov/pmc/articles/PMC3833352/pdf/nihms520658.pdf
2004
	-Amber Tang</t>
      </text>
    </comment>
    <comment authorId="0" ref="S9">
      <text>
        <t xml:space="preserve">http://www.ncbi.nlm.nih.gov/pmc/articles/PMC3833352/pdf/nihms520658.pdf
	-Amber Tang
2007
	-Amber Tang</t>
      </text>
    </comment>
    <comment authorId="0" ref="V10">
      <text>
        <t xml:space="preserve">http://www.ncbi.nlm.nih.gov/pmc/articles/PMC3833352/pdf/nihms520658.pdf
2006
	-Amber Tang</t>
      </text>
    </comment>
    <comment authorId="0" ref="V9">
      <text>
        <t xml:space="preserve">http://www.ncbi.nlm.nih.gov/pmc/articles/PMC3833352/pdf/nihms520658.pdf
2009
___
46.2, 130.3, 60.7, 53.4, 118.3, 101.4
	-Amber Tang</t>
      </text>
    </comment>
    <comment authorId="0" ref="Q10">
      <text>
        <t xml:space="preserve">http://www.ncbi.nlm.nih.gov/pmc/articles/PMC3833352/pdf/nihms520658.pdf
2009
	-Amber Tang</t>
      </text>
    </comment>
    <comment authorId="0" ref="W9">
      <text>
        <t xml:space="preserve">http://www.ncbi.nlm.nih.gov/pmc/articles/PMC3833352/pdf/nihms520658.pdf
2008
	-Amber Tang</t>
      </text>
    </comment>
    <comment authorId="0" ref="L11">
      <text>
        <t xml:space="preserve">http://www.ncbi.nlm.nih.gov/pmc/articles/PMC3833352/pdf/nihms520658.pdf
2009
	-Amber Tang</t>
      </text>
    </comment>
    <comment authorId="0" ref="L10">
      <text>
        <t xml:space="preserve">http://www.ncbi.nlm.nih.gov/pmc/articles/PMC3833352/pdf/nihms520658.pdf
2009
	-Amber Tang</t>
      </text>
    </comment>
    <comment authorId="0" ref="J10">
      <text>
        <t xml:space="preserve">http://www.ncbi.nlm.nih.gov/pmc/articles/PMC3833352/pdf/nihms520658.pdf
2008
total cost in source
	-Amber Tang</t>
      </text>
    </comment>
    <comment authorId="0" ref="N9">
      <text>
        <t xml:space="preserve">https://www.bu.edu/av/iaen/research-library-1/docs/13387/Rosen%20Cost%20of%20ART%20in%20Africa.pdf
	-Amber Tang
2005
	-Amber Tang</t>
      </text>
    </comment>
    <comment authorId="0" ref="M9">
      <text>
        <t xml:space="preserve">https://www.bu.edu/av/iaen/research-library-1/docs/13387/Rosen%20Cost%20of%20ART%20in%20Africa.pdf
	-Amber Tang
2001-2004
	-Amber Tang</t>
      </text>
    </comment>
    <comment authorId="0" ref="P9">
      <text>
        <t xml:space="preserve">726.24
681.1
653.64
800.69
337.59
453.63
449.48
415.52
2000-2005 (year)
(total costs vary; see source)
https://www.bu.edu/av/iaen/research-library-1/docs/13387/Rosen%20Cost%20of%20ART%20in%20Africa.pdf
	-Amber Tang</t>
      </text>
    </comment>
    <comment authorId="0" ref="Q9">
      <text>
        <t xml:space="preserve">412 total
https://www.bu.edu/av/iaen/research-library-1/docs/13387/Rosen%20Cost%20of%20ART%20in%20Africa.pdf
2004
	-Amber Tang</t>
      </text>
    </comment>
    <comment authorId="0" ref="R9">
      <text>
        <t xml:space="preserve">488 total
https://www.bu.edu/av/iaen/research-library-1/docs/13387/Rosen%20Cost%20of%20ART%20in%20Africa.pdf
2002-2003
	-Amber Tang</t>
      </text>
    </comment>
    <comment authorId="0" ref="L9">
      <text>
        <t xml:space="preserve">https://www.bu.edu/av/iaen/research-library-1/docs/13387/Rosen%20Cost%20of%20ART%20in%20Africa.pdf
total was 705
2003
	-Amber Tang</t>
      </text>
    </comment>
    <comment authorId="0" ref="K9">
      <text>
        <t xml:space="preserve">https://www.bu.edu/av/iaen/research-library-1/docs/13387/Rosen%20Cost%20of%20ART%20in%20Africa.pdf
total 1180?
2000
	-Amber Tang</t>
      </text>
    </comment>
    <comment authorId="0" ref="J9">
      <text>
        <t xml:space="preserve">https://www.bu.edu/av/iaen/research-library-1/docs/13387/Rosen%20Cost%20of%20ART%20in%20Africa.pdf
(total was $2000)
2005
	-Amber Tang</t>
      </text>
    </comment>
    <comment authorId="0" ref="I8">
      <text>
        <t xml:space="preserve">https://www.msfaccess.org/sites/default/files/MSF_assets/HIV_AIDS/Docs/MSF_ViralLoad_Report._FINAL_Sept2012_webres.pdf
	-Amber Tang</t>
      </text>
    </comment>
    <comment authorId="0" ref="F1">
      <text>
        <t xml:space="preserve">https://www.msfaccess.org/sites/default/files/MSF_IssueBrief_undetectable6.pdf
	-Amber Tang</t>
      </text>
    </comment>
    <comment authorId="0" ref="P17">
      <text>
        <t xml:space="preserve">http://www.tandfonline.com/doi/pdf/10.1080/09540120500159334
South Africa
OI and TB treatment costs?
	-Amber Tang</t>
      </text>
    </comment>
    <comment authorId="0" ref="B16">
      <text>
        <t xml:space="preserve">what exactly is being included in this umbrella cost of AIDS?
data is inconsistent
	-Amber Tang</t>
      </text>
    </comment>
    <comment authorId="0" ref="P16">
      <text>
        <t xml:space="preserve">http://www.tandfonline.com/doi/pdf/10.1080/09540120500159334
South Africa
dying patient care and ARVs
	-Amber Tang</t>
      </text>
    </comment>
    <comment authorId="0" ref="P16">
      <text>
        <t xml:space="preserve">http://www.tandfonline.com/doi/pdf/10.1080/09540120500159334
South Africa: $186? [OI and TB treatment costs]
	-Amber Tang</t>
      </text>
    </comment>
    <comment authorId="0" ref="C9">
      <text>
        <t xml:space="preserve">$202 for pre-ART patients (probably lab costs etc.)
$880 for ART patients ($298 excluding ARVs)
http://www.ncbi.nlm.nih.gov/pmc/articles/PMC3225224/pdf/nihms315998.pdf
	-Amber Tang</t>
      </text>
    </comment>
  </commentList>
</comments>
</file>

<file path=xl/sharedStrings.xml><?xml version="1.0" encoding="utf-8"?>
<sst xmlns="http://schemas.openxmlformats.org/spreadsheetml/2006/main" count="694" uniqueCount="291">
  <si>
    <t>Parameters</t>
  </si>
  <si>
    <t>USA</t>
  </si>
  <si>
    <t>Angola</t>
  </si>
  <si>
    <t>Benin</t>
  </si>
  <si>
    <t>Botswana</t>
  </si>
  <si>
    <t>Burkina Faso</t>
  </si>
  <si>
    <t>Burundi</t>
  </si>
  <si>
    <t>Cameroon</t>
  </si>
  <si>
    <t>Cape Verde</t>
  </si>
  <si>
    <t>Central African Republic</t>
  </si>
  <si>
    <t>Chad</t>
  </si>
  <si>
    <t>Comoros</t>
  </si>
  <si>
    <t>Congo, Democratic Republic</t>
  </si>
  <si>
    <t>Congo, Republic</t>
  </si>
  <si>
    <t>Cote d'Ivoire</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</si>
  <si>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</si>
  <si>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</si>
  <si>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</si>
  <si>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</si>
  <si>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</si>
  <si>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</si>
  <si>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</si>
  <si>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</si>
  <si>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</si>
  <si>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</si>
  <si>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</si>
  <si>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</si>
  <si>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</si>
  <si>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</si>
  <si>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</si>
  <si>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</si>
  <si>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</si>
  <si>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</si>
  <si>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</si>
  <si>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</si>
  <si>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</si>
  <si>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</si>
  <si>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Sierra Leone</t>
  </si>
  <si>
    <t>Somalia</t>
  </si>
  <si>
    <t>South Africa</t>
  </si>
  <si>
    <t>South Sudan</t>
  </si>
  <si>
    <t>Sudan</t>
  </si>
  <si>
    <t>Swaziland</t>
  </si>
  <si>
    <t>Tanzania</t>
  </si>
  <si>
    <t>Togo</t>
  </si>
  <si>
    <t>Uganda</t>
  </si>
  <si>
    <t>Zambia</t>
  </si>
  <si>
    <t>Zimbabwe</t>
  </si>
  <si>
    <t>Birth rate (b)</t>
  </si>
  <si>
    <t>Death rate (mu)</t>
  </si>
  <si>
    <t>Rate of diagnosis (delta)</t>
  </si>
  <si>
    <t>Rate of getting AIDS  (sigma)</t>
  </si>
  <si>
    <t>Rate of viral suppression (gamma)</t>
  </si>
  <si>
    <t>Reduction life years for treated HIV+ (rly)</t>
  </si>
  <si>
    <t>Transmission probability in acute phase (tau_A)</t>
  </si>
  <si>
    <t>Transmission probability after acute phase (tau_U)</t>
  </si>
  <si>
    <t>Proportional reduction of transmission if on treatment (epsilon)</t>
  </si>
  <si>
    <t>Partners per year (c)</t>
  </si>
  <si>
    <t>Sex acts per year (n)</t>
  </si>
  <si>
    <t>Initial Conditions</t>
  </si>
  <si>
    <t>Afghanistan</t>
  </si>
  <si>
    <t>Argentina</t>
  </si>
  <si>
    <t>Australia</t>
  </si>
  <si>
    <t>Bahamas</t>
  </si>
  <si>
    <t>Bangladesh</t>
  </si>
  <si>
    <t>Belgium</t>
  </si>
  <si>
    <t>Bhutan</t>
  </si>
  <si>
    <t>Cambodia</t>
  </si>
  <si>
    <t>Canada</t>
  </si>
  <si>
    <t>China</t>
  </si>
  <si>
    <t>Congo</t>
  </si>
  <si>
    <t>Côte d'Ivoire</t>
  </si>
  <si>
    <t>Denmark</t>
  </si>
  <si>
    <t>Egypt</t>
  </si>
  <si>
    <t>France</t>
  </si>
  <si>
    <t>Georgia</t>
  </si>
  <si>
    <t>Guyana</t>
  </si>
  <si>
    <t>India</t>
  </si>
  <si>
    <t>Iran</t>
  </si>
  <si>
    <t>Kazakhstan</t>
  </si>
  <si>
    <t>Malaysia</t>
  </si>
  <si>
    <t>Mongolia</t>
  </si>
  <si>
    <t>Morocco</t>
  </si>
  <si>
    <t>Myanmar</t>
  </si>
  <si>
    <t>Nepal</t>
  </si>
  <si>
    <t>Netherlands</t>
  </si>
  <si>
    <t>New Zealand</t>
  </si>
  <si>
    <t>Nicaragua</t>
  </si>
  <si>
    <t>Paraguay</t>
  </si>
  <si>
    <t>Republic of Moldova</t>
  </si>
  <si>
    <t>Sri Lanka</t>
  </si>
  <si>
    <t>Suriname</t>
  </si>
  <si>
    <t>Thailand</t>
  </si>
  <si>
    <t>Ukraine</t>
  </si>
  <si>
    <t>United Kingdom of Great Britain and Northern Ireland</t>
  </si>
  <si>
    <t>United States</t>
  </si>
  <si>
    <t>Viet Nam</t>
  </si>
  <si>
    <t>Rate of getting AIDS for non-viral suppressed (sigma)</t>
  </si>
  <si>
    <t>Death rate from AIDS (nu)</t>
  </si>
  <si>
    <t xml:space="preserve"> </t>
  </si>
  <si>
    <t>2013 data</t>
  </si>
  <si>
    <t>http://data.worldbank.org/indicator/SP.DYN.CDRT.IN</t>
  </si>
  <si>
    <t>2014 data</t>
  </si>
  <si>
    <t>http://data.worldbank.org/indicator/SP.POP.GROW</t>
  </si>
  <si>
    <t>Susceptible to HIV</t>
  </si>
  <si>
    <t>Acute Phase</t>
  </si>
  <si>
    <t>Undiagnosed</t>
  </si>
  <si>
    <t>Diagnosed but not on treatment</t>
  </si>
  <si>
    <t>Treated but not virally suppressed</t>
  </si>
  <si>
    <t>Virally suppressed</t>
  </si>
  <si>
    <t>Country</t>
  </si>
  <si>
    <t>pD (C/B)</t>
  </si>
  <si>
    <t>pT (E/C)</t>
  </si>
  <si>
    <t>pV (G/E)</t>
  </si>
  <si>
    <t>Armenia</t>
  </si>
  <si>
    <t>The Bahamas</t>
  </si>
  <si>
    <t>Belize</t>
  </si>
  <si>
    <t>Brazil</t>
  </si>
  <si>
    <t>Republic of Congo</t>
  </si>
  <si>
    <t>Ivory Coast</t>
  </si>
  <si>
    <t>Democratic Republic of the Congo</t>
  </si>
  <si>
    <t>Estonia</t>
  </si>
  <si>
    <t>Global</t>
  </si>
  <si>
    <t>Indonesia</t>
  </si>
  <si>
    <t>Laos</t>
  </si>
  <si>
    <t>Mexico</t>
  </si>
  <si>
    <t>Pakistan</t>
  </si>
  <si>
    <t>Philippines</t>
  </si>
  <si>
    <t>Moldova</t>
  </si>
  <si>
    <t>Saint Lucia</t>
  </si>
  <si>
    <t>Republic of Serbia</t>
  </si>
  <si>
    <t>East Timor</t>
  </si>
  <si>
    <t>United Kingdom</t>
  </si>
  <si>
    <t>United States of America</t>
  </si>
  <si>
    <t>Vietnam</t>
  </si>
  <si>
    <t>Iran (Islamic Republic of)</t>
  </si>
  <si>
    <t>GDP per capita</t>
  </si>
  <si>
    <t>GDP per capita (PPP)</t>
  </si>
  <si>
    <t>References</t>
  </si>
  <si>
    <t>2014 GDP per capita (current US$)</t>
  </si>
  <si>
    <t>GDP</t>
  </si>
  <si>
    <t>http://data.worldbank.org/indicator/NY.GDP.PCAP.CD</t>
  </si>
  <si>
    <t>http://data.un.org/CountryProfile.aspx?crName=gambia</t>
  </si>
  <si>
    <t>http://www.stats.govt.nz/browse_for_stats/snapshots-of-nz/top-statistics.aspx</t>
  </si>
  <si>
    <t>2014 GDP per capita (PPP)</t>
  </si>
  <si>
    <t>(PPP)</t>
  </si>
  <si>
    <t>http://data.worldbank.org/indicator/NY.GDP.PCAP.PP.CD</t>
  </si>
  <si>
    <t xml:space="preserve">https://www.cia.gov/library/publications/the-world-factbook/rankorder/2004rank.html </t>
  </si>
  <si>
    <t>https://www.cia.gov/library/publications/the-world-factbook/rankorder/2004rank.html</t>
  </si>
  <si>
    <t>http://knoema.com/atlas/ranks/GDP-per-capita-PPP-based</t>
  </si>
  <si>
    <t>Type</t>
  </si>
  <si>
    <t>Costs</t>
  </si>
  <si>
    <t>Africa (common)</t>
  </si>
  <si>
    <t>Lower quartile</t>
  </si>
  <si>
    <t>Median</t>
  </si>
  <si>
    <t>Upper quartile</t>
  </si>
  <si>
    <t>East Asia &amp; Pacific</t>
  </si>
  <si>
    <t>Europe &amp; Central Asia</t>
  </si>
  <si>
    <t>Latin America &amp; Caribbean</t>
  </si>
  <si>
    <t>Middle East and North Africa</t>
  </si>
  <si>
    <t>North America</t>
  </si>
  <si>
    <t>South Asia</t>
  </si>
  <si>
    <t>SSA</t>
  </si>
  <si>
    <t>Diagnosis</t>
  </si>
  <si>
    <t>HIV test (ELISA+Western blot)</t>
  </si>
  <si>
    <t>Pre-treatment</t>
  </si>
  <si>
    <t>CD4 test</t>
  </si>
  <si>
    <t>$38-67</t>
  </si>
  <si>
    <t>Viral load test</t>
  </si>
  <si>
    <t>$20-100</t>
  </si>
  <si>
    <t>22.79-24.69</t>
  </si>
  <si>
    <t>Treatment</t>
  </si>
  <si>
    <t xml:space="preserve">Annual ART cost </t>
  </si>
  <si>
    <t>832 pounds</t>
  </si>
  <si>
    <t>Annual CD4 tests</t>
  </si>
  <si>
    <t>Annual Viral load tests</t>
  </si>
  <si>
    <t>Annual cost of AIDS due to OI</t>
  </si>
  <si>
    <t>South Africa: $215 [OI and TB treatment costs]</t>
  </si>
  <si>
    <t>http://www.ncbi.nlm.nih.gov/pmc/articles/PMC2365748/pdf/nihms45505.pdf</t>
  </si>
  <si>
    <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t>
  </si>
  <si>
    <t>http://jama.jamanetwork.com/article.aspx?articleid=1150355</t>
  </si>
  <si>
    <t>http://www.tandfonline.com/doi/pdf/10.1080/09540120500159334</t>
  </si>
  <si>
    <t>Botswana, Ethiopia, Nigeria, Uganda, Vietnam (representation of PEPFAR supported clinics)</t>
  </si>
  <si>
    <t>$202 for pre-ART patients (probably lab costs etc.)</t>
  </si>
  <si>
    <t>$880 for ART patients ($298 excluding ARVs)</t>
  </si>
  <si>
    <t>http://www.ncbi.nlm.nih.gov/pmc/articles/PMC3225224/pdf/nihms315998.pdf</t>
  </si>
  <si>
    <t>OI cost for SSA: http://www.nejm.org/doi/pdf/10.1056/NEJMsa060247</t>
  </si>
  <si>
    <t>Probab.</t>
  </si>
  <si>
    <t>Cost</t>
  </si>
  <si>
    <t>Direct Product</t>
  </si>
  <si>
    <t>NTM</t>
  </si>
  <si>
    <t>Toxoplasma</t>
  </si>
  <si>
    <t>Isoporiasis</t>
  </si>
  <si>
    <t>Severe Malaria</t>
  </si>
  <si>
    <t>TB</t>
  </si>
  <si>
    <t>Severe Fungal Infection</t>
  </si>
  <si>
    <t>Mild Fungal Infection</t>
  </si>
  <si>
    <t>Severe Bacterial Infection</t>
  </si>
  <si>
    <t>Mild Bacterial Infection</t>
  </si>
  <si>
    <t>Other Mild Diseases</t>
  </si>
  <si>
    <t>Other Severe Diseases</t>
  </si>
  <si>
    <t>Annual CD4 (2)</t>
  </si>
  <si>
    <t>Annual VL</t>
  </si>
  <si>
    <t>Annual ART</t>
  </si>
  <si>
    <t>Total Annual cost</t>
  </si>
  <si>
    <t>Cost of terminal care</t>
  </si>
  <si>
    <t>OI cost for China: http://www.ncbi.nlm.nih.gov/pubmed/22336273</t>
  </si>
  <si>
    <t>Analysis of inpatient cost of AIDS related opportunistic infection in a high HIV epidemic area]</t>
  </si>
  <si>
    <t>Currency</t>
  </si>
  <si>
    <t>Inpatient cost per visit for AIDS related opportunistic infection</t>
  </si>
  <si>
    <t>yuan</t>
  </si>
  <si>
    <t>Inpatient cost per visit for AIDS related opportunistic infection Males</t>
  </si>
  <si>
    <t>Inpatient cost per visit for AIDS related opportunistic infection Females</t>
  </si>
  <si>
    <t>Inpatient cost per visit for AIDS related opportunistic infection &lt;29</t>
  </si>
  <si>
    <t>Inpatient cost per visit for AIDS related opportunistic infection 30-39</t>
  </si>
  <si>
    <t>Inpatient cost per visit for AIDS related opportunistic infection 40-49</t>
  </si>
  <si>
    <t>Inpatient cost per visit for AIDS related opportunistic infection &gt;50</t>
  </si>
  <si>
    <t xml:space="preserve">Examination </t>
  </si>
  <si>
    <t>Laboratory Test</t>
  </si>
  <si>
    <t>Medicine</t>
  </si>
  <si>
    <t>Diagnosis and treatment</t>
  </si>
  <si>
    <t>Nursing</t>
  </si>
  <si>
    <t>Bed</t>
  </si>
  <si>
    <t>Neurologic Diseases</t>
  </si>
  <si>
    <t>Respiratory Diseases</t>
  </si>
  <si>
    <t>Digestive System Diseases</t>
  </si>
  <si>
    <t>Skin and Mucous Membrane Diseases</t>
  </si>
  <si>
    <t>http://www.medscape.com/viewarticle/544519</t>
  </si>
  <si>
    <t>Brief Communication: Economic Comparison of Opportunistic Infection Management With Antiretroviral Treatment in People Living With HIV/AIDS Presenting at an NGO Clinic in Bangalore, India</t>
  </si>
  <si>
    <t>2005 currency</t>
  </si>
  <si>
    <t>Direct Medical Costs + Nonmedical Costs per patient per year managing OI</t>
  </si>
  <si>
    <t>USD</t>
  </si>
  <si>
    <t>HAART group: Direct Medical Costs + Nonmedical Costs per patient per year</t>
  </si>
  <si>
    <t>DMC plus NMC pppy in the OI arm: paid by NGOs</t>
  </si>
  <si>
    <t>Rs</t>
  </si>
  <si>
    <t>DMC plus NMC pppy in the OI arm: paid by PLHA</t>
  </si>
  <si>
    <t>DMC and NMC pppy in the HAART arm: paid by NGOs</t>
  </si>
  <si>
    <t>DMC and NMC pppy in the HAART arm: paid by PLHA</t>
  </si>
  <si>
    <t>http://www.ncbi.nlm.nih.gov/pmc/articles/PMC1466910/</t>
  </si>
  <si>
    <t>Prevalence of Primary HIV Infection in Symptomatic Ambulatory Patients</t>
  </si>
  <si>
    <t xml:space="preserve">Ninety percent of the estimated 40,000 new HIV infections in the United States each year are associated with the acute HIV syndrome.1,2 </t>
  </si>
  <si>
    <t xml:space="preserve">One to 4 weeks after infection, patients with the acute HIV syndrome experience symptoms of a viral illness, such as fever, fatigue, pharyngitis, myalgias, rash, and weight loss, as well as other non-specific symptoms.1–5 </t>
  </si>
  <si>
    <t>Most of these patients seek medical care, but seldom do they have primary HIV infection diagnosed.1,2,6</t>
  </si>
  <si>
    <t>Note: Symptoms reported by more than 25% of patients in Schacker et al,2 Hecht et al,4 and Daar et al.5</t>
  </si>
  <si>
    <t>http://www.ncbi.nlm.nih.gov/pubmed/8678387</t>
  </si>
  <si>
    <t>89% of people with HIV developed acute retroviral syndrome</t>
  </si>
  <si>
    <t>Clinical and epidemiologic features of primary HIV infection.</t>
  </si>
  <si>
    <t>https://www.aids.gov/hiv-aids-basics/just-diagnosed-with-hiv-aids/hiv-in-your-body/stages-of-hiv/</t>
  </si>
  <si>
    <t>Acute HIV</t>
  </si>
  <si>
    <t>2-4 weeks after HIV infection; acute retroviral syndrome/primary HIV infection</t>
  </si>
  <si>
    <t>high risk of HIV transmission</t>
  </si>
  <si>
    <t>CD4 count goes down until a viral set point, and then begins to increase (not up to pre-infection levels, though)</t>
  </si>
  <si>
    <t>Clinical latency stage/Asymptomatic HIV infection/chronic HIV infection</t>
  </si>
  <si>
    <t>people who are infected experience NO symptoms (or only mild ones)</t>
  </si>
  <si>
    <t>if you are on ART, you can live at this stage for several decades</t>
  </si>
  <si>
    <t>without ART, clinical latency lasts an average of 10 years</t>
  </si>
  <si>
    <t>People in this symptom-free stage are still able to pass HIV on to others, although ART greatly reduces transmission</t>
  </si>
  <si>
    <t>AIDS</t>
  </si>
  <si>
    <t>when immune system is badly damaged and you become vulnerable to OI</t>
  </si>
  <si>
    <t>CD4&lt;200 or development of one or more opportunistic infections regarless of CD4 count</t>
  </si>
  <si>
    <t>withut treatment, people who progess to AIDS survive about 3 years</t>
  </si>
  <si>
    <t>Once you have a dangerous OI with AIDS, life expectancy without treatment is 1 year</t>
  </si>
  <si>
    <t>if you are taking ART and maintain low viral load, you experience a normal life xpan and will "most likely" never progress to AIDS</t>
  </si>
  <si>
    <t>Annual ART cost</t>
  </si>
  <si>
    <t>Terminal care cost</t>
  </si>
  <si>
    <t>Sub-Saharan Africa</t>
  </si>
  <si>
    <t>Note: Have added dummy values for last row in India and last two rows in US</t>
  </si>
  <si>
    <t>Costs in USD</t>
  </si>
  <si>
    <t>PEPFAR clinics</t>
  </si>
  <si>
    <t>High Income, Dev.</t>
  </si>
  <si>
    <t>Global Fund Countries</t>
  </si>
  <si>
    <t>Latin Am. &amp; Carr.</t>
  </si>
  <si>
    <t>Botswana, Ethiopia, Nigeria, Uganda, Vietnam</t>
  </si>
  <si>
    <t>UK</t>
  </si>
  <si>
    <t>(general)</t>
  </si>
  <si>
    <t>Haiti</t>
  </si>
  <si>
    <t xml:space="preserve">HIV test </t>
  </si>
  <si>
    <t>7.74-8.13</t>
  </si>
  <si>
    <t>20-100</t>
  </si>
  <si>
    <t>41.56-96.33</t>
  </si>
  <si>
    <t>Annual ART cost (ARVs only)</t>
  </si>
  <si>
    <t>337.59-800.69</t>
  </si>
  <si>
    <t>46.2-130.3</t>
  </si>
  <si>
    <t>3809.4- 6024.4</t>
  </si>
  <si>
    <t>8930-11610</t>
  </si>
  <si>
    <t>103.9-271.7</t>
  </si>
  <si>
    <t>13668-40,056</t>
  </si>
  <si>
    <t>610.8-741.7</t>
  </si>
  <si>
    <t/>
  </si>
  <si>
    <t>15737-25200</t>
  </si>
  <si>
    <t>2935.7 yuan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</si>
</sst>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0">
    <font>
      <sz val="10.0"/>
      <color rgb="FF000000"/>
      <name val="Arial"/>
    </font>
    <font>
      <b/>
      <sz val="10.0"/>
      <color rgb="FF000000"/>
      <name val="Arial"/>
    </font>
    <font>
      <b/>
      <name val="Arial"/>
    </font>
    <font>
      <b/>
      <color rgb="FFFF0000"/>
      <name val="Arial"/>
    </font>
    <font>
      <sz val="11.0"/>
      <color rgb="FF000000"/>
      <name val="Calibri"/>
    </font>
    <font>
      <sz val="11.0"/>
      <name val="Cambria"/>
    </font>
    <font>
      <b/>
      <sz val="11.0"/>
      <color rgb="FF000000"/>
      <name val="Calibri"/>
    </font>
    <font/>
    <font>
      <u/>
      <color rgb="FF0000FF"/>
    </font>
    <font>
      <b/>
      <sz val="11.0"/>
      <name val="Calibri"/>
    </font>
    <font>
      <color rgb="FF000000"/>
    </font>
    <font>
      <b/>
      <color rgb="FF000000"/>
    </font>
    <font>
      <color rgb="FFFF0000"/>
    </font>
    <font>
      <b/>
      <color rgb="FF4F81BD"/>
    </font>
    <font>
      <b/>
      <color rgb="FFFF0000"/>
    </font>
    <font>
      <sz val="11.0"/>
      <color rgb="FFFF0000"/>
      <name val="Calibri"/>
    </font>
    <font>
      <b/>
      <sz val="11.0"/>
      <name val="Cambria"/>
    </font>
    <font>
      <u/>
      <sz val="10.0"/>
      <color rgb="FF000000"/>
      <name val="Arial"/>
    </font>
    <font>
      <color rgb="FF000000"/>
      <name val="Arial"/>
    </font>
    <font>
      <sz val="11.0"/>
      <name val="Calibri"/>
    </font>
    <font>
      <sz val="10.0"/>
      <color rgb="FF000000"/>
      <name val="Calibri"/>
    </font>
    <font>
      <name val="Calibri"/>
    </font>
    <font>
      <sz val="10.0"/>
      <color rgb="FFFF0000"/>
      <name val="Calibri"/>
    </font>
    <font>
      <u/>
      <sz val="10.0"/>
      <color rgb="FF000000"/>
      <name val="Arial"/>
    </font>
    <font>
      <u/>
      <sz val="10.0"/>
      <color rgb="FF000000"/>
      <name val="Calibri"/>
    </font>
    <font>
      <b/>
      <sz val="10.0"/>
      <color rgb="FFFF0000"/>
      <name val="Arial"/>
    </font>
    <font>
      <b/>
      <color rgb="FF000000"/>
      <name val="Arial"/>
    </font>
    <font>
      <b/>
      <color rgb="FF000000"/>
      <name val="Proxima_nova_ltsemibold"/>
    </font>
    <font>
      <b/>
    </font>
    <font>
      <u/>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103">
    <xf borderId="0" fillId="0" fontId="0" numFmtId="0" xfId="0" applyAlignment="1" applyFont="1">
      <alignment/>
    </xf>
    <xf borderId="0" fillId="0" fontId="1" numFmtId="0" xfId="0" applyFont="1"/>
    <xf borderId="0" fillId="0" fontId="2" numFmtId="0" xfId="0" applyAlignment="1" applyFont="1">
      <alignment/>
    </xf>
    <xf borderId="0" fillId="2" fontId="2" numFmtId="0" xfId="0" applyAlignment="1" applyFill="1" applyFont="1">
      <alignment/>
    </xf>
    <xf borderId="0" fillId="0" fontId="3" numFmtId="0" xfId="0" applyAlignment="1" applyFont="1">
      <alignment/>
    </xf>
    <xf borderId="0" fillId="2" fontId="3" numFmtId="0" xfId="0" applyAlignment="1" applyFont="1">
      <alignment/>
    </xf>
    <xf borderId="0" fillId="0" fontId="2" numFmtId="0" xfId="0" applyAlignment="1" applyFont="1">
      <alignment/>
    </xf>
    <xf borderId="0" fillId="0" fontId="0" numFmtId="0" xfId="0" applyAlignment="1" applyFont="1">
      <alignment/>
    </xf>
    <xf borderId="0" fillId="0" fontId="4" numFmtId="0" xfId="0" applyAlignment="1" applyFont="1">
      <alignment horizontal="right"/>
    </xf>
    <xf borderId="0" fillId="0" fontId="0" numFmtId="0" xfId="0" applyFont="1"/>
    <xf borderId="0" fillId="0" fontId="0" numFmtId="0" xfId="0" applyFont="1"/>
    <xf borderId="0" fillId="0" fontId="0" numFmtId="0" xfId="0" applyFont="1"/>
    <xf borderId="0" fillId="0" fontId="5" numFmtId="0" xfId="0" applyFont="1"/>
    <xf borderId="0" fillId="0" fontId="0" numFmtId="0" xfId="0" applyFont="1"/>
    <xf borderId="0" fillId="0" fontId="6" numFmtId="0" xfId="0" applyAlignment="1" applyFont="1">
      <alignment/>
    </xf>
    <xf borderId="0" fillId="0" fontId="7" numFmtId="0" xfId="0" applyAlignment="1" applyFont="1">
      <alignment/>
    </xf>
    <xf borderId="0" fillId="0" fontId="4" numFmtId="11" xfId="0" applyAlignment="1" applyFont="1" applyNumberFormat="1">
      <alignment horizontal="right"/>
    </xf>
    <xf borderId="0" fillId="0" fontId="4" numFmtId="0" xfId="0" applyAlignment="1" applyFont="1">
      <alignment/>
    </xf>
    <xf borderId="0" fillId="0" fontId="8" numFmtId="0" xfId="0" applyAlignment="1" applyFont="1">
      <alignment/>
    </xf>
    <xf borderId="0" fillId="0" fontId="4" numFmtId="1" xfId="0" applyAlignment="1" applyFont="1" applyNumberFormat="1">
      <alignment horizontal="right"/>
    </xf>
    <xf borderId="0" fillId="0" fontId="9" numFmtId="0" xfId="0" applyAlignment="1" applyFont="1">
      <alignment/>
    </xf>
    <xf borderId="0" fillId="0" fontId="5" numFmtId="0" xfId="0" applyAlignment="1" applyFont="1">
      <alignment/>
    </xf>
    <xf borderId="0" fillId="0" fontId="10" numFmtId="0" xfId="0" applyAlignment="1" applyFont="1">
      <alignment horizontal="left"/>
    </xf>
    <xf borderId="0" fillId="0" fontId="10" numFmtId="0" xfId="0" applyAlignment="1" applyFont="1">
      <alignment horizontal="right"/>
    </xf>
    <xf borderId="0" fillId="0" fontId="11" numFmtId="0" xfId="0" applyAlignment="1" applyFont="1">
      <alignment horizontal="right"/>
    </xf>
    <xf borderId="0" fillId="0" fontId="7" numFmtId="0" xfId="0" applyAlignment="1" applyFont="1">
      <alignment horizontal="left"/>
    </xf>
    <xf borderId="0" fillId="0" fontId="12" numFmtId="0" xfId="0" applyAlignment="1" applyFont="1">
      <alignment horizontal="right"/>
    </xf>
    <xf borderId="0" fillId="0" fontId="13" numFmtId="0" xfId="0" applyAlignment="1" applyFont="1">
      <alignment horizontal="right"/>
    </xf>
    <xf borderId="0" fillId="2" fontId="10" numFmtId="0" xfId="0" applyAlignment="1" applyFont="1">
      <alignment horizontal="right"/>
    </xf>
    <xf borderId="0" fillId="2" fontId="14" numFmtId="0" xfId="0" applyAlignment="1" applyFont="1">
      <alignment horizontal="right"/>
    </xf>
    <xf borderId="0" fillId="2" fontId="12" numFmtId="0" xfId="0" applyAlignment="1" applyFont="1">
      <alignment horizontal="right"/>
    </xf>
    <xf borderId="0" fillId="2" fontId="11" numFmtId="0" xfId="0" applyAlignment="1" applyFont="1">
      <alignment horizontal="right"/>
    </xf>
    <xf borderId="0" fillId="0" fontId="14" numFmtId="0" xfId="0" applyAlignment="1" applyFont="1">
      <alignment horizontal="right"/>
    </xf>
    <xf borderId="0" fillId="0" fontId="6" numFmtId="0" xfId="0" applyAlignment="1" applyFont="1">
      <alignment/>
    </xf>
    <xf borderId="0" fillId="0" fontId="4" numFmtId="0" xfId="0" applyAlignment="1" applyFont="1">
      <alignment/>
    </xf>
    <xf borderId="0" fillId="0" fontId="15" numFmtId="0" xfId="0" applyAlignment="1" applyFont="1">
      <alignment/>
    </xf>
    <xf borderId="0" fillId="2" fontId="15" numFmtId="0" xfId="0" applyAlignment="1" applyFont="1">
      <alignment/>
    </xf>
    <xf borderId="0" fillId="0" fontId="4" numFmtId="0" xfId="0" applyAlignment="1" applyFont="1">
      <alignment horizontal="right"/>
    </xf>
    <xf borderId="0" fillId="0" fontId="4" numFmtId="1" xfId="0" applyAlignment="1" applyFont="1" applyNumberFormat="1">
      <alignment horizontal="right"/>
    </xf>
    <xf borderId="0" fillId="0" fontId="4" numFmtId="11" xfId="0" applyAlignment="1" applyFont="1" applyNumberFormat="1">
      <alignment horizontal="right"/>
    </xf>
    <xf borderId="0" fillId="0" fontId="4" numFmtId="0" xfId="0" applyAlignment="1" applyFont="1">
      <alignment/>
    </xf>
    <xf borderId="0" fillId="0" fontId="4" numFmtId="3" xfId="0" applyAlignment="1" applyFont="1" applyNumberFormat="1">
      <alignment/>
    </xf>
    <xf borderId="0" fillId="0" fontId="4" numFmtId="0" xfId="0" applyAlignment="1" applyFont="1">
      <alignment horizontal="right"/>
    </xf>
    <xf borderId="0" fillId="0" fontId="4" numFmtId="1" xfId="0" applyAlignment="1" applyFont="1" applyNumberFormat="1">
      <alignment horizontal="right"/>
    </xf>
    <xf borderId="0" fillId="0" fontId="5" numFmtId="0" xfId="0" applyAlignment="1" applyFont="1">
      <alignment/>
    </xf>
    <xf borderId="0" fillId="0" fontId="0" numFmtId="0" xfId="0" applyAlignment="1" applyFont="1">
      <alignment/>
    </xf>
    <xf borderId="0" fillId="0" fontId="16" numFmtId="0" xfId="0" applyAlignment="1" applyFont="1">
      <alignment/>
    </xf>
    <xf borderId="0" fillId="0" fontId="1" numFmtId="0" xfId="0" applyAlignment="1" applyFont="1">
      <alignment/>
    </xf>
    <xf borderId="0" fillId="0" fontId="0" numFmtId="0" xfId="0" applyAlignment="1" applyFont="1">
      <alignment/>
    </xf>
    <xf borderId="0" fillId="0" fontId="17" numFmtId="0" xfId="0" applyAlignment="1" applyFont="1">
      <alignment/>
    </xf>
    <xf borderId="0" fillId="3" fontId="18" numFmtId="0" xfId="0" applyAlignment="1" applyFill="1" applyFont="1">
      <alignment/>
    </xf>
    <xf borderId="0" fillId="0" fontId="9" numFmtId="0" xfId="0" applyFont="1"/>
    <xf borderId="0" fillId="0" fontId="6" numFmtId="0" xfId="0" applyAlignment="1" applyFont="1">
      <alignment/>
    </xf>
    <xf borderId="0" fillId="4" fontId="6" numFmtId="0" xfId="0" applyAlignment="1" applyFill="1" applyFont="1">
      <alignment/>
    </xf>
    <xf borderId="0" fillId="0" fontId="19" numFmtId="0" xfId="0" applyAlignment="1" applyFont="1">
      <alignment/>
    </xf>
    <xf borderId="0" fillId="0" fontId="20" numFmtId="164" xfId="0" applyAlignment="1" applyFont="1" applyNumberFormat="1">
      <alignment/>
    </xf>
    <xf borderId="0" fillId="0" fontId="20" numFmtId="0" xfId="0" applyAlignment="1" applyFont="1">
      <alignment/>
    </xf>
    <xf borderId="0" fillId="0" fontId="20" numFmtId="0" xfId="0" applyFont="1"/>
    <xf borderId="0" fillId="0" fontId="21" numFmtId="165" xfId="0" applyAlignment="1" applyFont="1" applyNumberFormat="1">
      <alignment/>
    </xf>
    <xf borderId="0" fillId="0" fontId="21" numFmtId="0" xfId="0" applyAlignment="1" applyFont="1">
      <alignment/>
    </xf>
    <xf borderId="0" fillId="0" fontId="20" numFmtId="165" xfId="0" applyAlignment="1" applyFont="1" applyNumberFormat="1">
      <alignment/>
    </xf>
    <xf borderId="0" fillId="3" fontId="20" numFmtId="0" xfId="0" applyAlignment="1" applyFont="1">
      <alignment/>
    </xf>
    <xf borderId="0" fillId="3" fontId="20" numFmtId="0" xfId="0" applyFont="1"/>
    <xf borderId="0" fillId="3" fontId="22" numFmtId="0" xfId="0" applyAlignment="1" applyFont="1">
      <alignment/>
    </xf>
    <xf borderId="0" fillId="0" fontId="0" numFmtId="0" xfId="0" applyAlignment="1" applyFont="1">
      <alignment/>
    </xf>
    <xf borderId="0" fillId="0" fontId="23" numFmtId="0" xfId="0" applyAlignment="1" applyFont="1">
      <alignment/>
    </xf>
    <xf borderId="0" fillId="0" fontId="24" numFmtId="0" xfId="0" applyAlignment="1" applyFont="1">
      <alignment/>
    </xf>
    <xf borderId="0" fillId="0" fontId="1" numFmtId="0" xfId="0" applyAlignment="1" applyFont="1">
      <alignment/>
    </xf>
    <xf borderId="0" fillId="0" fontId="25" numFmtId="0" xfId="0" applyFont="1"/>
    <xf borderId="0" fillId="0" fontId="1" numFmtId="0" xfId="0" applyFont="1"/>
    <xf borderId="0" fillId="3" fontId="26" numFmtId="0" xfId="0" applyAlignment="1" applyFont="1">
      <alignment horizontal="left"/>
    </xf>
    <xf borderId="0" fillId="0" fontId="7" numFmtId="0" xfId="0" applyAlignment="1" applyFont="1">
      <alignment horizontal="right"/>
    </xf>
    <xf borderId="0" fillId="3" fontId="18" numFmtId="0" xfId="0" applyAlignment="1" applyFont="1">
      <alignment horizontal="left"/>
    </xf>
    <xf borderId="0" fillId="3" fontId="18" numFmtId="0" xfId="0" applyAlignment="1" applyFont="1">
      <alignment horizontal="right"/>
    </xf>
    <xf borderId="0" fillId="3" fontId="27" numFmtId="0" xfId="0" applyAlignment="1" applyFont="1">
      <alignment horizontal="left"/>
    </xf>
    <xf borderId="0" fillId="0" fontId="10" numFmtId="0" xfId="0" applyAlignment="1" applyFont="1">
      <alignment/>
    </xf>
    <xf borderId="0" fillId="3" fontId="18" numFmtId="164" xfId="0" applyAlignment="1" applyFont="1" applyNumberFormat="1">
      <alignment horizontal="right"/>
    </xf>
    <xf borderId="0" fillId="0" fontId="10" numFmtId="164" xfId="0" applyAlignment="1" applyFont="1" applyNumberFormat="1">
      <alignment horizontal="right"/>
    </xf>
    <xf borderId="0" fillId="0" fontId="10" numFmtId="0" xfId="0" applyFont="1"/>
    <xf borderId="0" fillId="0" fontId="10" numFmtId="0" xfId="0" applyAlignment="1" applyFont="1">
      <alignment horizontal="right"/>
    </xf>
    <xf borderId="0" fillId="3" fontId="18" numFmtId="0" xfId="0" applyAlignment="1" applyFont="1">
      <alignment horizontal="left"/>
    </xf>
    <xf borderId="0" fillId="3" fontId="18" numFmtId="0" xfId="0" applyAlignment="1" applyFont="1">
      <alignment horizontal="right"/>
    </xf>
    <xf borderId="0" fillId="3" fontId="18" numFmtId="3" xfId="0" applyAlignment="1" applyFont="1" applyNumberFormat="1">
      <alignment horizontal="right"/>
    </xf>
    <xf borderId="0" fillId="0" fontId="7" numFmtId="0" xfId="0" applyFont="1"/>
    <xf borderId="0" fillId="5" fontId="6" numFmtId="0" xfId="0" applyAlignment="1" applyFill="1" applyFont="1">
      <alignment/>
    </xf>
    <xf borderId="0" fillId="2" fontId="6" numFmtId="0" xfId="0" applyAlignment="1" applyFont="1">
      <alignment/>
    </xf>
    <xf borderId="0" fillId="0" fontId="28" numFmtId="0" xfId="0" applyFont="1"/>
    <xf borderId="0" fillId="5" fontId="10" numFmtId="0" xfId="0" applyFont="1"/>
    <xf borderId="0" fillId="2" fontId="7" numFmtId="0" xfId="0" applyFont="1"/>
    <xf borderId="0" fillId="0" fontId="6" numFmtId="0" xfId="0" applyAlignment="1" applyFont="1">
      <alignment/>
    </xf>
    <xf borderId="0" fillId="0" fontId="28" numFmtId="0" xfId="0" applyAlignment="1" applyFont="1">
      <alignment/>
    </xf>
    <xf borderId="0" fillId="3" fontId="18" numFmtId="0" xfId="0" applyAlignment="1" applyFont="1">
      <alignment/>
    </xf>
    <xf borderId="0" fillId="0" fontId="19" numFmtId="0" xfId="0" applyFont="1"/>
    <xf borderId="0" fillId="4" fontId="19" numFmtId="0" xfId="0" applyAlignment="1" applyFont="1">
      <alignment/>
    </xf>
    <xf borderId="0" fillId="4" fontId="15" numFmtId="0" xfId="0" applyAlignment="1" applyFont="1">
      <alignment/>
    </xf>
    <xf borderId="0" fillId="4" fontId="20" numFmtId="0" xfId="0" applyAlignment="1" applyFont="1">
      <alignment/>
    </xf>
    <xf borderId="0" fillId="4" fontId="7" numFmtId="0" xfId="0" applyAlignment="1" applyFont="1">
      <alignment/>
    </xf>
    <xf borderId="0" fillId="4" fontId="7" numFmtId="0" xfId="0" applyFont="1"/>
    <xf borderId="0" fillId="0" fontId="12" numFmtId="0" xfId="0" applyAlignment="1" applyFont="1">
      <alignment/>
    </xf>
    <xf borderId="0" fillId="4" fontId="20" numFmtId="0" xfId="0" applyFont="1"/>
    <xf borderId="0" fillId="4" fontId="22" numFmtId="0" xfId="0" applyAlignment="1" applyFont="1">
      <alignment/>
    </xf>
    <xf borderId="0" fillId="0" fontId="29" numFmtId="0" xfId="0" applyAlignment="1" applyFont="1">
      <alignment/>
    </xf>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SP.DYN.CDRT.IN"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worldbank.org/indicator/NY.GDP.PCAP.CD" TargetMode="External"/><Relationship Id="rId2" Type="http://schemas.openxmlformats.org/officeDocument/2006/relationships/hyperlink" Target="http://data.un.org/CountryProfile.aspx?crName=gambia" TargetMode="External"/><Relationship Id="rId3" Type="http://schemas.openxmlformats.org/officeDocument/2006/relationships/hyperlink" Target="http://www.stats.govt.nz/browse_for_stats/snapshots-of-nz/top-statistics.aspx" TargetMode="External"/><Relationship Id="rId4" Type="http://schemas.openxmlformats.org/officeDocument/2006/relationships/hyperlink" Target="http://data.worldbank.org/indicator/NY.GDP.PCAP.PP.CD" TargetMode="External"/><Relationship Id="rId10" Type="http://schemas.openxmlformats.org/officeDocument/2006/relationships/drawing" Target="../drawings/worksheetdrawing5.xml"/><Relationship Id="rId9" Type="http://schemas.openxmlformats.org/officeDocument/2006/relationships/hyperlink" Target="https://www.cia.gov/library/publications/the-world-factbook/rankorder/2004rank.html" TargetMode="External"/><Relationship Id="rId5" Type="http://schemas.openxmlformats.org/officeDocument/2006/relationships/hyperlink" Target="https://www.cia.gov/library/publications/the-world-factbook/rankorder/2004rank.html" TargetMode="External"/><Relationship Id="rId6" Type="http://schemas.openxmlformats.org/officeDocument/2006/relationships/hyperlink" Target="https://www.cia.gov/library/publications/the-world-factbook/rankorder/2004rank.html" TargetMode="External"/><Relationship Id="rId7" Type="http://schemas.openxmlformats.org/officeDocument/2006/relationships/hyperlink" Target="https://www.cia.gov/library/publications/the-world-factbook/rankorder/2004rank.html" TargetMode="External"/><Relationship Id="rId8" Type="http://schemas.openxmlformats.org/officeDocument/2006/relationships/hyperlink" Target="http://knoema.com/atlas/ranks/GDP-per-capita-PPP-based"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ncbi.nlm.nih.gov/pmc/articles/PMC2365748/pdf/nihms45505.pdf" TargetMode="External"/><Relationship Id="rId3"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TargetMode="External"/><Relationship Id="rId4" Type="http://schemas.openxmlformats.org/officeDocument/2006/relationships/hyperlink" Target="http://jama.jamanetwork.com/article.aspx?articleid=1150355" TargetMode="External"/><Relationship Id="rId10" Type="http://schemas.openxmlformats.org/officeDocument/2006/relationships/vmlDrawing" Target="../drawings/vmlDrawing2.vml"/><Relationship Id="rId9" Type="http://schemas.openxmlformats.org/officeDocument/2006/relationships/drawing" Target="../drawings/worksheetdrawing6.xml"/><Relationship Id="rId5" Type="http://schemas.openxmlformats.org/officeDocument/2006/relationships/hyperlink" Target="http://www.tandfonline.com/doi/pdf/10.1080/09540120500159334" TargetMode="External"/><Relationship Id="rId6" Type="http://schemas.openxmlformats.org/officeDocument/2006/relationships/hyperlink" Target="http://www.ncbi.nlm.nih.gov/pmc/articles/PMC3225224/pdf/nihms315998.pdf" TargetMode="External"/><Relationship Id="rId7" Type="http://schemas.openxmlformats.org/officeDocument/2006/relationships/hyperlink" Target="http://www.medscape.com/viewarticle/544519" TargetMode="External"/><Relationship Id="rId8" Type="http://schemas.openxmlformats.org/officeDocument/2006/relationships/hyperlink" Target="https://www.aids.gov/hiv-aids-basics/just-diagnosed-with-hiv-aids/hiv-in-your-body/stages-of-hiv/"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TargetMode="External"/><Relationship Id="rId3" Type="http://schemas.openxmlformats.org/officeDocument/2006/relationships/hyperlink" Target="http://jama.jamanetwork.com/article.aspx?articleid=1150355" TargetMode="External"/><Relationship Id="rId4" Type="http://schemas.openxmlformats.org/officeDocument/2006/relationships/hyperlink" Target="http://www.ncbi.nlm.nih.gov/pmc/articles/PMC2365748/pdf/nihms45505.pdf" TargetMode="External"/><Relationship Id="rId5" Type="http://schemas.openxmlformats.org/officeDocument/2006/relationships/drawing" Target="../drawings/worksheetdrawing8.xml"/><Relationship Id="rId6"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9.29"/>
    <col customWidth="1" min="2" max="5" width="14.43"/>
    <col customWidth="1" min="6" max="48" width="8.71"/>
  </cols>
  <sheetData>
    <row r="1" ht="15.75" customHeight="1">
      <c r="A1" s="1" t="s">
        <v>0</v>
      </c>
      <c r="B1" s="1" t="s">
        <v>1</v>
      </c>
      <c r="C1" s="2" t="s">
        <v>2</v>
      </c>
      <c r="D1" s="2" t="s">
        <v>3</v>
      </c>
      <c r="E1" s="2" t="s">
        <v>4</v>
      </c>
      <c r="F1" s="2" t="s">
        <v>5</v>
      </c>
      <c r="G1" s="3" t="s">
        <v>6</v>
      </c>
      <c r="H1" s="3" t="s">
        <v>7</v>
      </c>
      <c r="I1" s="2" t="s">
        <v>8</v>
      </c>
      <c r="J1" s="2" t="s">
        <v>9</v>
      </c>
      <c r="K1" s="2" t="s">
        <v>10</v>
      </c>
      <c r="L1" s="2" t="s">
        <v>11</v>
      </c>
      <c r="M1" s="3" t="s">
        <v>12</v>
      </c>
      <c r="N1" s="2" t="s">
        <v>13</v>
      </c>
      <c r="O1" s="2" t="s">
        <v>14</v>
      </c>
      <c r="P1" s="2" t="s">
        <v>15</v>
      </c>
      <c r="Q1" s="3" t="s">
        <v>16</v>
      </c>
      <c r="R1" s="3" t="s">
        <v>17</v>
      </c>
      <c r="S1" s="3" t="s">
        <v>18</v>
      </c>
      <c r="T1" s="2" t="s">
        <v>19</v>
      </c>
      <c r="U1" s="4" t="s">
        <v>20</v>
      </c>
      <c r="V1" s="2" t="s">
        <v>21</v>
      </c>
      <c r="W1" s="2" t="s">
        <v>22</v>
      </c>
      <c r="X1" s="3" t="s">
        <v>23</v>
      </c>
      <c r="Y1" s="5" t="s">
        <v>24</v>
      </c>
      <c r="Z1" s="2" t="s">
        <v>25</v>
      </c>
      <c r="AA1" s="3" t="s">
        <v>26</v>
      </c>
      <c r="AB1" s="2" t="s">
        <v>27</v>
      </c>
      <c r="AC1" s="2" t="s">
        <v>28</v>
      </c>
      <c r="AD1" s="2" t="s">
        <v>29</v>
      </c>
      <c r="AE1" s="2" t="s">
        <v>30</v>
      </c>
      <c r="AF1" s="3" t="s">
        <v>31</v>
      </c>
      <c r="AG1" s="2" t="s">
        <v>32</v>
      </c>
      <c r="AH1" s="2" t="s">
        <v>33</v>
      </c>
      <c r="AI1" s="2" t="s">
        <v>34</v>
      </c>
      <c r="AJ1" s="2" t="s">
        <v>35</v>
      </c>
      <c r="AK1" s="2" t="s">
        <v>36</v>
      </c>
      <c r="AL1" s="4" t="s">
        <v>37</v>
      </c>
      <c r="AM1" s="2" t="s">
        <v>38</v>
      </c>
      <c r="AN1" s="6" t="s">
        <v>39</v>
      </c>
      <c r="AO1" s="2" t="s">
        <v>40</v>
      </c>
      <c r="AP1" s="2" t="s">
        <v>41</v>
      </c>
      <c r="AQ1" s="2" t="s">
        <v>42</v>
      </c>
      <c r="AR1" s="2" t="s">
        <v>43</v>
      </c>
      <c r="AS1" s="3" t="s">
        <v>44</v>
      </c>
      <c r="AT1" s="3" t="s">
        <v>45</v>
      </c>
      <c r="AU1" s="2" t="s">
        <v>46</v>
      </c>
      <c r="AV1" s="2" t="s">
        <v>47</v>
      </c>
    </row>
    <row r="2" ht="15.75" customHeight="1">
      <c r="A2" s="7" t="s">
        <v>48</v>
      </c>
      <c r="B2" s="7">
        <v>0.0355</v>
      </c>
      <c r="C2" s="8" t="str">
        <f>(3.269552406/100)+C3</f>
        <v>0.06119552406</v>
      </c>
      <c r="D2" s="8" t="str">
        <f>(2.641076758/100)+D3</f>
        <v>0.05491076758</v>
      </c>
      <c r="E2" s="9" t="str">
        <f>(1.975614057/100)+E3</f>
        <v>0.04825614057</v>
      </c>
      <c r="F2" s="10" t="str">
        <f>(2.91101831662217/100)+F3</f>
        <v>0.05761018317</v>
      </c>
      <c r="G2" s="10" t="str">
        <f>(3.297803748/100)+G3</f>
        <v>0.06147803748</v>
      </c>
      <c r="H2" s="10" t="str">
        <f>(2.498110306/100)+H3</f>
        <v>0.05348110306</v>
      </c>
      <c r="I2" s="10" t="str">
        <f>(1.302061946/100)+I3</f>
        <v>0.04152061946</v>
      </c>
      <c r="J2" s="10" t="str">
        <f>(1.968283386/100)+J3</f>
        <v>0.04818283386</v>
      </c>
      <c r="K2" s="10" t="str">
        <f>(3.301595089/100)+K3</f>
        <v>0.06151595089</v>
      </c>
      <c r="L2" s="10" t="str">
        <f>(2.404550925/100)+L3
</f>
        <v>0.05254550925</v>
      </c>
      <c r="M2" s="10" t="str">
        <f>(3.15317545/100)+M3</f>
        <v>0.0600317545</v>
      </c>
      <c r="N2" s="10" t="str">
        <f>(2.486347213
/100)+N3</f>
        <v>0.05336347213</v>
      </c>
      <c r="O2" s="10" t="str">
        <f>(2.44243261
/100)+O3</f>
        <v>0.0529243261</v>
      </c>
      <c r="P2" s="10" t="str">
        <f>(2.208360412
/100)+P3</f>
        <v>0.05058360412</v>
      </c>
      <c r="Q2" s="10" t="str">
        <f>(2.50680866/100)+Q3
</f>
        <v>0.0535680866</v>
      </c>
      <c r="R2" s="10" t="str">
        <f>(2.236266447/100)+R3</f>
        <v>0.05086266447</v>
      </c>
      <c r="S2" s="10" t="str">
        <f>(3.231992692/100)+S3</f>
        <v>0.06081992692</v>
      </c>
      <c r="T2" s="10" t="str">
        <f>(2.350075661/100)+T3</f>
        <v>0.05200075661</v>
      </c>
      <c r="U2" s="10" t="str">
        <f>(2.698294373/100)+U3</f>
        <v>0.05548294373</v>
      </c>
      <c r="V2" s="10" t="str">
        <f>(2.438527521/100)+V3</f>
        <v>0.05288527521</v>
      </c>
      <c r="W2" s="10" t="str">
        <f>(2.644121396
/100)+W3</f>
        <v>0.05494121396</v>
      </c>
      <c r="X2" s="10" t="str">
        <f>(1.24688598/100)+X3</f>
        <v>0.0409688598</v>
      </c>
      <c r="Y2" s="10" t="str">
        <f>(2.367408337/100)+Y3</f>
        <v>0.05217408337</v>
      </c>
      <c r="Z2" s="10" t="str">
        <f>(2.783869737/100)+Z3</f>
        <v>0.05633869737</v>
      </c>
      <c r="AA2" s="10" t="str">
        <f>(3.072287728/100)+AA3</f>
        <v>0.05922287728</v>
      </c>
      <c r="AB2" s="10" t="str">
        <f>(2.933420467/100)+AB3</f>
        <v>0.05783420467</v>
      </c>
      <c r="AC2" s="10" t="str">
        <f>(2.472382509/100)+AC3</f>
        <v>0.05322382509</v>
      </c>
      <c r="AD2" s="10" t="str">
        <f>(0.181061469/100)/AD3</f>
        <v>0.06353034</v>
      </c>
      <c r="AE2" s="10" t="str">
        <f>(2.790970183/100)+AE3</f>
        <v>0.05640970183</v>
      </c>
      <c r="AF2" s="10" t="str">
        <f>(2.369479939/100)+AF3</f>
        <v>0.05219479939</v>
      </c>
      <c r="AG2" s="10" t="str">
        <f>(4.029436517/100)+AG3</f>
        <v>0.06879436517</v>
      </c>
      <c r="AH2" s="10" t="str">
        <f>(2.660487333/100)+AH3</f>
        <v>0.05510487333</v>
      </c>
      <c r="AI2" s="10" t="str">
        <f>(2.35027091/100)+AI3</f>
        <v>0.0520027091</v>
      </c>
      <c r="AJ2" s="10" t="str">
        <f>(2.145837472/100)+AJ3</f>
        <v>0.04995837472</v>
      </c>
      <c r="AK2" s="10" t="str">
        <f>(3.125624981/100)+AK3</f>
        <v>0.05975624981</v>
      </c>
      <c r="AL2" s="10" t="str">
        <f>(2.189341169/100)+AL3</f>
        <v>0.05039341169</v>
      </c>
      <c r="AM2" s="10" t="str">
        <f>(2.399954384/100)+AM3
</f>
        <v>0.05249954384</v>
      </c>
      <c r="AN2" s="10" t="str">
        <f>(1.57611958/100)+AN3</f>
        <v>0.0442611958</v>
      </c>
      <c r="AO2" s="10" t="str">
        <f>(3.915536494/100)+AO3</f>
        <v>0.06765536494</v>
      </c>
      <c r="AP2" s="10" t="str">
        <f>(2.145269562/100)+AP3</f>
        <v>0.04995269562</v>
      </c>
      <c r="AQ2" s="10" t="str">
        <f>(1.466122343/100)+AQ3</f>
        <v>0.04316122343</v>
      </c>
      <c r="AR2" s="10" t="str">
        <f>(3.154369428/100)+AR3</f>
        <v>0.06004369428</v>
      </c>
      <c r="AS2" s="10" t="str">
        <f>(2.6553193/100)+AS3</f>
        <v>0.055053193</v>
      </c>
      <c r="AT2" s="10" t="str">
        <f>(3.25376537/100)+AT3</f>
        <v>0.0610376537</v>
      </c>
      <c r="AU2" s="10" t="str">
        <f>(3.069640155/100)+AU3</f>
        <v>0.05919640155</v>
      </c>
      <c r="AV2" s="10" t="str">
        <f>(2.307451177/100)+AV3</f>
        <v>0.05157451177</v>
      </c>
    </row>
    <row r="3" ht="15.75" customHeight="1">
      <c r="A3" s="7" t="s">
        <v>49</v>
      </c>
      <c r="B3" s="7">
        <v>0.0285</v>
      </c>
      <c r="C3" s="7">
        <v>0.0285</v>
      </c>
      <c r="D3" s="7">
        <v>0.0285</v>
      </c>
      <c r="E3" s="7">
        <v>0.0285</v>
      </c>
      <c r="F3" s="7">
        <v>0.0285</v>
      </c>
      <c r="G3" s="7">
        <v>0.0285</v>
      </c>
      <c r="H3" s="7">
        <v>0.0285</v>
      </c>
      <c r="I3" s="7">
        <v>0.0285</v>
      </c>
      <c r="J3" s="7">
        <v>0.0285</v>
      </c>
      <c r="K3" s="7">
        <v>0.0285</v>
      </c>
      <c r="L3" s="7">
        <v>0.0285</v>
      </c>
      <c r="M3" s="7">
        <v>0.0285</v>
      </c>
      <c r="N3" s="7">
        <v>0.0285</v>
      </c>
      <c r="O3" s="7">
        <v>0.0285</v>
      </c>
      <c r="P3" s="7">
        <v>0.0285</v>
      </c>
      <c r="Q3" s="7">
        <v>0.0285</v>
      </c>
      <c r="R3" s="7">
        <v>0.0285</v>
      </c>
      <c r="S3" s="7">
        <v>0.0285</v>
      </c>
      <c r="T3" s="7">
        <v>0.0285</v>
      </c>
      <c r="U3" s="7">
        <v>0.0285</v>
      </c>
      <c r="V3" s="7">
        <v>0.0285</v>
      </c>
      <c r="W3" s="7">
        <v>0.0285</v>
      </c>
      <c r="X3" s="7">
        <v>0.0285</v>
      </c>
      <c r="Y3" s="7">
        <v>0.0285</v>
      </c>
      <c r="Z3" s="7">
        <v>0.0285</v>
      </c>
      <c r="AA3" s="7">
        <v>0.0285</v>
      </c>
      <c r="AB3" s="7">
        <v>0.0285</v>
      </c>
      <c r="AC3" s="7">
        <v>0.0285</v>
      </c>
      <c r="AD3" s="7">
        <v>0.0285</v>
      </c>
      <c r="AE3" s="7">
        <v>0.0285</v>
      </c>
      <c r="AF3" s="7">
        <v>0.0285</v>
      </c>
      <c r="AG3" s="7">
        <v>0.0285</v>
      </c>
      <c r="AH3" s="7">
        <v>0.0285</v>
      </c>
      <c r="AI3" s="7">
        <v>0.0285</v>
      </c>
      <c r="AJ3" s="7">
        <v>0.0285</v>
      </c>
      <c r="AK3" s="7">
        <v>0.0285</v>
      </c>
      <c r="AL3" s="7">
        <v>0.0285</v>
      </c>
      <c r="AM3" s="7">
        <v>0.0285</v>
      </c>
      <c r="AN3" s="7">
        <v>0.0285</v>
      </c>
      <c r="AO3" s="7">
        <v>0.0285</v>
      </c>
      <c r="AP3" s="7">
        <v>0.0285</v>
      </c>
      <c r="AQ3" s="7">
        <v>0.0285</v>
      </c>
      <c r="AR3" s="7">
        <v>0.0285</v>
      </c>
      <c r="AS3" s="7">
        <v>0.0285</v>
      </c>
      <c r="AT3" s="7">
        <v>0.0285</v>
      </c>
      <c r="AU3" s="7">
        <v>0.0285</v>
      </c>
      <c r="AV3" s="7">
        <v>0.0285</v>
      </c>
    </row>
    <row r="4" ht="15.75" customHeight="1">
      <c r="A4" s="7" t="s">
        <v>50</v>
      </c>
      <c r="B4" s="11">
        <v>4.0</v>
      </c>
      <c r="C4" s="11">
        <v>4.0</v>
      </c>
      <c r="D4" s="11">
        <v>4.0</v>
      </c>
      <c r="E4" s="11">
        <v>4.0</v>
      </c>
      <c r="F4" s="11">
        <v>4.0</v>
      </c>
      <c r="G4" s="11">
        <v>4.0</v>
      </c>
      <c r="H4" s="11">
        <v>4.0</v>
      </c>
      <c r="I4" s="11">
        <v>4.0</v>
      </c>
      <c r="J4" s="11">
        <v>4.0</v>
      </c>
      <c r="K4" s="11">
        <v>4.0</v>
      </c>
      <c r="L4" s="11">
        <v>4.0</v>
      </c>
      <c r="M4" s="11">
        <v>4.0</v>
      </c>
      <c r="N4" s="11">
        <v>4.0</v>
      </c>
      <c r="O4" s="11">
        <v>4.0</v>
      </c>
      <c r="P4" s="11">
        <v>4.0</v>
      </c>
      <c r="Q4" s="11">
        <v>4.0</v>
      </c>
      <c r="R4" s="11">
        <v>4.0</v>
      </c>
      <c r="S4" s="11">
        <v>4.0</v>
      </c>
      <c r="T4" s="11">
        <v>4.0</v>
      </c>
      <c r="U4" s="11">
        <v>4.0</v>
      </c>
      <c r="V4" s="11">
        <v>4.0</v>
      </c>
      <c r="W4" s="11">
        <v>4.0</v>
      </c>
      <c r="X4" s="11">
        <v>4.0</v>
      </c>
      <c r="Y4" s="11">
        <v>4.0</v>
      </c>
      <c r="Z4" s="11">
        <v>4.0</v>
      </c>
      <c r="AA4" s="11">
        <v>4.0</v>
      </c>
      <c r="AB4" s="11">
        <v>4.0</v>
      </c>
      <c r="AC4" s="11">
        <v>4.0</v>
      </c>
      <c r="AD4" s="11">
        <v>4.0</v>
      </c>
      <c r="AE4" s="11">
        <v>4.0</v>
      </c>
      <c r="AF4" s="11">
        <v>4.0</v>
      </c>
      <c r="AG4" s="11">
        <v>4.0</v>
      </c>
      <c r="AH4" s="11">
        <v>4.0</v>
      </c>
      <c r="AI4" s="11">
        <v>4.0</v>
      </c>
      <c r="AJ4" s="11">
        <v>4.0</v>
      </c>
      <c r="AK4" s="11">
        <v>4.0</v>
      </c>
      <c r="AL4" s="11">
        <v>4.0</v>
      </c>
      <c r="AM4" s="11">
        <v>4.0</v>
      </c>
      <c r="AN4" s="11">
        <v>4.0</v>
      </c>
      <c r="AO4" s="11">
        <v>4.0</v>
      </c>
      <c r="AP4" s="11">
        <v>4.0</v>
      </c>
      <c r="AQ4" s="11">
        <v>4.0</v>
      </c>
      <c r="AR4" s="11">
        <v>4.0</v>
      </c>
      <c r="AS4" s="11">
        <v>4.0</v>
      </c>
      <c r="AT4" s="11">
        <v>4.0</v>
      </c>
      <c r="AU4" s="11">
        <v>4.0</v>
      </c>
      <c r="AV4" s="11">
        <v>4.0</v>
      </c>
    </row>
    <row r="5" ht="15.75" customHeight="1">
      <c r="A5" s="7" t="s">
        <v>51</v>
      </c>
      <c r="B5" s="7">
        <v>0.1</v>
      </c>
      <c r="C5" s="7">
        <v>0.1</v>
      </c>
      <c r="D5" s="7">
        <v>0.1</v>
      </c>
      <c r="E5" s="7">
        <v>0.1</v>
      </c>
      <c r="F5" s="7">
        <v>0.1</v>
      </c>
      <c r="G5" s="7">
        <v>0.1</v>
      </c>
      <c r="H5" s="7">
        <v>0.1</v>
      </c>
      <c r="I5" s="7">
        <v>0.1</v>
      </c>
      <c r="J5" s="7">
        <v>0.1</v>
      </c>
      <c r="K5" s="7">
        <v>0.1</v>
      </c>
      <c r="L5" s="7">
        <v>0.1</v>
      </c>
      <c r="M5" s="7">
        <v>0.1</v>
      </c>
      <c r="N5" s="7">
        <v>0.1</v>
      </c>
      <c r="O5" s="7">
        <v>0.1</v>
      </c>
      <c r="P5" s="7">
        <v>0.1</v>
      </c>
      <c r="Q5" s="7">
        <v>0.1</v>
      </c>
      <c r="R5" s="7">
        <v>0.1</v>
      </c>
      <c r="S5" s="7">
        <v>0.1</v>
      </c>
      <c r="T5" s="7">
        <v>0.1</v>
      </c>
      <c r="U5" s="7">
        <v>0.1</v>
      </c>
      <c r="V5" s="7">
        <v>0.1</v>
      </c>
      <c r="W5" s="7">
        <v>0.1</v>
      </c>
      <c r="X5" s="7">
        <v>0.1</v>
      </c>
      <c r="Y5" s="7">
        <v>0.1</v>
      </c>
      <c r="Z5" s="7">
        <v>0.1</v>
      </c>
      <c r="AA5" s="7">
        <v>0.1</v>
      </c>
      <c r="AB5" s="7">
        <v>0.1</v>
      </c>
      <c r="AC5" s="7">
        <v>0.1</v>
      </c>
      <c r="AD5" s="7">
        <v>0.1</v>
      </c>
      <c r="AE5" s="7">
        <v>0.1</v>
      </c>
      <c r="AF5" s="7">
        <v>0.1</v>
      </c>
      <c r="AG5" s="7">
        <v>0.1</v>
      </c>
      <c r="AH5" s="7">
        <v>0.1</v>
      </c>
      <c r="AI5" s="7">
        <v>0.1</v>
      </c>
      <c r="AJ5" s="7">
        <v>0.1</v>
      </c>
      <c r="AK5" s="7">
        <v>0.1</v>
      </c>
      <c r="AL5" s="7">
        <v>0.1</v>
      </c>
      <c r="AM5" s="7">
        <v>0.1</v>
      </c>
      <c r="AN5" s="7">
        <v>0.1</v>
      </c>
      <c r="AO5" s="7">
        <v>0.1</v>
      </c>
      <c r="AP5" s="7">
        <v>0.1</v>
      </c>
      <c r="AQ5" s="7">
        <v>0.1</v>
      </c>
      <c r="AR5" s="7">
        <v>0.1</v>
      </c>
      <c r="AS5" s="7">
        <v>0.1</v>
      </c>
      <c r="AT5" s="7">
        <v>0.1</v>
      </c>
      <c r="AU5" s="7">
        <v>0.1</v>
      </c>
      <c r="AV5" s="7">
        <v>0.1</v>
      </c>
    </row>
    <row r="6" ht="15.75" customHeight="1">
      <c r="A6" s="7" t="s">
        <v>52</v>
      </c>
      <c r="B6" s="7">
        <v>1.0</v>
      </c>
      <c r="C6" s="7">
        <v>1.0</v>
      </c>
      <c r="D6" s="7">
        <v>1.0</v>
      </c>
      <c r="E6" s="7">
        <v>1.0</v>
      </c>
      <c r="F6" s="7">
        <v>1.0</v>
      </c>
      <c r="G6" s="7">
        <v>1.0</v>
      </c>
      <c r="H6" s="7">
        <v>1.0</v>
      </c>
      <c r="I6" s="7">
        <v>1.0</v>
      </c>
      <c r="J6" s="7">
        <v>1.0</v>
      </c>
      <c r="K6" s="7">
        <v>1.0</v>
      </c>
      <c r="L6" s="7">
        <v>1.0</v>
      </c>
      <c r="M6" s="7">
        <v>1.0</v>
      </c>
      <c r="N6" s="7">
        <v>1.0</v>
      </c>
      <c r="O6" s="7">
        <v>1.0</v>
      </c>
      <c r="P6" s="7">
        <v>1.0</v>
      </c>
      <c r="Q6" s="7">
        <v>1.0</v>
      </c>
      <c r="R6" s="7">
        <v>1.0</v>
      </c>
      <c r="S6" s="7">
        <v>1.0</v>
      </c>
      <c r="T6" s="7">
        <v>1.0</v>
      </c>
      <c r="U6" s="7">
        <v>1.0</v>
      </c>
      <c r="V6" s="7">
        <v>1.0</v>
      </c>
      <c r="W6" s="7">
        <v>1.0</v>
      </c>
      <c r="X6" s="7">
        <v>1.0</v>
      </c>
      <c r="Y6" s="7">
        <v>1.0</v>
      </c>
      <c r="Z6" s="7">
        <v>1.0</v>
      </c>
      <c r="AA6" s="7">
        <v>1.0</v>
      </c>
      <c r="AB6" s="7">
        <v>1.0</v>
      </c>
      <c r="AC6" s="7">
        <v>1.0</v>
      </c>
      <c r="AD6" s="7">
        <v>1.0</v>
      </c>
      <c r="AE6" s="7">
        <v>1.0</v>
      </c>
      <c r="AF6" s="7">
        <v>1.0</v>
      </c>
      <c r="AG6" s="7">
        <v>1.0</v>
      </c>
      <c r="AH6" s="7">
        <v>1.0</v>
      </c>
      <c r="AI6" s="7">
        <v>1.0</v>
      </c>
      <c r="AJ6" s="7">
        <v>1.0</v>
      </c>
      <c r="AK6" s="7">
        <v>1.0</v>
      </c>
      <c r="AL6" s="7">
        <v>1.0</v>
      </c>
      <c r="AM6" s="7">
        <v>1.0</v>
      </c>
      <c r="AN6" s="7">
        <v>1.0</v>
      </c>
      <c r="AO6" s="7">
        <v>1.0</v>
      </c>
      <c r="AP6" s="7">
        <v>1.0</v>
      </c>
      <c r="AQ6" s="7">
        <v>1.0</v>
      </c>
      <c r="AR6" s="7">
        <v>1.0</v>
      </c>
      <c r="AS6" s="7">
        <v>1.0</v>
      </c>
      <c r="AT6" s="7">
        <v>1.0</v>
      </c>
      <c r="AU6" s="7">
        <v>1.0</v>
      </c>
      <c r="AV6" s="7">
        <v>1.0</v>
      </c>
    </row>
    <row r="7" ht="15.75" customHeight="1">
      <c r="A7" s="7" t="s">
        <v>53</v>
      </c>
      <c r="B7" s="11">
        <v>8.0</v>
      </c>
      <c r="C7" s="11">
        <v>8.0</v>
      </c>
      <c r="D7" s="11">
        <v>8.0</v>
      </c>
      <c r="E7" s="11">
        <v>8.0</v>
      </c>
      <c r="F7" s="11">
        <v>8.0</v>
      </c>
      <c r="G7" s="11">
        <v>8.0</v>
      </c>
      <c r="H7" s="11">
        <v>8.0</v>
      </c>
      <c r="I7" s="11">
        <v>8.0</v>
      </c>
      <c r="J7" s="11">
        <v>8.0</v>
      </c>
      <c r="K7" s="11">
        <v>8.0</v>
      </c>
      <c r="L7" s="11">
        <v>8.0</v>
      </c>
      <c r="M7" s="11">
        <v>8.0</v>
      </c>
      <c r="N7" s="11">
        <v>8.0</v>
      </c>
      <c r="O7" s="11">
        <v>8.0</v>
      </c>
      <c r="P7" s="11">
        <v>8.0</v>
      </c>
      <c r="Q7" s="11">
        <v>8.0</v>
      </c>
      <c r="R7" s="11">
        <v>8.0</v>
      </c>
      <c r="S7" s="11">
        <v>8.0</v>
      </c>
      <c r="T7" s="11">
        <v>8.0</v>
      </c>
      <c r="U7" s="11">
        <v>8.0</v>
      </c>
      <c r="V7" s="11">
        <v>8.0</v>
      </c>
      <c r="W7" s="11">
        <v>8.0</v>
      </c>
      <c r="X7" s="11">
        <v>8.0</v>
      </c>
      <c r="Y7" s="11">
        <v>8.0</v>
      </c>
      <c r="Z7" s="11">
        <v>8.0</v>
      </c>
      <c r="AA7" s="11">
        <v>8.0</v>
      </c>
      <c r="AB7" s="11">
        <v>8.0</v>
      </c>
      <c r="AC7" s="11">
        <v>8.0</v>
      </c>
      <c r="AD7" s="11">
        <v>8.0</v>
      </c>
      <c r="AE7" s="11">
        <v>8.0</v>
      </c>
      <c r="AF7" s="11">
        <v>8.0</v>
      </c>
      <c r="AG7" s="11">
        <v>8.0</v>
      </c>
      <c r="AH7" s="11">
        <v>8.0</v>
      </c>
      <c r="AI7" s="11">
        <v>8.0</v>
      </c>
      <c r="AJ7" s="11">
        <v>8.0</v>
      </c>
      <c r="AK7" s="11">
        <v>8.0</v>
      </c>
      <c r="AL7" s="11">
        <v>8.0</v>
      </c>
      <c r="AM7" s="11">
        <v>8.0</v>
      </c>
      <c r="AN7" s="11">
        <v>8.0</v>
      </c>
      <c r="AO7" s="11">
        <v>8.0</v>
      </c>
      <c r="AP7" s="11">
        <v>8.0</v>
      </c>
      <c r="AQ7" s="11">
        <v>8.0</v>
      </c>
      <c r="AR7" s="11">
        <v>8.0</v>
      </c>
      <c r="AS7" s="11">
        <v>8.0</v>
      </c>
      <c r="AT7" s="11">
        <v>8.0</v>
      </c>
      <c r="AU7" s="11">
        <v>8.0</v>
      </c>
      <c r="AV7" s="11">
        <v>8.0</v>
      </c>
    </row>
    <row r="8" ht="15.75" customHeight="1">
      <c r="A8" s="7" t="s">
        <v>54</v>
      </c>
      <c r="B8" s="7">
        <v>8.0E-4</v>
      </c>
      <c r="C8" s="7">
        <v>8.0E-4</v>
      </c>
      <c r="D8" s="7">
        <v>8.0E-4</v>
      </c>
      <c r="E8" s="7">
        <v>8.0E-4</v>
      </c>
      <c r="F8" s="7">
        <v>8.0E-4</v>
      </c>
      <c r="G8" s="7">
        <v>8.0E-4</v>
      </c>
      <c r="H8" s="7">
        <v>8.0E-4</v>
      </c>
      <c r="I8" s="7">
        <v>8.0E-4</v>
      </c>
      <c r="J8" s="7">
        <v>8.0E-4</v>
      </c>
      <c r="K8" s="7">
        <v>8.0E-4</v>
      </c>
      <c r="L8" s="7">
        <v>8.0E-4</v>
      </c>
      <c r="M8" s="7">
        <v>8.0E-4</v>
      </c>
      <c r="N8" s="7">
        <v>8.0E-4</v>
      </c>
      <c r="O8" s="7">
        <v>8.0E-4</v>
      </c>
      <c r="P8" s="7">
        <v>8.0E-4</v>
      </c>
      <c r="Q8" s="7">
        <v>8.0E-4</v>
      </c>
      <c r="R8" s="7">
        <v>8.0E-4</v>
      </c>
      <c r="S8" s="7">
        <v>8.0E-4</v>
      </c>
      <c r="T8" s="7">
        <v>8.0E-4</v>
      </c>
      <c r="U8" s="7">
        <v>8.0E-4</v>
      </c>
      <c r="V8" s="7">
        <v>8.0E-4</v>
      </c>
      <c r="W8" s="7">
        <v>8.0E-4</v>
      </c>
      <c r="X8" s="7">
        <v>8.0E-4</v>
      </c>
      <c r="Y8" s="7">
        <v>8.0E-4</v>
      </c>
      <c r="Z8" s="7">
        <v>8.0E-4</v>
      </c>
      <c r="AA8" s="7">
        <v>8.0E-4</v>
      </c>
      <c r="AB8" s="7">
        <v>8.0E-4</v>
      </c>
      <c r="AC8" s="7">
        <v>8.0E-4</v>
      </c>
      <c r="AD8" s="7">
        <v>8.0E-4</v>
      </c>
      <c r="AE8" s="7">
        <v>8.0E-4</v>
      </c>
      <c r="AF8" s="7">
        <v>8.0E-4</v>
      </c>
      <c r="AG8" s="7">
        <v>8.0E-4</v>
      </c>
      <c r="AH8" s="7">
        <v>8.0E-4</v>
      </c>
      <c r="AI8" s="7">
        <v>8.0E-4</v>
      </c>
      <c r="AJ8" s="7">
        <v>8.0E-4</v>
      </c>
      <c r="AK8" s="7">
        <v>8.0E-4</v>
      </c>
      <c r="AL8" s="7">
        <v>8.0E-4</v>
      </c>
      <c r="AM8" s="7">
        <v>8.0E-4</v>
      </c>
      <c r="AN8" s="7">
        <v>8.0E-4</v>
      </c>
      <c r="AO8" s="7">
        <v>8.0E-4</v>
      </c>
      <c r="AP8" s="7">
        <v>8.0E-4</v>
      </c>
      <c r="AQ8" s="7">
        <v>8.0E-4</v>
      </c>
      <c r="AR8" s="7">
        <v>8.0E-4</v>
      </c>
      <c r="AS8" s="7">
        <v>8.0E-4</v>
      </c>
      <c r="AT8" s="7">
        <v>8.0E-4</v>
      </c>
      <c r="AU8" s="7">
        <v>8.0E-4</v>
      </c>
      <c r="AV8" s="7">
        <v>8.0E-4</v>
      </c>
    </row>
    <row r="9" ht="15.75" customHeight="1">
      <c r="A9" s="7" t="s">
        <v>55</v>
      </c>
      <c r="B9" s="7">
        <v>4.0E-4</v>
      </c>
      <c r="C9" s="7">
        <v>4.0E-4</v>
      </c>
      <c r="D9" s="7">
        <v>4.0E-4</v>
      </c>
      <c r="E9" s="7">
        <v>4.0E-4</v>
      </c>
      <c r="F9" s="7">
        <v>4.0E-4</v>
      </c>
      <c r="G9" s="7">
        <v>4.0E-4</v>
      </c>
      <c r="H9" s="7">
        <v>4.0E-4</v>
      </c>
      <c r="I9" s="7">
        <v>4.0E-4</v>
      </c>
      <c r="J9" s="7">
        <v>4.0E-4</v>
      </c>
      <c r="K9" s="7">
        <v>4.0E-4</v>
      </c>
      <c r="L9" s="7">
        <v>4.0E-4</v>
      </c>
      <c r="M9" s="7">
        <v>4.0E-4</v>
      </c>
      <c r="N9" s="7">
        <v>4.0E-4</v>
      </c>
      <c r="O9" s="7">
        <v>4.0E-4</v>
      </c>
      <c r="P9" s="7">
        <v>4.0E-4</v>
      </c>
      <c r="Q9" s="7">
        <v>4.0E-4</v>
      </c>
      <c r="R9" s="7">
        <v>4.0E-4</v>
      </c>
      <c r="S9" s="7">
        <v>4.0E-4</v>
      </c>
      <c r="T9" s="7">
        <v>4.0E-4</v>
      </c>
      <c r="U9" s="7">
        <v>4.0E-4</v>
      </c>
      <c r="V9" s="7">
        <v>4.0E-4</v>
      </c>
      <c r="W9" s="7">
        <v>4.0E-4</v>
      </c>
      <c r="X9" s="7">
        <v>4.0E-4</v>
      </c>
      <c r="Y9" s="7">
        <v>4.0E-4</v>
      </c>
      <c r="Z9" s="7">
        <v>4.0E-4</v>
      </c>
      <c r="AA9" s="7">
        <v>4.0E-4</v>
      </c>
      <c r="AB9" s="7">
        <v>4.0E-4</v>
      </c>
      <c r="AC9" s="7">
        <v>4.0E-4</v>
      </c>
      <c r="AD9" s="7">
        <v>4.0E-4</v>
      </c>
      <c r="AE9" s="7">
        <v>4.0E-4</v>
      </c>
      <c r="AF9" s="7">
        <v>4.0E-4</v>
      </c>
      <c r="AG9" s="7">
        <v>4.0E-4</v>
      </c>
      <c r="AH9" s="7">
        <v>4.0E-4</v>
      </c>
      <c r="AI9" s="7">
        <v>4.0E-4</v>
      </c>
      <c r="AJ9" s="7">
        <v>4.0E-4</v>
      </c>
      <c r="AK9" s="7">
        <v>4.0E-4</v>
      </c>
      <c r="AL9" s="7">
        <v>4.0E-4</v>
      </c>
      <c r="AM9" s="7">
        <v>4.0E-4</v>
      </c>
      <c r="AN9" s="7">
        <v>4.0E-4</v>
      </c>
      <c r="AO9" s="7">
        <v>4.0E-4</v>
      </c>
      <c r="AP9" s="7">
        <v>4.0E-4</v>
      </c>
      <c r="AQ9" s="7">
        <v>4.0E-4</v>
      </c>
      <c r="AR9" s="7">
        <v>4.0E-4</v>
      </c>
      <c r="AS9" s="7">
        <v>4.0E-4</v>
      </c>
      <c r="AT9" s="7">
        <v>4.0E-4</v>
      </c>
      <c r="AU9" s="7">
        <v>4.0E-4</v>
      </c>
      <c r="AV9" s="7">
        <v>4.0E-4</v>
      </c>
    </row>
    <row r="10" ht="15.75" customHeight="1">
      <c r="A10" s="7" t="s">
        <v>56</v>
      </c>
      <c r="B10" s="12">
        <v>0.1</v>
      </c>
      <c r="C10" s="12">
        <v>0.1</v>
      </c>
      <c r="D10" s="12">
        <v>0.1</v>
      </c>
      <c r="E10" s="12">
        <v>0.1</v>
      </c>
      <c r="F10" s="12">
        <v>0.1</v>
      </c>
      <c r="G10" s="12">
        <v>0.1</v>
      </c>
      <c r="H10" s="12">
        <v>0.1</v>
      </c>
      <c r="I10" s="12">
        <v>0.1</v>
      </c>
      <c r="J10" s="12">
        <v>0.1</v>
      </c>
      <c r="K10" s="12">
        <v>0.1</v>
      </c>
      <c r="L10" s="12">
        <v>0.1</v>
      </c>
      <c r="M10" s="12">
        <v>0.1</v>
      </c>
      <c r="N10" s="12">
        <v>0.1</v>
      </c>
      <c r="O10" s="12">
        <v>0.1</v>
      </c>
      <c r="P10" s="12">
        <v>0.1</v>
      </c>
      <c r="Q10" s="12">
        <v>0.1</v>
      </c>
      <c r="R10" s="12">
        <v>0.1</v>
      </c>
      <c r="S10" s="12">
        <v>0.1</v>
      </c>
      <c r="T10" s="12">
        <v>0.1</v>
      </c>
      <c r="U10" s="12">
        <v>0.1</v>
      </c>
      <c r="V10" s="12">
        <v>0.1</v>
      </c>
      <c r="W10" s="12">
        <v>0.1</v>
      </c>
      <c r="X10" s="12">
        <v>0.1</v>
      </c>
      <c r="Y10" s="12">
        <v>0.1</v>
      </c>
      <c r="Z10" s="12">
        <v>0.1</v>
      </c>
      <c r="AA10" s="12">
        <v>0.1</v>
      </c>
      <c r="AB10" s="12">
        <v>0.1</v>
      </c>
      <c r="AC10" s="12">
        <v>0.1</v>
      </c>
      <c r="AD10" s="12">
        <v>0.1</v>
      </c>
      <c r="AE10" s="12">
        <v>0.1</v>
      </c>
      <c r="AF10" s="12">
        <v>0.1</v>
      </c>
      <c r="AG10" s="12">
        <v>0.1</v>
      </c>
      <c r="AH10" s="12">
        <v>0.1</v>
      </c>
      <c r="AI10" s="12">
        <v>0.1</v>
      </c>
      <c r="AJ10" s="12">
        <v>0.1</v>
      </c>
      <c r="AK10" s="12">
        <v>0.1</v>
      </c>
      <c r="AL10" s="12">
        <v>0.1</v>
      </c>
      <c r="AM10" s="12">
        <v>0.1</v>
      </c>
      <c r="AN10" s="12">
        <v>0.1</v>
      </c>
      <c r="AO10" s="12">
        <v>0.1</v>
      </c>
      <c r="AP10" s="12">
        <v>0.1</v>
      </c>
      <c r="AQ10" s="12">
        <v>0.1</v>
      </c>
      <c r="AR10" s="12">
        <v>0.1</v>
      </c>
      <c r="AS10" s="12">
        <v>0.1</v>
      </c>
      <c r="AT10" s="12">
        <v>0.1</v>
      </c>
      <c r="AU10" s="12">
        <v>0.1</v>
      </c>
      <c r="AV10" s="12">
        <v>0.1</v>
      </c>
    </row>
    <row r="11" ht="15.75" customHeight="1">
      <c r="A11" s="7" t="s">
        <v>57</v>
      </c>
      <c r="B11" s="11">
        <v>3.0</v>
      </c>
      <c r="C11" s="11">
        <v>3.0</v>
      </c>
      <c r="D11" s="11">
        <v>3.0</v>
      </c>
      <c r="E11" s="11">
        <v>3.0</v>
      </c>
      <c r="F11" s="11">
        <v>3.0</v>
      </c>
      <c r="G11" s="11">
        <v>3.0</v>
      </c>
      <c r="H11" s="11">
        <v>3.0</v>
      </c>
      <c r="I11" s="11">
        <v>3.0</v>
      </c>
      <c r="J11" s="11">
        <v>3.0</v>
      </c>
      <c r="K11" s="11">
        <v>3.0</v>
      </c>
      <c r="L11" s="11">
        <v>3.0</v>
      </c>
      <c r="M11" s="11">
        <v>3.0</v>
      </c>
      <c r="N11" s="11">
        <v>3.0</v>
      </c>
      <c r="O11" s="11">
        <v>3.0</v>
      </c>
      <c r="P11" s="11">
        <v>3.0</v>
      </c>
      <c r="Q11" s="11">
        <v>3.0</v>
      </c>
      <c r="R11" s="11">
        <v>3.0</v>
      </c>
      <c r="S11" s="11">
        <v>3.0</v>
      </c>
      <c r="T11" s="11">
        <v>3.0</v>
      </c>
      <c r="U11" s="11">
        <v>3.0</v>
      </c>
      <c r="V11" s="11">
        <v>3.0</v>
      </c>
      <c r="W11" s="11">
        <v>3.0</v>
      </c>
      <c r="X11" s="11">
        <v>3.0</v>
      </c>
      <c r="Y11" s="11">
        <v>3.0</v>
      </c>
      <c r="Z11" s="11">
        <v>3.0</v>
      </c>
      <c r="AA11" s="11">
        <v>3.0</v>
      </c>
      <c r="AB11" s="11">
        <v>3.0</v>
      </c>
      <c r="AC11" s="11">
        <v>3.0</v>
      </c>
      <c r="AD11" s="11">
        <v>3.0</v>
      </c>
      <c r="AE11" s="11">
        <v>3.0</v>
      </c>
      <c r="AF11" s="11">
        <v>3.0</v>
      </c>
      <c r="AG11" s="11">
        <v>3.0</v>
      </c>
      <c r="AH11" s="11">
        <v>3.0</v>
      </c>
      <c r="AI11" s="11">
        <v>3.0</v>
      </c>
      <c r="AJ11" s="11">
        <v>3.0</v>
      </c>
      <c r="AK11" s="11">
        <v>3.0</v>
      </c>
      <c r="AL11" s="11">
        <v>3.0</v>
      </c>
      <c r="AM11" s="11">
        <v>3.0</v>
      </c>
      <c r="AN11" s="11">
        <v>3.0</v>
      </c>
      <c r="AO11" s="11">
        <v>3.0</v>
      </c>
      <c r="AP11" s="11">
        <v>3.0</v>
      </c>
      <c r="AQ11" s="11">
        <v>3.0</v>
      </c>
      <c r="AR11" s="11">
        <v>3.0</v>
      </c>
      <c r="AS11" s="11">
        <v>3.0</v>
      </c>
      <c r="AT11" s="11">
        <v>3.0</v>
      </c>
      <c r="AU11" s="11">
        <v>3.0</v>
      </c>
      <c r="AV11" s="11">
        <v>3.0</v>
      </c>
    </row>
    <row r="12" ht="15.75" customHeight="1">
      <c r="A12" s="7" t="s">
        <v>58</v>
      </c>
      <c r="B12" s="7">
        <v>106.0</v>
      </c>
      <c r="C12" s="7">
        <v>106.0</v>
      </c>
      <c r="D12" s="7">
        <v>106.0</v>
      </c>
      <c r="E12" s="7">
        <v>106.0</v>
      </c>
      <c r="F12" s="7">
        <v>106.0</v>
      </c>
      <c r="G12" s="7">
        <v>106.0</v>
      </c>
      <c r="H12" s="7">
        <v>106.0</v>
      </c>
      <c r="I12" s="7">
        <v>106.0</v>
      </c>
      <c r="J12" s="7">
        <v>106.0</v>
      </c>
      <c r="K12" s="7">
        <v>106.0</v>
      </c>
      <c r="L12" s="7">
        <v>106.0</v>
      </c>
      <c r="M12" s="7">
        <v>106.0</v>
      </c>
      <c r="N12" s="7">
        <v>106.0</v>
      </c>
      <c r="O12" s="7">
        <v>106.0</v>
      </c>
      <c r="P12" s="7">
        <v>106.0</v>
      </c>
      <c r="Q12" s="7">
        <v>106.0</v>
      </c>
      <c r="R12" s="7">
        <v>106.0</v>
      </c>
      <c r="S12" s="7">
        <v>106.0</v>
      </c>
      <c r="T12" s="7">
        <v>106.0</v>
      </c>
      <c r="U12" s="7">
        <v>106.0</v>
      </c>
      <c r="V12" s="7">
        <v>106.0</v>
      </c>
      <c r="W12" s="7">
        <v>106.0</v>
      </c>
      <c r="X12" s="7">
        <v>106.0</v>
      </c>
      <c r="Y12" s="7">
        <v>106.0</v>
      </c>
      <c r="Z12" s="7">
        <v>106.0</v>
      </c>
      <c r="AA12" s="7">
        <v>106.0</v>
      </c>
      <c r="AB12" s="7">
        <v>106.0</v>
      </c>
      <c r="AC12" s="7">
        <v>106.0</v>
      </c>
      <c r="AD12" s="7">
        <v>106.0</v>
      </c>
      <c r="AE12" s="7">
        <v>106.0</v>
      </c>
      <c r="AF12" s="7">
        <v>106.0</v>
      </c>
      <c r="AG12" s="7">
        <v>106.0</v>
      </c>
      <c r="AH12" s="7">
        <v>106.0</v>
      </c>
      <c r="AI12" s="7">
        <v>106.0</v>
      </c>
      <c r="AJ12" s="7">
        <v>106.0</v>
      </c>
      <c r="AK12" s="7">
        <v>106.0</v>
      </c>
      <c r="AL12" s="7">
        <v>106.0</v>
      </c>
      <c r="AM12" s="7">
        <v>106.0</v>
      </c>
      <c r="AN12" s="7">
        <v>106.0</v>
      </c>
      <c r="AO12" s="7">
        <v>106.0</v>
      </c>
      <c r="AP12" s="7">
        <v>106.0</v>
      </c>
      <c r="AQ12" s="7">
        <v>106.0</v>
      </c>
      <c r="AR12" s="7">
        <v>106.0</v>
      </c>
      <c r="AS12" s="7">
        <v>106.0</v>
      </c>
      <c r="AT12" s="7">
        <v>106.0</v>
      </c>
      <c r="AU12" s="7">
        <v>106.0</v>
      </c>
      <c r="AV12" s="7">
        <v>106.0</v>
      </c>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7.29" defaultRowHeight="15.0"/>
  <cols>
    <col customWidth="1" min="1" max="1" width="50.14"/>
    <col customWidth="1" min="36" max="36" width="17.29"/>
  </cols>
  <sheetData>
    <row r="1">
      <c r="A1" s="14" t="s">
        <v>59</v>
      </c>
      <c r="B1" s="14" t="s">
        <v>60</v>
      </c>
      <c r="C1" s="14" t="s">
        <v>61</v>
      </c>
      <c r="D1" s="14" t="s">
        <v>62</v>
      </c>
      <c r="E1" s="14" t="s">
        <v>63</v>
      </c>
      <c r="F1" s="14" t="s">
        <v>64</v>
      </c>
      <c r="G1" s="14" t="s">
        <v>65</v>
      </c>
      <c r="H1" s="14" t="s">
        <v>3</v>
      </c>
      <c r="I1" s="14" t="s">
        <v>66</v>
      </c>
      <c r="J1" s="14" t="s">
        <v>6</v>
      </c>
      <c r="K1" s="14" t="s">
        <v>67</v>
      </c>
      <c r="L1" s="14" t="s">
        <v>7</v>
      </c>
      <c r="M1" s="14" t="s">
        <v>68</v>
      </c>
      <c r="N1" s="14" t="s">
        <v>10</v>
      </c>
      <c r="O1" s="14" t="s">
        <v>69</v>
      </c>
      <c r="P1" s="14" t="s">
        <v>70</v>
      </c>
      <c r="Q1" s="14" t="s">
        <v>71</v>
      </c>
      <c r="R1" s="14" t="s">
        <v>72</v>
      </c>
      <c r="S1" s="14" t="s">
        <v>73</v>
      </c>
      <c r="T1" s="14" t="s">
        <v>16</v>
      </c>
      <c r="U1" s="14" t="s">
        <v>74</v>
      </c>
      <c r="V1" s="14" t="s">
        <v>18</v>
      </c>
      <c r="W1" s="14" t="s">
        <v>75</v>
      </c>
      <c r="X1" s="14" t="s">
        <v>19</v>
      </c>
      <c r="Y1" s="14" t="s">
        <v>76</v>
      </c>
      <c r="Z1" s="14" t="s">
        <v>77</v>
      </c>
      <c r="AA1" s="14" t="s">
        <v>78</v>
      </c>
      <c r="AB1" s="14" t="s">
        <v>79</v>
      </c>
      <c r="AC1" s="14" t="s">
        <v>22</v>
      </c>
      <c r="AD1" s="14" t="s">
        <v>23</v>
      </c>
      <c r="AE1" s="14" t="s">
        <v>24</v>
      </c>
      <c r="AF1" s="14" t="s">
        <v>26</v>
      </c>
      <c r="AG1" s="14" t="s">
        <v>80</v>
      </c>
      <c r="AH1" s="14" t="s">
        <v>28</v>
      </c>
      <c r="AI1" s="14" t="s">
        <v>81</v>
      </c>
      <c r="AJ1" s="14" t="s">
        <v>82</v>
      </c>
      <c r="AK1" s="14" t="s">
        <v>83</v>
      </c>
      <c r="AL1" s="14" t="s">
        <v>31</v>
      </c>
      <c r="AM1" s="14" t="s">
        <v>84</v>
      </c>
      <c r="AN1" s="14" t="s">
        <v>85</v>
      </c>
      <c r="AO1" s="14" t="s">
        <v>86</v>
      </c>
      <c r="AP1" s="14" t="s">
        <v>87</v>
      </c>
      <c r="AQ1" s="14" t="s">
        <v>32</v>
      </c>
      <c r="AR1" s="14" t="s">
        <v>33</v>
      </c>
      <c r="AS1" s="14" t="s">
        <v>88</v>
      </c>
      <c r="AT1" s="14" t="s">
        <v>89</v>
      </c>
      <c r="AU1" s="14" t="s">
        <v>34</v>
      </c>
      <c r="AV1" s="14" t="s">
        <v>37</v>
      </c>
      <c r="AW1" s="14" t="s">
        <v>40</v>
      </c>
      <c r="AX1" s="14" t="s">
        <v>90</v>
      </c>
      <c r="AY1" s="14" t="s">
        <v>91</v>
      </c>
      <c r="AZ1" s="14" t="s">
        <v>92</v>
      </c>
      <c r="BA1" s="14" t="s">
        <v>45</v>
      </c>
      <c r="BB1" s="14" t="s">
        <v>93</v>
      </c>
      <c r="BC1" s="14" t="s">
        <v>94</v>
      </c>
      <c r="BD1" s="14" t="s">
        <v>95</v>
      </c>
      <c r="BE1" s="14" t="s">
        <v>96</v>
      </c>
      <c r="BF1" s="14" t="s">
        <v>46</v>
      </c>
    </row>
    <row r="2">
      <c r="A2" s="7" t="s">
        <v>48</v>
      </c>
      <c r="B2" s="8">
        <v>0.03878</v>
      </c>
      <c r="C2" s="8">
        <v>0.017915</v>
      </c>
      <c r="D2" s="8">
        <v>0.021954</v>
      </c>
      <c r="E2" s="15">
        <v>0.019785</v>
      </c>
      <c r="F2" s="8">
        <v>0.017601</v>
      </c>
      <c r="G2" s="8">
        <v>0.013583</v>
      </c>
      <c r="H2" s="8">
        <v>0.035887</v>
      </c>
      <c r="I2" s="8">
        <v>0.019897</v>
      </c>
      <c r="J2" s="8">
        <v>0.044544</v>
      </c>
      <c r="K2" s="8">
        <v>0.022634</v>
      </c>
      <c r="L2" s="8">
        <v>0.03672</v>
      </c>
      <c r="M2" s="8">
        <v>0.01801</v>
      </c>
      <c r="N2" s="8">
        <v>0.047383</v>
      </c>
      <c r="O2" s="8">
        <v>0.012263</v>
      </c>
      <c r="P2" s="15">
        <v>0.033737</v>
      </c>
      <c r="Q2" s="15">
        <v>0.038197</v>
      </c>
      <c r="R2" s="8">
        <v>0.013677</v>
      </c>
      <c r="S2" s="15">
        <v>0.028378</v>
      </c>
      <c r="T2" s="8">
        <v>0.032711</v>
      </c>
      <c r="U2" s="8">
        <v>0.01296</v>
      </c>
      <c r="V2" s="15">
        <v>0.41193</v>
      </c>
      <c r="W2" s="8">
        <v>0.015298</v>
      </c>
      <c r="X2" s="8">
        <v>0.032565</v>
      </c>
      <c r="Y2" s="8">
        <v>0.011791</v>
      </c>
      <c r="Z2" s="8">
        <v>0.019652</v>
      </c>
      <c r="AA2" s="15">
        <v>0.017451</v>
      </c>
      <c r="AB2" s="8">
        <v>0.022771</v>
      </c>
      <c r="AC2" s="8">
        <v>0.034978</v>
      </c>
      <c r="AD2" s="8">
        <v>0.027458</v>
      </c>
      <c r="AE2" s="8">
        <v>0.032519</v>
      </c>
      <c r="AF2" s="8">
        <v>0.039107</v>
      </c>
      <c r="AG2" s="8">
        <v>0.019575</v>
      </c>
      <c r="AH2" s="8">
        <v>0.032774</v>
      </c>
      <c r="AI2" s="8">
        <v>0.023744</v>
      </c>
      <c r="AJ2" s="8">
        <v>0.019645</v>
      </c>
      <c r="AK2" s="8">
        <v>0.016773</v>
      </c>
      <c r="AL2" s="8">
        <v>0.0309</v>
      </c>
      <c r="AM2" s="8">
        <v>0.018584</v>
      </c>
      <c r="AN2" s="8">
        <v>0.011356</v>
      </c>
      <c r="AO2" s="8">
        <v>0.021713</v>
      </c>
      <c r="AP2" s="8">
        <v>0.016175</v>
      </c>
      <c r="AQ2" s="8">
        <v>0.049788</v>
      </c>
      <c r="AR2" s="8">
        <v>0.039759</v>
      </c>
      <c r="AS2" s="8">
        <v>0.018963</v>
      </c>
      <c r="AT2" s="15">
        <v>0.013502</v>
      </c>
      <c r="AU2" s="8">
        <v>0.030786</v>
      </c>
      <c r="AV2" s="8">
        <v>0.035846</v>
      </c>
      <c r="AW2" s="8">
        <v>0.050999</v>
      </c>
      <c r="AX2" s="8">
        <v>0.014648</v>
      </c>
      <c r="AY2" s="8">
        <v>0.016318</v>
      </c>
      <c r="AZ2" s="8">
        <v>0.011836</v>
      </c>
      <c r="BA2" s="8">
        <v>0.042523</v>
      </c>
      <c r="BB2" s="8">
        <v>0.011811</v>
      </c>
      <c r="BC2" s="15">
        <v>0.015276</v>
      </c>
      <c r="BD2" s="8">
        <v>0.015627</v>
      </c>
      <c r="BE2" s="8">
        <v>0.040098</v>
      </c>
      <c r="BF2" s="8">
        <v>0.03375</v>
      </c>
    </row>
    <row r="3">
      <c r="A3" s="7" t="s">
        <v>49</v>
      </c>
      <c r="B3" s="8">
        <v>0.008445</v>
      </c>
      <c r="C3" s="8">
        <v>0.007584</v>
      </c>
      <c r="D3" s="8">
        <v>0.0063</v>
      </c>
      <c r="E3" s="15">
        <v>0.006083</v>
      </c>
      <c r="F3" s="8">
        <v>0.005457</v>
      </c>
      <c r="G3" s="8">
        <v>0.0098</v>
      </c>
      <c r="H3" s="8">
        <v>0.009476</v>
      </c>
      <c r="I3" s="8">
        <v>0.006248</v>
      </c>
      <c r="J3" s="8">
        <v>0.011566</v>
      </c>
      <c r="K3" s="8">
        <v>0.006218</v>
      </c>
      <c r="L3" s="8">
        <v>0.011739</v>
      </c>
      <c r="M3" s="8">
        <v>0.0072</v>
      </c>
      <c r="N3" s="8">
        <v>0.014367</v>
      </c>
      <c r="O3" s="8">
        <v>0.0072</v>
      </c>
      <c r="P3" s="15">
        <v>0.008874</v>
      </c>
      <c r="Q3" s="15">
        <v>0.013773</v>
      </c>
      <c r="R3" s="8">
        <v>0.0093</v>
      </c>
      <c r="S3" s="15">
        <v>0.006189</v>
      </c>
      <c r="T3" s="8">
        <v>0.007643</v>
      </c>
      <c r="U3" s="8">
        <v>0.0087</v>
      </c>
      <c r="V3" s="15">
        <v>0.008873</v>
      </c>
      <c r="W3" s="8">
        <v>0.011539</v>
      </c>
      <c r="X3" s="8">
        <v>0.009064</v>
      </c>
      <c r="Y3" s="8">
        <v>0.00804</v>
      </c>
      <c r="Z3" s="16">
        <v>0.00739</v>
      </c>
      <c r="AA3" s="15">
        <v>0.004686</v>
      </c>
      <c r="AB3" s="8">
        <v>0.00798</v>
      </c>
      <c r="AC3" s="8">
        <v>0.008537</v>
      </c>
      <c r="AD3" s="8">
        <v>0.014989</v>
      </c>
      <c r="AE3" s="8">
        <v>0.008845</v>
      </c>
      <c r="AF3" s="8">
        <v>0.008384</v>
      </c>
      <c r="AG3" s="8">
        <v>0.004865</v>
      </c>
      <c r="AH3" s="8">
        <v>0.00805</v>
      </c>
      <c r="AI3" s="8">
        <v>0.006168</v>
      </c>
      <c r="AJ3" s="8">
        <v>0.005737</v>
      </c>
      <c r="AK3" s="8">
        <v>0.008253</v>
      </c>
      <c r="AL3" s="8">
        <v>0.007205</v>
      </c>
      <c r="AM3" s="8">
        <v>0.006452</v>
      </c>
      <c r="AN3" s="8">
        <v>0.0084</v>
      </c>
      <c r="AO3" s="8">
        <v>0.00661</v>
      </c>
      <c r="AP3" s="8">
        <v>0.004759</v>
      </c>
      <c r="AQ3" s="8">
        <v>0.009494</v>
      </c>
      <c r="AR3" s="8">
        <v>0.013154</v>
      </c>
      <c r="AS3" s="8">
        <v>0.00562</v>
      </c>
      <c r="AT3" s="15">
        <v>0.014111</v>
      </c>
      <c r="AU3" s="8">
        <v>0.007283</v>
      </c>
      <c r="AV3" s="8">
        <v>0.013953</v>
      </c>
      <c r="AW3" s="8">
        <v>0.011844</v>
      </c>
      <c r="AX3" s="8">
        <v>0.007061</v>
      </c>
      <c r="AY3" s="8">
        <v>0.007364</v>
      </c>
      <c r="AZ3" s="8">
        <v>0.007774</v>
      </c>
      <c r="BA3" s="8">
        <v>0.009985</v>
      </c>
      <c r="BB3" s="8">
        <v>0.0146</v>
      </c>
      <c r="BC3" s="15">
        <v>0.009</v>
      </c>
      <c r="BD3" s="8">
        <v>0.0082</v>
      </c>
      <c r="BE3" s="8">
        <v>0.009402</v>
      </c>
      <c r="BF3" s="8">
        <v>0.010675</v>
      </c>
    </row>
    <row r="4">
      <c r="A4" s="7" t="s">
        <v>50</v>
      </c>
      <c r="B4" s="11">
        <v>4.0</v>
      </c>
      <c r="C4" s="11">
        <v>4.0</v>
      </c>
      <c r="D4" s="11">
        <v>4.0</v>
      </c>
      <c r="E4" s="11">
        <v>4.0</v>
      </c>
      <c r="F4" s="11">
        <v>4.0</v>
      </c>
      <c r="G4" s="11">
        <v>4.0</v>
      </c>
      <c r="H4" s="11">
        <v>4.0</v>
      </c>
      <c r="I4" s="11">
        <v>4.0</v>
      </c>
      <c r="J4" s="11">
        <v>4.0</v>
      </c>
      <c r="K4" s="11">
        <v>4.0</v>
      </c>
      <c r="L4" s="11">
        <v>4.0</v>
      </c>
      <c r="M4" s="11">
        <v>4.0</v>
      </c>
      <c r="N4" s="11">
        <v>4.0</v>
      </c>
      <c r="O4" s="11">
        <v>4.0</v>
      </c>
      <c r="P4" s="11">
        <v>4.0</v>
      </c>
      <c r="Q4" s="11">
        <v>4.0</v>
      </c>
      <c r="R4" s="11">
        <v>4.0</v>
      </c>
      <c r="S4" s="11">
        <v>4.0</v>
      </c>
      <c r="T4" s="11">
        <v>4.0</v>
      </c>
      <c r="U4" s="11">
        <v>4.0</v>
      </c>
      <c r="V4" s="11">
        <v>4.0</v>
      </c>
      <c r="W4" s="11">
        <v>4.0</v>
      </c>
      <c r="X4" s="11">
        <v>4.0</v>
      </c>
      <c r="Y4" s="11">
        <v>4.0</v>
      </c>
      <c r="Z4" s="11">
        <v>4.0</v>
      </c>
      <c r="AA4" s="11">
        <v>4.0</v>
      </c>
      <c r="AB4" s="11">
        <v>4.0</v>
      </c>
      <c r="AC4" s="11">
        <v>4.0</v>
      </c>
      <c r="AD4" s="11">
        <v>4.0</v>
      </c>
      <c r="AE4" s="11">
        <v>4.0</v>
      </c>
      <c r="AF4" s="11">
        <v>4.0</v>
      </c>
      <c r="AG4" s="11">
        <v>4.0</v>
      </c>
      <c r="AH4" s="11">
        <v>4.0</v>
      </c>
      <c r="AI4" s="11">
        <v>4.0</v>
      </c>
      <c r="AJ4" s="11">
        <v>4.0</v>
      </c>
      <c r="AK4" s="11">
        <v>4.0</v>
      </c>
      <c r="AL4" s="11">
        <v>4.0</v>
      </c>
      <c r="AM4" s="11">
        <v>4.0</v>
      </c>
      <c r="AN4" s="11">
        <v>4.0</v>
      </c>
      <c r="AO4" s="11">
        <v>4.0</v>
      </c>
      <c r="AP4" s="11">
        <v>4.0</v>
      </c>
      <c r="AQ4" s="11">
        <v>4.0</v>
      </c>
      <c r="AR4" s="11">
        <v>4.0</v>
      </c>
      <c r="AS4" s="11">
        <v>4.0</v>
      </c>
      <c r="AT4" s="11">
        <v>4.0</v>
      </c>
      <c r="AU4" s="11">
        <v>4.0</v>
      </c>
      <c r="AV4" s="11">
        <v>4.0</v>
      </c>
      <c r="AW4" s="11">
        <v>4.0</v>
      </c>
      <c r="AX4" s="11">
        <v>4.0</v>
      </c>
      <c r="AY4" s="11">
        <v>4.0</v>
      </c>
      <c r="AZ4" s="11">
        <v>4.0</v>
      </c>
      <c r="BA4" s="11">
        <v>4.0</v>
      </c>
      <c r="BB4" s="11">
        <v>4.0</v>
      </c>
      <c r="BC4" s="11">
        <v>4.0</v>
      </c>
      <c r="BD4" s="11">
        <v>4.0</v>
      </c>
      <c r="BE4" s="11">
        <v>4.0</v>
      </c>
      <c r="BF4" s="11">
        <v>4.0</v>
      </c>
    </row>
    <row r="5">
      <c r="A5" s="7" t="s">
        <v>97</v>
      </c>
      <c r="B5" s="7">
        <v>0.1</v>
      </c>
      <c r="C5" s="7">
        <v>0.1</v>
      </c>
      <c r="D5" s="7">
        <v>0.1</v>
      </c>
      <c r="E5" s="7">
        <v>0.1</v>
      </c>
      <c r="F5" s="7">
        <v>0.1</v>
      </c>
      <c r="G5" s="7">
        <v>0.1</v>
      </c>
      <c r="H5" s="7">
        <v>0.1</v>
      </c>
      <c r="I5" s="7">
        <v>0.1</v>
      </c>
      <c r="J5" s="7">
        <v>0.1</v>
      </c>
      <c r="K5" s="7">
        <v>0.1</v>
      </c>
      <c r="L5" s="7">
        <v>0.1</v>
      </c>
      <c r="M5" s="7">
        <v>0.1</v>
      </c>
      <c r="N5" s="7">
        <v>0.1</v>
      </c>
      <c r="O5" s="7">
        <v>0.1</v>
      </c>
      <c r="P5" s="7">
        <v>0.1</v>
      </c>
      <c r="Q5" s="7">
        <v>0.1</v>
      </c>
      <c r="R5" s="7">
        <v>0.1</v>
      </c>
      <c r="S5" s="7">
        <v>0.1</v>
      </c>
      <c r="T5" s="7">
        <v>0.1</v>
      </c>
      <c r="U5" s="7">
        <v>0.1</v>
      </c>
      <c r="V5" s="7">
        <v>0.1</v>
      </c>
      <c r="W5" s="7">
        <v>0.1</v>
      </c>
      <c r="X5" s="7">
        <v>0.1</v>
      </c>
      <c r="Y5" s="7">
        <v>0.1</v>
      </c>
      <c r="Z5" s="7">
        <v>0.1</v>
      </c>
      <c r="AA5" s="7">
        <v>0.1</v>
      </c>
      <c r="AB5" s="7">
        <v>0.1</v>
      </c>
      <c r="AC5" s="7">
        <v>0.1</v>
      </c>
      <c r="AD5" s="7">
        <v>0.1</v>
      </c>
      <c r="AE5" s="7">
        <v>0.1</v>
      </c>
      <c r="AF5" s="7">
        <v>0.1</v>
      </c>
      <c r="AG5" s="7">
        <v>0.1</v>
      </c>
      <c r="AH5" s="7">
        <v>0.1</v>
      </c>
      <c r="AI5" s="7">
        <v>0.1</v>
      </c>
      <c r="AJ5" s="7">
        <v>0.1</v>
      </c>
      <c r="AK5" s="7">
        <v>0.1</v>
      </c>
      <c r="AL5" s="7">
        <v>0.1</v>
      </c>
      <c r="AM5" s="7">
        <v>0.1</v>
      </c>
      <c r="AN5" s="7">
        <v>0.1</v>
      </c>
      <c r="AO5" s="7">
        <v>0.1</v>
      </c>
      <c r="AP5" s="7">
        <v>0.1</v>
      </c>
      <c r="AQ5" s="7">
        <v>0.1</v>
      </c>
      <c r="AR5" s="7">
        <v>0.1</v>
      </c>
      <c r="AS5" s="7">
        <v>0.1</v>
      </c>
      <c r="AT5" s="7">
        <v>0.1</v>
      </c>
      <c r="AU5" s="7">
        <v>0.1</v>
      </c>
      <c r="AV5" s="7">
        <v>0.1</v>
      </c>
      <c r="AW5" s="7">
        <v>0.1</v>
      </c>
      <c r="AX5" s="7">
        <v>0.1</v>
      </c>
      <c r="AY5" s="7">
        <v>0.1</v>
      </c>
      <c r="AZ5" s="7">
        <v>0.1</v>
      </c>
      <c r="BA5" s="7">
        <v>0.1</v>
      </c>
      <c r="BB5" s="7">
        <v>0.1</v>
      </c>
      <c r="BC5" s="7">
        <v>0.1</v>
      </c>
      <c r="BD5" s="7">
        <v>0.1</v>
      </c>
      <c r="BE5" s="7">
        <v>0.1</v>
      </c>
      <c r="BF5" s="7">
        <v>0.1</v>
      </c>
    </row>
    <row r="6">
      <c r="A6" s="7" t="s">
        <v>52</v>
      </c>
      <c r="B6" s="7">
        <v>1.0</v>
      </c>
      <c r="C6" s="7">
        <v>1.0</v>
      </c>
      <c r="D6" s="7">
        <v>1.0</v>
      </c>
      <c r="E6" s="7">
        <v>1.0</v>
      </c>
      <c r="F6" s="7">
        <v>1.0</v>
      </c>
      <c r="G6" s="7">
        <v>1.0</v>
      </c>
      <c r="H6" s="7">
        <v>1.0</v>
      </c>
      <c r="I6" s="7">
        <v>1.0</v>
      </c>
      <c r="J6" s="7">
        <v>1.0</v>
      </c>
      <c r="K6" s="7">
        <v>1.0</v>
      </c>
      <c r="L6" s="7">
        <v>1.0</v>
      </c>
      <c r="M6" s="7">
        <v>1.0</v>
      </c>
      <c r="N6" s="7">
        <v>1.0</v>
      </c>
      <c r="O6" s="7">
        <v>1.0</v>
      </c>
      <c r="P6" s="7">
        <v>1.0</v>
      </c>
      <c r="Q6" s="7">
        <v>1.0</v>
      </c>
      <c r="R6" s="7">
        <v>1.0</v>
      </c>
      <c r="S6" s="7">
        <v>1.0</v>
      </c>
      <c r="T6" s="7">
        <v>1.0</v>
      </c>
      <c r="U6" s="7">
        <v>1.0</v>
      </c>
      <c r="V6" s="7">
        <v>1.0</v>
      </c>
      <c r="W6" s="7">
        <v>1.0</v>
      </c>
      <c r="X6" s="7">
        <v>1.0</v>
      </c>
      <c r="Y6" s="7">
        <v>1.0</v>
      </c>
      <c r="Z6" s="7">
        <v>1.0</v>
      </c>
      <c r="AA6" s="7">
        <v>1.0</v>
      </c>
      <c r="AB6" s="7">
        <v>1.0</v>
      </c>
      <c r="AC6" s="7">
        <v>1.0</v>
      </c>
      <c r="AD6" s="7">
        <v>1.0</v>
      </c>
      <c r="AE6" s="7">
        <v>1.0</v>
      </c>
      <c r="AF6" s="7">
        <v>1.0</v>
      </c>
      <c r="AG6" s="7">
        <v>1.0</v>
      </c>
      <c r="AH6" s="7">
        <v>1.0</v>
      </c>
      <c r="AI6" s="7">
        <v>1.0</v>
      </c>
      <c r="AJ6" s="7">
        <v>1.0</v>
      </c>
      <c r="AK6" s="7">
        <v>1.0</v>
      </c>
      <c r="AL6" s="7">
        <v>1.0</v>
      </c>
      <c r="AM6" s="7">
        <v>1.0</v>
      </c>
      <c r="AN6" s="7">
        <v>1.0</v>
      </c>
      <c r="AO6" s="7">
        <v>1.0</v>
      </c>
      <c r="AP6" s="7">
        <v>1.0</v>
      </c>
      <c r="AQ6" s="7">
        <v>1.0</v>
      </c>
      <c r="AR6" s="7">
        <v>1.0</v>
      </c>
      <c r="AS6" s="7">
        <v>1.0</v>
      </c>
      <c r="AT6" s="7">
        <v>1.0</v>
      </c>
      <c r="AU6" s="7">
        <v>1.0</v>
      </c>
      <c r="AV6" s="7">
        <v>1.0</v>
      </c>
      <c r="AW6" s="7">
        <v>1.0</v>
      </c>
      <c r="AX6" s="7">
        <v>1.0</v>
      </c>
      <c r="AY6" s="7">
        <v>1.0</v>
      </c>
      <c r="AZ6" s="7">
        <v>1.0</v>
      </c>
      <c r="BA6" s="7">
        <v>1.0</v>
      </c>
      <c r="BB6" s="7">
        <v>1.0</v>
      </c>
      <c r="BC6" s="7">
        <v>1.0</v>
      </c>
      <c r="BD6" s="7">
        <v>1.0</v>
      </c>
      <c r="BE6" s="7">
        <v>1.0</v>
      </c>
      <c r="BF6" s="7">
        <v>1.0</v>
      </c>
    </row>
    <row r="7">
      <c r="A7" s="7" t="s">
        <v>98</v>
      </c>
      <c r="B7" s="7">
        <v>0.5</v>
      </c>
      <c r="C7" s="7">
        <v>0.5</v>
      </c>
      <c r="D7" s="7">
        <v>0.5</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v>0.5</v>
      </c>
      <c r="AB7" s="7">
        <v>0.5</v>
      </c>
      <c r="AC7" s="7">
        <v>0.5</v>
      </c>
      <c r="AD7" s="7">
        <v>0.5</v>
      </c>
      <c r="AE7" s="7">
        <v>0.5</v>
      </c>
      <c r="AF7" s="7">
        <v>0.5</v>
      </c>
      <c r="AG7" s="7">
        <v>0.5</v>
      </c>
      <c r="AH7" s="7">
        <v>0.5</v>
      </c>
      <c r="AI7" s="7">
        <v>0.5</v>
      </c>
      <c r="AJ7" s="7">
        <v>0.5</v>
      </c>
      <c r="AK7" s="7">
        <v>0.5</v>
      </c>
      <c r="AL7" s="7">
        <v>0.5</v>
      </c>
      <c r="AM7" s="7">
        <v>0.5</v>
      </c>
      <c r="AN7" s="7">
        <v>0.5</v>
      </c>
      <c r="AO7" s="7">
        <v>0.5</v>
      </c>
      <c r="AP7" s="7">
        <v>0.5</v>
      </c>
      <c r="AQ7" s="7">
        <v>0.5</v>
      </c>
      <c r="AR7" s="7">
        <v>0.5</v>
      </c>
      <c r="AS7" s="7">
        <v>0.5</v>
      </c>
      <c r="AT7" s="7">
        <v>0.5</v>
      </c>
      <c r="AU7" s="7">
        <v>0.5</v>
      </c>
      <c r="AV7" s="7">
        <v>0.5</v>
      </c>
      <c r="AW7" s="7">
        <v>0.5</v>
      </c>
      <c r="AX7" s="7">
        <v>0.5</v>
      </c>
      <c r="AY7" s="7">
        <v>0.5</v>
      </c>
      <c r="AZ7" s="7">
        <v>0.5</v>
      </c>
      <c r="BA7" s="7">
        <v>0.5</v>
      </c>
      <c r="BB7" s="7">
        <v>0.5</v>
      </c>
      <c r="BC7" s="7">
        <v>0.5</v>
      </c>
      <c r="BD7" s="7">
        <v>0.5</v>
      </c>
      <c r="BE7" s="7">
        <v>0.5</v>
      </c>
      <c r="BF7" s="7">
        <v>0.5</v>
      </c>
    </row>
    <row r="8">
      <c r="A8" s="7" t="s">
        <v>53</v>
      </c>
      <c r="B8" s="11">
        <v>8.0</v>
      </c>
      <c r="C8" s="11">
        <v>8.0</v>
      </c>
      <c r="D8" s="11">
        <v>8.0</v>
      </c>
      <c r="E8" s="11">
        <v>8.0</v>
      </c>
      <c r="F8" s="11">
        <v>8.0</v>
      </c>
      <c r="G8" s="11">
        <v>8.0</v>
      </c>
      <c r="H8" s="11">
        <v>8.0</v>
      </c>
      <c r="I8" s="11">
        <v>8.0</v>
      </c>
      <c r="J8" s="11">
        <v>8.0</v>
      </c>
      <c r="K8" s="11">
        <v>8.0</v>
      </c>
      <c r="L8" s="11">
        <v>8.0</v>
      </c>
      <c r="M8" s="11">
        <v>8.0</v>
      </c>
      <c r="N8" s="11">
        <v>8.0</v>
      </c>
      <c r="O8" s="11">
        <v>8.0</v>
      </c>
      <c r="P8" s="11">
        <v>8.0</v>
      </c>
      <c r="Q8" s="11">
        <v>8.0</v>
      </c>
      <c r="R8" s="11">
        <v>8.0</v>
      </c>
      <c r="S8" s="11">
        <v>8.0</v>
      </c>
      <c r="T8" s="11">
        <v>8.0</v>
      </c>
      <c r="U8" s="11">
        <v>8.0</v>
      </c>
      <c r="V8" s="11">
        <v>8.0</v>
      </c>
      <c r="W8" s="11">
        <v>8.0</v>
      </c>
      <c r="X8" s="11">
        <v>8.0</v>
      </c>
      <c r="Y8" s="11">
        <v>8.0</v>
      </c>
      <c r="Z8" s="11">
        <v>8.0</v>
      </c>
      <c r="AA8" s="11">
        <v>8.0</v>
      </c>
      <c r="AB8" s="11">
        <v>8.0</v>
      </c>
      <c r="AC8" s="11">
        <v>8.0</v>
      </c>
      <c r="AD8" s="11">
        <v>8.0</v>
      </c>
      <c r="AE8" s="11">
        <v>8.0</v>
      </c>
      <c r="AF8" s="11">
        <v>8.0</v>
      </c>
      <c r="AG8" s="11">
        <v>8.0</v>
      </c>
      <c r="AH8" s="11">
        <v>8.0</v>
      </c>
      <c r="AI8" s="11">
        <v>8.0</v>
      </c>
      <c r="AJ8" s="11">
        <v>8.0</v>
      </c>
      <c r="AK8" s="11">
        <v>8.0</v>
      </c>
      <c r="AL8" s="11">
        <v>8.0</v>
      </c>
      <c r="AM8" s="11">
        <v>8.0</v>
      </c>
      <c r="AN8" s="11">
        <v>8.0</v>
      </c>
      <c r="AO8" s="11">
        <v>8.0</v>
      </c>
      <c r="AP8" s="11">
        <v>8.0</v>
      </c>
      <c r="AQ8" s="11">
        <v>8.0</v>
      </c>
      <c r="AR8" s="11">
        <v>8.0</v>
      </c>
      <c r="AS8" s="11">
        <v>8.0</v>
      </c>
      <c r="AT8" s="11">
        <v>8.0</v>
      </c>
      <c r="AU8" s="11">
        <v>8.0</v>
      </c>
      <c r="AV8" s="11">
        <v>8.0</v>
      </c>
      <c r="AW8" s="11">
        <v>8.0</v>
      </c>
      <c r="AX8" s="11">
        <v>8.0</v>
      </c>
      <c r="AY8" s="11">
        <v>8.0</v>
      </c>
      <c r="AZ8" s="11">
        <v>8.0</v>
      </c>
      <c r="BA8" s="11">
        <v>8.0</v>
      </c>
      <c r="BB8" s="11">
        <v>8.0</v>
      </c>
      <c r="BC8" s="11">
        <v>8.0</v>
      </c>
      <c r="BD8" s="11">
        <v>8.0</v>
      </c>
      <c r="BE8" s="11">
        <v>8.0</v>
      </c>
      <c r="BF8" s="11">
        <v>8.0</v>
      </c>
    </row>
    <row r="9">
      <c r="A9" s="7" t="s">
        <v>54</v>
      </c>
      <c r="B9" s="7">
        <v>8.0E-4</v>
      </c>
      <c r="C9" s="7">
        <v>8.0E-4</v>
      </c>
      <c r="D9" s="7">
        <v>8.0E-4</v>
      </c>
      <c r="E9" s="7">
        <v>8.0E-4</v>
      </c>
      <c r="F9" s="7">
        <v>8.0E-4</v>
      </c>
      <c r="G9" s="7">
        <v>8.0E-4</v>
      </c>
      <c r="H9" s="7">
        <v>8.0E-4</v>
      </c>
      <c r="I9" s="7">
        <v>8.0E-4</v>
      </c>
      <c r="J9" s="7">
        <v>8.0E-4</v>
      </c>
      <c r="K9" s="7">
        <v>8.0E-4</v>
      </c>
      <c r="L9" s="7">
        <v>8.0E-4</v>
      </c>
      <c r="M9" s="7">
        <v>8.0E-4</v>
      </c>
      <c r="N9" s="7">
        <v>8.0E-4</v>
      </c>
      <c r="O9" s="7">
        <v>8.0E-4</v>
      </c>
      <c r="P9" s="7">
        <v>8.0E-4</v>
      </c>
      <c r="Q9" s="7">
        <v>8.0E-4</v>
      </c>
      <c r="R9" s="7">
        <v>8.0E-4</v>
      </c>
      <c r="S9" s="7">
        <v>8.0E-4</v>
      </c>
      <c r="T9" s="7">
        <v>8.0E-4</v>
      </c>
      <c r="U9" s="7">
        <v>8.0E-4</v>
      </c>
      <c r="V9" s="7">
        <v>8.0E-4</v>
      </c>
      <c r="W9" s="7">
        <v>8.0E-4</v>
      </c>
      <c r="X9" s="7">
        <v>8.0E-4</v>
      </c>
      <c r="Y9" s="7">
        <v>8.0E-4</v>
      </c>
      <c r="Z9" s="7">
        <v>8.0E-4</v>
      </c>
      <c r="AA9" s="7">
        <v>8.0E-4</v>
      </c>
      <c r="AB9" s="7">
        <v>8.0E-4</v>
      </c>
      <c r="AC9" s="7">
        <v>8.0E-4</v>
      </c>
      <c r="AD9" s="7">
        <v>8.0E-4</v>
      </c>
      <c r="AE9" s="7">
        <v>8.0E-4</v>
      </c>
      <c r="AF9" s="7">
        <v>8.0E-4</v>
      </c>
      <c r="AG9" s="7">
        <v>8.0E-4</v>
      </c>
      <c r="AH9" s="7">
        <v>8.0E-4</v>
      </c>
      <c r="AI9" s="7">
        <v>8.0E-4</v>
      </c>
      <c r="AJ9" s="7">
        <v>8.0E-4</v>
      </c>
      <c r="AK9" s="7">
        <v>8.0E-4</v>
      </c>
      <c r="AL9" s="7">
        <v>8.0E-4</v>
      </c>
      <c r="AM9" s="7">
        <v>8.0E-4</v>
      </c>
      <c r="AN9" s="7">
        <v>8.0E-4</v>
      </c>
      <c r="AO9" s="7">
        <v>8.0E-4</v>
      </c>
      <c r="AP9" s="7">
        <v>8.0E-4</v>
      </c>
      <c r="AQ9" s="7">
        <v>8.0E-4</v>
      </c>
      <c r="AR9" s="7">
        <v>8.0E-4</v>
      </c>
      <c r="AS9" s="7">
        <v>8.0E-4</v>
      </c>
      <c r="AT9" s="7">
        <v>8.0E-4</v>
      </c>
      <c r="AU9" s="7">
        <v>8.0E-4</v>
      </c>
      <c r="AV9" s="7">
        <v>8.0E-4</v>
      </c>
      <c r="AW9" s="7">
        <v>8.0E-4</v>
      </c>
      <c r="AX9" s="7">
        <v>8.0E-4</v>
      </c>
      <c r="AY9" s="7">
        <v>8.0E-4</v>
      </c>
      <c r="AZ9" s="7">
        <v>8.0E-4</v>
      </c>
      <c r="BA9" s="7">
        <v>8.0E-4</v>
      </c>
      <c r="BB9" s="7">
        <v>8.0E-4</v>
      </c>
      <c r="BC9" s="7">
        <v>8.0E-4</v>
      </c>
      <c r="BD9" s="7">
        <v>8.0E-4</v>
      </c>
      <c r="BE9" s="7">
        <v>8.0E-4</v>
      </c>
      <c r="BF9" s="7">
        <v>8.0E-4</v>
      </c>
    </row>
    <row r="10">
      <c r="A10" s="7" t="s">
        <v>55</v>
      </c>
      <c r="B10" s="7">
        <v>4.0E-4</v>
      </c>
      <c r="C10" s="7">
        <v>4.0E-4</v>
      </c>
      <c r="D10" s="7">
        <v>4.0E-4</v>
      </c>
      <c r="E10" s="7">
        <v>4.0E-4</v>
      </c>
      <c r="F10" s="7">
        <v>4.0E-4</v>
      </c>
      <c r="G10" s="7">
        <v>4.0E-4</v>
      </c>
      <c r="H10" s="7">
        <v>4.0E-4</v>
      </c>
      <c r="I10" s="7">
        <v>4.0E-4</v>
      </c>
      <c r="J10" s="7">
        <v>4.0E-4</v>
      </c>
      <c r="K10" s="7">
        <v>4.0E-4</v>
      </c>
      <c r="L10" s="7">
        <v>4.0E-4</v>
      </c>
      <c r="M10" s="7">
        <v>4.0E-4</v>
      </c>
      <c r="N10" s="7">
        <v>4.0E-4</v>
      </c>
      <c r="O10" s="7">
        <v>4.0E-4</v>
      </c>
      <c r="P10" s="7">
        <v>4.0E-4</v>
      </c>
      <c r="Q10" s="7">
        <v>4.0E-4</v>
      </c>
      <c r="R10" s="7">
        <v>4.0E-4</v>
      </c>
      <c r="S10" s="7">
        <v>4.0E-4</v>
      </c>
      <c r="T10" s="7">
        <v>4.0E-4</v>
      </c>
      <c r="U10" s="7">
        <v>4.0E-4</v>
      </c>
      <c r="V10" s="7">
        <v>4.0E-4</v>
      </c>
      <c r="W10" s="7">
        <v>4.0E-4</v>
      </c>
      <c r="X10" s="7">
        <v>4.0E-4</v>
      </c>
      <c r="Y10" s="7">
        <v>4.0E-4</v>
      </c>
      <c r="Z10" s="7">
        <v>4.0E-4</v>
      </c>
      <c r="AA10" s="7">
        <v>4.0E-4</v>
      </c>
      <c r="AB10" s="7">
        <v>4.0E-4</v>
      </c>
      <c r="AC10" s="7">
        <v>4.0E-4</v>
      </c>
      <c r="AD10" s="7">
        <v>4.0E-4</v>
      </c>
      <c r="AE10" s="7">
        <v>4.0E-4</v>
      </c>
      <c r="AF10" s="7">
        <v>4.0E-4</v>
      </c>
      <c r="AG10" s="7">
        <v>4.0E-4</v>
      </c>
      <c r="AH10" s="7">
        <v>4.0E-4</v>
      </c>
      <c r="AI10" s="7">
        <v>4.0E-4</v>
      </c>
      <c r="AJ10" s="7">
        <v>4.0E-4</v>
      </c>
      <c r="AK10" s="7">
        <v>4.0E-4</v>
      </c>
      <c r="AL10" s="7">
        <v>4.0E-4</v>
      </c>
      <c r="AM10" s="7">
        <v>4.0E-4</v>
      </c>
      <c r="AN10" s="7">
        <v>4.0E-4</v>
      </c>
      <c r="AO10" s="7">
        <v>4.0E-4</v>
      </c>
      <c r="AP10" s="7">
        <v>4.0E-4</v>
      </c>
      <c r="AQ10" s="7">
        <v>4.0E-4</v>
      </c>
      <c r="AR10" s="7">
        <v>4.0E-4</v>
      </c>
      <c r="AS10" s="7">
        <v>4.0E-4</v>
      </c>
      <c r="AT10" s="7">
        <v>4.0E-4</v>
      </c>
      <c r="AU10" s="7">
        <v>4.0E-4</v>
      </c>
      <c r="AV10" s="7">
        <v>4.0E-4</v>
      </c>
      <c r="AW10" s="7">
        <v>4.0E-4</v>
      </c>
      <c r="AX10" s="7">
        <v>4.0E-4</v>
      </c>
      <c r="AY10" s="7">
        <v>4.0E-4</v>
      </c>
      <c r="AZ10" s="7">
        <v>4.0E-4</v>
      </c>
      <c r="BA10" s="7">
        <v>4.0E-4</v>
      </c>
      <c r="BB10" s="7">
        <v>4.0E-4</v>
      </c>
      <c r="BC10" s="7">
        <v>4.0E-4</v>
      </c>
      <c r="BD10" s="7">
        <v>4.0E-4</v>
      </c>
      <c r="BE10" s="7">
        <v>4.0E-4</v>
      </c>
      <c r="BF10" s="7">
        <v>4.0E-4</v>
      </c>
    </row>
    <row r="11">
      <c r="A11" s="7" t="s">
        <v>56</v>
      </c>
      <c r="B11" s="12">
        <v>0.1</v>
      </c>
      <c r="C11" s="12">
        <v>0.1</v>
      </c>
      <c r="D11" s="12">
        <v>0.1</v>
      </c>
      <c r="E11" s="12">
        <v>0.1</v>
      </c>
      <c r="F11" s="12">
        <v>0.1</v>
      </c>
      <c r="G11" s="12">
        <v>0.1</v>
      </c>
      <c r="H11" s="12">
        <v>0.1</v>
      </c>
      <c r="I11" s="12">
        <v>0.1</v>
      </c>
      <c r="J11" s="12">
        <v>0.1</v>
      </c>
      <c r="K11" s="12">
        <v>0.1</v>
      </c>
      <c r="L11" s="12">
        <v>0.1</v>
      </c>
      <c r="M11" s="12">
        <v>0.1</v>
      </c>
      <c r="N11" s="12">
        <v>0.1</v>
      </c>
      <c r="O11" s="12">
        <v>0.1</v>
      </c>
      <c r="P11" s="12">
        <v>0.1</v>
      </c>
      <c r="Q11" s="12">
        <v>0.1</v>
      </c>
      <c r="R11" s="12">
        <v>0.1</v>
      </c>
      <c r="S11" s="12">
        <v>0.1</v>
      </c>
      <c r="T11" s="12">
        <v>0.1</v>
      </c>
      <c r="U11" s="12">
        <v>0.1</v>
      </c>
      <c r="V11" s="12">
        <v>0.1</v>
      </c>
      <c r="W11" s="12">
        <v>0.1</v>
      </c>
      <c r="X11" s="12">
        <v>0.1</v>
      </c>
      <c r="Y11" s="12">
        <v>0.1</v>
      </c>
      <c r="Z11" s="12">
        <v>0.1</v>
      </c>
      <c r="AA11" s="12">
        <v>0.1</v>
      </c>
      <c r="AB11" s="12">
        <v>0.1</v>
      </c>
      <c r="AC11" s="12">
        <v>0.1</v>
      </c>
      <c r="AD11" s="12">
        <v>0.1</v>
      </c>
      <c r="AE11" s="12">
        <v>0.1</v>
      </c>
      <c r="AF11" s="12">
        <v>0.1</v>
      </c>
      <c r="AG11" s="12">
        <v>0.1</v>
      </c>
      <c r="AH11" s="12">
        <v>0.1</v>
      </c>
      <c r="AI11" s="12">
        <v>0.1</v>
      </c>
      <c r="AJ11" s="12">
        <v>0.1</v>
      </c>
      <c r="AK11" s="12">
        <v>0.1</v>
      </c>
      <c r="AL11" s="12">
        <v>0.1</v>
      </c>
      <c r="AM11" s="12">
        <v>0.1</v>
      </c>
      <c r="AN11" s="12">
        <v>0.1</v>
      </c>
      <c r="AO11" s="12">
        <v>0.1</v>
      </c>
      <c r="AP11" s="12">
        <v>0.1</v>
      </c>
      <c r="AQ11" s="12">
        <v>0.1</v>
      </c>
      <c r="AR11" s="12">
        <v>0.1</v>
      </c>
      <c r="AS11" s="12">
        <v>0.1</v>
      </c>
      <c r="AT11" s="12">
        <v>0.1</v>
      </c>
      <c r="AU11" s="12">
        <v>0.1</v>
      </c>
      <c r="AV11" s="12">
        <v>0.1</v>
      </c>
      <c r="AW11" s="12">
        <v>0.1</v>
      </c>
      <c r="AX11" s="12">
        <v>0.1</v>
      </c>
      <c r="AY11" s="12">
        <v>0.1</v>
      </c>
      <c r="AZ11" s="12">
        <v>0.1</v>
      </c>
      <c r="BA11" s="12">
        <v>0.1</v>
      </c>
      <c r="BB11" s="12">
        <v>0.1</v>
      </c>
      <c r="BC11" s="12">
        <v>0.1</v>
      </c>
      <c r="BD11" s="12">
        <v>0.1</v>
      </c>
      <c r="BE11" s="12">
        <v>0.1</v>
      </c>
      <c r="BF11" s="12">
        <v>0.1</v>
      </c>
    </row>
    <row r="12">
      <c r="A12" s="7" t="s">
        <v>57</v>
      </c>
      <c r="B12" s="11">
        <v>3.0</v>
      </c>
      <c r="C12" s="11">
        <v>3.0</v>
      </c>
      <c r="D12" s="11">
        <v>3.0</v>
      </c>
      <c r="E12" s="11">
        <v>3.0</v>
      </c>
      <c r="F12" s="11">
        <v>3.0</v>
      </c>
      <c r="G12" s="11">
        <v>3.0</v>
      </c>
      <c r="H12" s="11">
        <v>3.0</v>
      </c>
      <c r="I12" s="11">
        <v>3.0</v>
      </c>
      <c r="J12" s="11">
        <v>3.0</v>
      </c>
      <c r="K12" s="11">
        <v>3.0</v>
      </c>
      <c r="L12" s="11">
        <v>3.0</v>
      </c>
      <c r="M12" s="11">
        <v>3.0</v>
      </c>
      <c r="N12" s="11">
        <v>3.0</v>
      </c>
      <c r="O12" s="11">
        <v>3.0</v>
      </c>
      <c r="P12" s="11">
        <v>3.0</v>
      </c>
      <c r="Q12" s="11">
        <v>3.0</v>
      </c>
      <c r="R12" s="11">
        <v>3.0</v>
      </c>
      <c r="S12" s="11">
        <v>3.0</v>
      </c>
      <c r="T12" s="11">
        <v>3.0</v>
      </c>
      <c r="U12" s="11">
        <v>3.0</v>
      </c>
      <c r="V12" s="11">
        <v>3.0</v>
      </c>
      <c r="W12" s="11">
        <v>3.0</v>
      </c>
      <c r="X12" s="11">
        <v>3.0</v>
      </c>
      <c r="Y12" s="11">
        <v>3.0</v>
      </c>
      <c r="Z12" s="11">
        <v>3.0</v>
      </c>
      <c r="AA12" s="11">
        <v>3.0</v>
      </c>
      <c r="AB12" s="11">
        <v>3.0</v>
      </c>
      <c r="AC12" s="11">
        <v>3.0</v>
      </c>
      <c r="AD12" s="11">
        <v>3.0</v>
      </c>
      <c r="AE12" s="11">
        <v>3.0</v>
      </c>
      <c r="AF12" s="11">
        <v>3.0</v>
      </c>
      <c r="AG12" s="11">
        <v>3.0</v>
      </c>
      <c r="AH12" s="11">
        <v>3.0</v>
      </c>
      <c r="AI12" s="11">
        <v>3.0</v>
      </c>
      <c r="AJ12" s="11">
        <v>3.0</v>
      </c>
      <c r="AK12" s="11">
        <v>3.0</v>
      </c>
      <c r="AL12" s="11">
        <v>3.0</v>
      </c>
      <c r="AM12" s="11">
        <v>3.0</v>
      </c>
      <c r="AN12" s="11">
        <v>3.0</v>
      </c>
      <c r="AO12" s="11">
        <v>3.0</v>
      </c>
      <c r="AP12" s="11">
        <v>3.0</v>
      </c>
      <c r="AQ12" s="11">
        <v>3.0</v>
      </c>
      <c r="AR12" s="11">
        <v>3.0</v>
      </c>
      <c r="AS12" s="11">
        <v>3.0</v>
      </c>
      <c r="AT12" s="11">
        <v>3.0</v>
      </c>
      <c r="AU12" s="11">
        <v>3.0</v>
      </c>
      <c r="AV12" s="11">
        <v>3.0</v>
      </c>
      <c r="AW12" s="11">
        <v>3.0</v>
      </c>
      <c r="AX12" s="11">
        <v>3.0</v>
      </c>
      <c r="AY12" s="11">
        <v>3.0</v>
      </c>
      <c r="AZ12" s="11">
        <v>3.0</v>
      </c>
      <c r="BA12" s="11">
        <v>3.0</v>
      </c>
      <c r="BB12" s="11">
        <v>3.0</v>
      </c>
      <c r="BC12" s="11">
        <v>3.0</v>
      </c>
      <c r="BD12" s="11">
        <v>3.0</v>
      </c>
      <c r="BE12" s="11">
        <v>3.0</v>
      </c>
      <c r="BF12" s="11">
        <v>3.0</v>
      </c>
    </row>
    <row r="13">
      <c r="A13" s="7" t="s">
        <v>58</v>
      </c>
      <c r="B13" s="7">
        <v>106.0</v>
      </c>
      <c r="C13" s="7">
        <v>106.0</v>
      </c>
      <c r="D13" s="7">
        <v>106.0</v>
      </c>
      <c r="E13" s="7">
        <v>106.0</v>
      </c>
      <c r="F13" s="7">
        <v>106.0</v>
      </c>
      <c r="G13" s="7">
        <v>106.0</v>
      </c>
      <c r="H13" s="7">
        <v>106.0</v>
      </c>
      <c r="I13" s="7">
        <v>106.0</v>
      </c>
      <c r="J13" s="7">
        <v>106.0</v>
      </c>
      <c r="K13" s="7">
        <v>106.0</v>
      </c>
      <c r="L13" s="7">
        <v>106.0</v>
      </c>
      <c r="M13" s="7">
        <v>106.0</v>
      </c>
      <c r="N13" s="7">
        <v>106.0</v>
      </c>
      <c r="O13" s="7">
        <v>106.0</v>
      </c>
      <c r="P13" s="7">
        <v>106.0</v>
      </c>
      <c r="Q13" s="7">
        <v>106.0</v>
      </c>
      <c r="R13" s="7">
        <v>106.0</v>
      </c>
      <c r="S13" s="7">
        <v>106.0</v>
      </c>
      <c r="T13" s="7">
        <v>106.0</v>
      </c>
      <c r="U13" s="7">
        <v>106.0</v>
      </c>
      <c r="V13" s="7">
        <v>106.0</v>
      </c>
      <c r="W13" s="7">
        <v>106.0</v>
      </c>
      <c r="X13" s="7">
        <v>106.0</v>
      </c>
      <c r="Y13" s="7">
        <v>106.0</v>
      </c>
      <c r="Z13" s="7">
        <v>106.0</v>
      </c>
      <c r="AA13" s="7">
        <v>106.0</v>
      </c>
      <c r="AB13" s="7">
        <v>106.0</v>
      </c>
      <c r="AC13" s="7">
        <v>106.0</v>
      </c>
      <c r="AD13" s="7">
        <v>106.0</v>
      </c>
      <c r="AE13" s="7">
        <v>106.0</v>
      </c>
      <c r="AF13" s="7">
        <v>106.0</v>
      </c>
      <c r="AG13" s="7">
        <v>106.0</v>
      </c>
      <c r="AH13" s="7">
        <v>106.0</v>
      </c>
      <c r="AI13" s="7">
        <v>106.0</v>
      </c>
      <c r="AJ13" s="7">
        <v>106.0</v>
      </c>
      <c r="AK13" s="7">
        <v>106.0</v>
      </c>
      <c r="AL13" s="7">
        <v>106.0</v>
      </c>
      <c r="AM13" s="7">
        <v>106.0</v>
      </c>
      <c r="AN13" s="7">
        <v>106.0</v>
      </c>
      <c r="AO13" s="7">
        <v>106.0</v>
      </c>
      <c r="AP13" s="7">
        <v>106.0</v>
      </c>
      <c r="AQ13" s="7">
        <v>106.0</v>
      </c>
      <c r="AR13" s="7">
        <v>106.0</v>
      </c>
      <c r="AS13" s="7">
        <v>106.0</v>
      </c>
      <c r="AT13" s="7">
        <v>106.0</v>
      </c>
      <c r="AU13" s="7">
        <v>106.0</v>
      </c>
      <c r="AV13" s="7">
        <v>106.0</v>
      </c>
      <c r="AW13" s="7">
        <v>106.0</v>
      </c>
      <c r="AX13" s="7">
        <v>106.0</v>
      </c>
      <c r="AY13" s="7">
        <v>106.0</v>
      </c>
      <c r="AZ13" s="7">
        <v>106.0</v>
      </c>
      <c r="BA13" s="7">
        <v>106.0</v>
      </c>
      <c r="BB13" s="7">
        <v>106.0</v>
      </c>
      <c r="BC13" s="7">
        <v>106.0</v>
      </c>
      <c r="BD13" s="7">
        <v>106.0</v>
      </c>
      <c r="BE13" s="7">
        <v>106.0</v>
      </c>
      <c r="BF13" s="7">
        <v>106.0</v>
      </c>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row>
    <row r="17">
      <c r="A17" s="17"/>
      <c r="B17" s="15" t="s">
        <v>99</v>
      </c>
      <c r="G17" s="15" t="s">
        <v>99</v>
      </c>
      <c r="I17" s="8"/>
      <c r="J17" s="8"/>
      <c r="R17" s="8"/>
      <c r="U17" s="8"/>
      <c r="V17" s="8"/>
      <c r="W17" s="8"/>
      <c r="AG17" s="8"/>
      <c r="AH17" s="8"/>
      <c r="AT17" s="8"/>
      <c r="AV17" s="8"/>
      <c r="AX17" s="8"/>
      <c r="BC17" s="8"/>
      <c r="BD17" s="8"/>
    </row>
    <row r="18">
      <c r="A18" s="17" t="s">
        <v>100</v>
      </c>
      <c r="I18" s="8"/>
      <c r="J18" s="8"/>
      <c r="R18" s="8"/>
      <c r="U18" s="8"/>
      <c r="V18" s="8"/>
      <c r="W18" s="8"/>
      <c r="AG18" s="8"/>
      <c r="AH18" s="8"/>
      <c r="AT18" s="8"/>
      <c r="AV18" s="8"/>
      <c r="AX18" s="8"/>
      <c r="BC18" s="8"/>
      <c r="BD18" s="8"/>
    </row>
    <row r="19">
      <c r="A19" s="18" t="s">
        <v>101</v>
      </c>
    </row>
    <row r="21">
      <c r="A21" s="15" t="s">
        <v>102</v>
      </c>
    </row>
    <row r="22">
      <c r="A22" s="18" t="s">
        <v>103</v>
      </c>
    </row>
  </sheetData>
  <hyperlinks>
    <hyperlink r:id="rId1" ref="A19"/>
    <hyperlink r:id="rId2" ref="A2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29"/>
    <col customWidth="1" min="2" max="2" width="13.29"/>
    <col customWidth="1" min="3" max="3" width="11.0"/>
    <col customWidth="1" min="4" max="4" width="9.29"/>
    <col customWidth="1" min="5" max="5" width="8.57"/>
    <col customWidth="1" min="6" max="6" width="10.57"/>
    <col customWidth="1" min="7" max="58" width="8.71"/>
  </cols>
  <sheetData>
    <row r="1">
      <c r="A1" s="14" t="s">
        <v>59</v>
      </c>
      <c r="B1" s="17" t="s">
        <v>60</v>
      </c>
      <c r="C1" s="17" t="s">
        <v>61</v>
      </c>
      <c r="D1" s="17" t="s">
        <v>62</v>
      </c>
      <c r="E1" s="17" t="s">
        <v>63</v>
      </c>
      <c r="F1" s="17" t="s">
        <v>64</v>
      </c>
      <c r="G1" s="17" t="s">
        <v>65</v>
      </c>
      <c r="H1" s="17" t="s">
        <v>3</v>
      </c>
      <c r="I1" s="17" t="s">
        <v>66</v>
      </c>
      <c r="J1" s="17" t="s">
        <v>6</v>
      </c>
      <c r="K1" s="17" t="s">
        <v>67</v>
      </c>
      <c r="L1" s="17" t="s">
        <v>7</v>
      </c>
      <c r="M1" s="17" t="s">
        <v>68</v>
      </c>
      <c r="N1" s="17" t="s">
        <v>10</v>
      </c>
      <c r="O1" s="17" t="s">
        <v>69</v>
      </c>
      <c r="P1" s="17" t="s">
        <v>70</v>
      </c>
      <c r="Q1" s="17" t="s">
        <v>71</v>
      </c>
      <c r="R1" s="17" t="s">
        <v>72</v>
      </c>
      <c r="S1" s="17" t="s">
        <v>73</v>
      </c>
      <c r="T1" s="17" t="s">
        <v>16</v>
      </c>
      <c r="U1" s="17" t="s">
        <v>74</v>
      </c>
      <c r="V1" s="17" t="s">
        <v>18</v>
      </c>
      <c r="W1" s="17" t="s">
        <v>75</v>
      </c>
      <c r="X1" s="17" t="s">
        <v>19</v>
      </c>
      <c r="Y1" s="17" t="s">
        <v>76</v>
      </c>
      <c r="Z1" s="17" t="s">
        <v>77</v>
      </c>
      <c r="AA1" s="17" t="s">
        <v>78</v>
      </c>
      <c r="AB1" s="17" t="s">
        <v>79</v>
      </c>
      <c r="AC1" s="17" t="s">
        <v>22</v>
      </c>
      <c r="AD1" s="17" t="s">
        <v>23</v>
      </c>
      <c r="AE1" s="17" t="s">
        <v>24</v>
      </c>
      <c r="AF1" s="17" t="s">
        <v>26</v>
      </c>
      <c r="AG1" s="17" t="s">
        <v>80</v>
      </c>
      <c r="AH1" s="17" t="s">
        <v>28</v>
      </c>
      <c r="AI1" s="17" t="s">
        <v>81</v>
      </c>
      <c r="AJ1" s="17" t="s">
        <v>82</v>
      </c>
      <c r="AK1" s="17" t="s">
        <v>83</v>
      </c>
      <c r="AL1" s="17" t="s">
        <v>31</v>
      </c>
      <c r="AM1" s="17" t="s">
        <v>84</v>
      </c>
      <c r="AN1" s="17" t="s">
        <v>85</v>
      </c>
      <c r="AO1" s="17" t="s">
        <v>86</v>
      </c>
      <c r="AP1" s="17" t="s">
        <v>87</v>
      </c>
      <c r="AQ1" s="17" t="s">
        <v>32</v>
      </c>
      <c r="AR1" s="17" t="s">
        <v>33</v>
      </c>
      <c r="AS1" s="17" t="s">
        <v>88</v>
      </c>
      <c r="AT1" s="17" t="s">
        <v>89</v>
      </c>
      <c r="AU1" s="17" t="s">
        <v>34</v>
      </c>
      <c r="AV1" s="17" t="s">
        <v>37</v>
      </c>
      <c r="AW1" s="17" t="s">
        <v>40</v>
      </c>
      <c r="AX1" s="17" t="s">
        <v>90</v>
      </c>
      <c r="AY1" s="17" t="s">
        <v>91</v>
      </c>
      <c r="AZ1" s="17" t="s">
        <v>92</v>
      </c>
      <c r="BA1" s="17" t="s">
        <v>45</v>
      </c>
      <c r="BB1" s="17" t="s">
        <v>93</v>
      </c>
      <c r="BC1" s="17" t="s">
        <v>94</v>
      </c>
      <c r="BD1" s="17" t="s">
        <v>95</v>
      </c>
      <c r="BE1" s="17" t="s">
        <v>96</v>
      </c>
      <c r="BF1" s="17" t="s">
        <v>46</v>
      </c>
    </row>
    <row r="2">
      <c r="A2" s="14" t="s">
        <v>104</v>
      </c>
      <c r="B2" s="8">
        <v>1.46597E7</v>
      </c>
      <c r="C2" s="8">
        <v>2.1154E7</v>
      </c>
      <c r="D2" s="8">
        <v>1.1172326E7</v>
      </c>
      <c r="E2" s="8">
        <v>203560.0</v>
      </c>
      <c r="F2" s="8">
        <v>9.03194E7</v>
      </c>
      <c r="G2" s="19">
        <v>4874215.0</v>
      </c>
      <c r="H2" s="8">
        <v>5146219.0</v>
      </c>
      <c r="I2" s="8">
        <v>413000.0</v>
      </c>
      <c r="J2" s="8">
        <v>4919703.0</v>
      </c>
      <c r="K2" s="8">
        <v>8323000.0</v>
      </c>
      <c r="L2" s="8">
        <v>1.060991E7</v>
      </c>
      <c r="M2" s="8">
        <v>1.63345E7</v>
      </c>
      <c r="N2" s="8">
        <v>5830435.0</v>
      </c>
      <c r="O2" s="16">
        <v>7.28E8</v>
      </c>
      <c r="P2" s="8">
        <v>2130000.0</v>
      </c>
      <c r="Q2" s="8">
        <v>9180000.0</v>
      </c>
      <c r="R2" s="8">
        <v>2497500.0</v>
      </c>
      <c r="S2" s="8">
        <v>2.16334E7</v>
      </c>
      <c r="T2" s="8">
        <v>4.7198708E7</v>
      </c>
      <c r="U2" s="8">
        <v>2.8357E7</v>
      </c>
      <c r="V2" s="8">
        <v>890242.0</v>
      </c>
      <c r="W2" s="8">
        <v>2041500.0</v>
      </c>
      <c r="X2" s="8">
        <v>1.3449373E7</v>
      </c>
      <c r="Y2" s="8">
        <v>406548.0</v>
      </c>
      <c r="Z2" s="16">
        <v>7.03E8</v>
      </c>
      <c r="AA2" s="8">
        <v>4.5753862E7</v>
      </c>
      <c r="AB2" s="8">
        <v>8780000.0</v>
      </c>
      <c r="AC2" s="8">
        <v>2.150595E7</v>
      </c>
      <c r="AD2" s="8">
        <v>828545.0</v>
      </c>
      <c r="AE2" s="8">
        <v>2107186.0</v>
      </c>
      <c r="AF2" s="8">
        <v>7004337.0</v>
      </c>
      <c r="AG2" s="8">
        <v>1.73E7</v>
      </c>
      <c r="AH2" s="8">
        <v>1999481.0</v>
      </c>
      <c r="AI2" s="8">
        <v>1663228.0</v>
      </c>
      <c r="AJ2" s="8">
        <v>1.846E7</v>
      </c>
      <c r="AK2" s="8">
        <v>3.1E7</v>
      </c>
      <c r="AL2" s="8">
        <v>1021335.0</v>
      </c>
      <c r="AM2" s="8">
        <v>1.4963E7</v>
      </c>
      <c r="AN2" s="8">
        <v>7575000.0</v>
      </c>
      <c r="AO2" s="8">
        <v>2169100.0</v>
      </c>
      <c r="AP2" s="8">
        <v>3414300.0</v>
      </c>
      <c r="AQ2" s="8">
        <v>7357000.0</v>
      </c>
      <c r="AR2" s="8">
        <v>8.1412313E7</v>
      </c>
      <c r="AS2" s="8">
        <v>3624000.0</v>
      </c>
      <c r="AT2" s="8">
        <v>1741000.0</v>
      </c>
      <c r="AU2" s="8">
        <v>5938712.0</v>
      </c>
      <c r="AV2" s="8">
        <v>3081150.0</v>
      </c>
      <c r="AW2" s="8">
        <v>5667706.0</v>
      </c>
      <c r="AX2" s="8">
        <v>1.09468E7</v>
      </c>
      <c r="AY2" s="8">
        <v>280300.0</v>
      </c>
      <c r="AZ2" s="8">
        <v>3.576E7</v>
      </c>
      <c r="BA2" s="8">
        <v>1.6540249E7</v>
      </c>
      <c r="BB2" s="8">
        <v>2.1508E7</v>
      </c>
      <c r="BC2" s="8">
        <v>2.90922E7</v>
      </c>
      <c r="BD2" s="16">
        <v>1.48E8</v>
      </c>
      <c r="BE2" s="8">
        <v>5.176E7</v>
      </c>
      <c r="BF2" s="8">
        <v>6096227.0</v>
      </c>
    </row>
    <row r="3">
      <c r="A3" s="14" t="s">
        <v>105</v>
      </c>
      <c r="B3" s="8">
        <v>0.0</v>
      </c>
      <c r="C3" s="8">
        <v>0.0</v>
      </c>
      <c r="D3" s="8">
        <v>0.0</v>
      </c>
      <c r="E3" s="8">
        <v>0.0</v>
      </c>
      <c r="F3" s="8">
        <v>0.0</v>
      </c>
      <c r="G3" s="8">
        <v>0.0</v>
      </c>
      <c r="H3" s="8">
        <v>0.0</v>
      </c>
      <c r="I3" s="8">
        <v>0.0</v>
      </c>
      <c r="J3" s="8">
        <v>0.0</v>
      </c>
      <c r="K3" s="8">
        <v>0.0</v>
      </c>
      <c r="L3" s="8">
        <v>0.0</v>
      </c>
      <c r="M3" s="8">
        <v>0.0</v>
      </c>
      <c r="N3" s="8">
        <v>0.0</v>
      </c>
      <c r="O3" s="8">
        <v>0.0</v>
      </c>
      <c r="P3" s="8">
        <v>0.0</v>
      </c>
      <c r="Q3" s="8">
        <v>0.0</v>
      </c>
      <c r="R3" s="8">
        <v>0.0</v>
      </c>
      <c r="S3" s="8">
        <v>0.0</v>
      </c>
      <c r="T3" s="8">
        <v>0.0</v>
      </c>
      <c r="U3" s="8">
        <v>0.0</v>
      </c>
      <c r="V3" s="8">
        <v>0.0</v>
      </c>
      <c r="W3" s="8">
        <v>0.0</v>
      </c>
      <c r="X3" s="8">
        <v>0.0</v>
      </c>
      <c r="Y3" s="8">
        <v>0.0</v>
      </c>
      <c r="Z3" s="8">
        <v>0.0</v>
      </c>
      <c r="AA3" s="8">
        <v>0.0</v>
      </c>
      <c r="AB3" s="8">
        <v>0.0</v>
      </c>
      <c r="AC3" s="8">
        <v>0.0</v>
      </c>
      <c r="AD3" s="8">
        <v>0.0</v>
      </c>
      <c r="AE3" s="8">
        <v>0.0</v>
      </c>
      <c r="AF3" s="8">
        <v>0.0</v>
      </c>
      <c r="AG3" s="8">
        <v>0.0</v>
      </c>
      <c r="AH3" s="8">
        <v>0.0</v>
      </c>
      <c r="AI3" s="8">
        <v>0.0</v>
      </c>
      <c r="AJ3" s="8">
        <v>0.0</v>
      </c>
      <c r="AK3" s="8">
        <v>0.0</v>
      </c>
      <c r="AL3" s="8">
        <v>0.0</v>
      </c>
      <c r="AM3" s="8">
        <v>0.0</v>
      </c>
      <c r="AN3" s="8">
        <v>0.0</v>
      </c>
      <c r="AO3" s="8">
        <v>0.0</v>
      </c>
      <c r="AP3" s="8">
        <v>0.0</v>
      </c>
      <c r="AQ3" s="8">
        <v>0.0</v>
      </c>
      <c r="AR3" s="8">
        <v>0.0</v>
      </c>
      <c r="AS3" s="8">
        <v>0.0</v>
      </c>
      <c r="AT3" s="8">
        <v>0.0</v>
      </c>
      <c r="AU3" s="8">
        <v>0.0</v>
      </c>
      <c r="AV3" s="8">
        <v>0.0</v>
      </c>
      <c r="AW3" s="8">
        <v>0.0</v>
      </c>
      <c r="AX3" s="8">
        <v>0.0</v>
      </c>
      <c r="AY3" s="8">
        <v>0.0</v>
      </c>
      <c r="AZ3" s="8">
        <v>0.0</v>
      </c>
      <c r="BA3" s="8">
        <v>0.0</v>
      </c>
      <c r="BB3" s="8">
        <v>0.0</v>
      </c>
      <c r="BC3" s="8">
        <v>0.0</v>
      </c>
      <c r="BD3" s="8">
        <v>0.0</v>
      </c>
      <c r="BE3" s="8">
        <v>0.0</v>
      </c>
      <c r="BF3" s="8">
        <v>0.0</v>
      </c>
    </row>
    <row r="4">
      <c r="A4" s="14" t="s">
        <v>106</v>
      </c>
      <c r="B4" s="8">
        <v>4400.0</v>
      </c>
      <c r="C4" s="8">
        <v>43000.0</v>
      </c>
      <c r="D4" s="8">
        <v>4574.0</v>
      </c>
      <c r="E4" s="8">
        <v>4751.0</v>
      </c>
      <c r="F4" s="8">
        <v>5500.0</v>
      </c>
      <c r="G4" s="8">
        <v>3957.0</v>
      </c>
      <c r="H4" s="8">
        <v>25211.0</v>
      </c>
      <c r="I4" s="8">
        <v>597.0</v>
      </c>
      <c r="J4" s="8">
        <v>28157.0</v>
      </c>
      <c r="K4" s="8">
        <v>11029.0</v>
      </c>
      <c r="L4" s="8">
        <v>273668.0</v>
      </c>
      <c r="M4" s="8">
        <v>16020.0</v>
      </c>
      <c r="N4" s="8">
        <v>108000.0</v>
      </c>
      <c r="O4" s="8">
        <v>309300.0</v>
      </c>
      <c r="P4" s="8">
        <v>52397.0</v>
      </c>
      <c r="Q4" s="8">
        <v>247800.0</v>
      </c>
      <c r="R4" s="8">
        <v>975.0</v>
      </c>
      <c r="S4" s="8">
        <v>3969.0</v>
      </c>
      <c r="T4" s="8">
        <v>104993.0</v>
      </c>
      <c r="U4" s="8">
        <v>28310.0</v>
      </c>
      <c r="V4" s="8">
        <v>12702.0</v>
      </c>
      <c r="W4" s="8">
        <v>3068.0</v>
      </c>
      <c r="X4" s="8">
        <v>139244.0</v>
      </c>
      <c r="Y4" s="8">
        <v>2411.0</v>
      </c>
      <c r="Z4" s="8">
        <v>100000.0</v>
      </c>
      <c r="AA4" s="8">
        <v>18338.0</v>
      </c>
      <c r="AB4" s="8">
        <v>13093.92</v>
      </c>
      <c r="AC4" s="8">
        <v>323914.0</v>
      </c>
      <c r="AD4" s="8">
        <v>132840.0</v>
      </c>
      <c r="AE4" s="8">
        <v>13908.0</v>
      </c>
      <c r="AF4" s="8">
        <v>304267.0</v>
      </c>
      <c r="AG4" s="8">
        <v>11900.0</v>
      </c>
      <c r="AH4" s="8">
        <v>7644.0</v>
      </c>
      <c r="AI4" s="8">
        <v>591.0</v>
      </c>
      <c r="AJ4" s="8">
        <v>23968.0</v>
      </c>
      <c r="AK4" s="8">
        <v>109000.0</v>
      </c>
      <c r="AL4" s="8">
        <v>69979.0</v>
      </c>
      <c r="AM4" s="8">
        <v>11161.0</v>
      </c>
      <c r="AN4" s="8">
        <v>8500.0</v>
      </c>
      <c r="AO4" s="8">
        <v>435.0</v>
      </c>
      <c r="AP4" s="8">
        <v>1940.0</v>
      </c>
      <c r="AQ4" s="8">
        <v>27305.0</v>
      </c>
      <c r="AR4" s="8">
        <v>1657675.0</v>
      </c>
      <c r="AS4" s="8">
        <v>3612.0</v>
      </c>
      <c r="AT4" s="8">
        <v>12869.0</v>
      </c>
      <c r="AU4" s="8">
        <v>17278.0</v>
      </c>
      <c r="AV4" s="8">
        <v>34032.0</v>
      </c>
      <c r="AW4" s="8">
        <v>151329.0</v>
      </c>
      <c r="AX4" s="8">
        <v>1500.0</v>
      </c>
      <c r="AY4" s="8">
        <v>426.0</v>
      </c>
      <c r="AZ4" s="8">
        <v>82000.0</v>
      </c>
      <c r="BA4" s="8">
        <v>402478.0</v>
      </c>
      <c r="BB4" s="8">
        <v>87200.0</v>
      </c>
      <c r="BC4" s="8">
        <v>26100.0</v>
      </c>
      <c r="BD4" s="8">
        <v>168000.0</v>
      </c>
      <c r="BE4" s="8">
        <v>22715.0</v>
      </c>
      <c r="BF4" s="8">
        <v>183000.0</v>
      </c>
    </row>
    <row r="5">
      <c r="A5" s="14" t="s">
        <v>107</v>
      </c>
      <c r="B5" s="8">
        <v>1619.0</v>
      </c>
      <c r="C5" s="8">
        <v>17249.0</v>
      </c>
      <c r="D5" s="8">
        <v>5400.0</v>
      </c>
      <c r="E5" s="8">
        <v>1495.0</v>
      </c>
      <c r="F5" s="8">
        <v>1813.0</v>
      </c>
      <c r="G5" s="8">
        <v>4038.01</v>
      </c>
      <c r="H5" s="8">
        <v>15939.0</v>
      </c>
      <c r="I5" s="8">
        <v>236.0</v>
      </c>
      <c r="J5" s="8">
        <v>4955.0</v>
      </c>
      <c r="K5" s="8">
        <v>5064.0</v>
      </c>
      <c r="L5" s="8">
        <v>181294.0</v>
      </c>
      <c r="M5" s="8">
        <v>21730.0</v>
      </c>
      <c r="N5" s="8">
        <v>33243.0</v>
      </c>
      <c r="O5" s="8">
        <v>205342.0</v>
      </c>
      <c r="P5" s="8">
        <v>3886.0</v>
      </c>
      <c r="Q5" s="8">
        <v>85652.28</v>
      </c>
      <c r="R5" s="8">
        <v>1495.0</v>
      </c>
      <c r="S5" s="8">
        <v>2916.0</v>
      </c>
      <c r="T5" s="8">
        <v>152966.0</v>
      </c>
      <c r="U5" s="8">
        <v>20860.0</v>
      </c>
      <c r="V5" s="8">
        <v>712.0</v>
      </c>
      <c r="W5" s="8">
        <v>891.0</v>
      </c>
      <c r="X5" s="8">
        <v>23492.55</v>
      </c>
      <c r="Y5" s="8">
        <v>746.0</v>
      </c>
      <c r="Z5" s="8">
        <v>1169293.0</v>
      </c>
      <c r="AA5" s="8">
        <v>22215.0</v>
      </c>
      <c r="AB5" s="8">
        <v>1906.077</v>
      </c>
      <c r="AC5" s="8">
        <v>120860.0</v>
      </c>
      <c r="AD5" s="8">
        <v>55838.0</v>
      </c>
      <c r="AE5" s="8">
        <v>8182.0</v>
      </c>
      <c r="AF5" s="8">
        <v>89206.0</v>
      </c>
      <c r="AG5" s="8">
        <v>66446.0</v>
      </c>
      <c r="AH5" s="8">
        <v>4093.0</v>
      </c>
      <c r="AI5" s="8">
        <v>55.0</v>
      </c>
      <c r="AJ5" s="8">
        <v>412.0</v>
      </c>
      <c r="AK5" s="8">
        <v>13556.0</v>
      </c>
      <c r="AL5" s="8">
        <v>48299.0</v>
      </c>
      <c r="AM5" s="8">
        <v>15432.0</v>
      </c>
      <c r="AN5" s="8">
        <v>1750.65</v>
      </c>
      <c r="AO5" s="8">
        <v>493.0</v>
      </c>
      <c r="AP5" s="8">
        <v>4825.0</v>
      </c>
      <c r="AQ5" s="8">
        <v>4409.0</v>
      </c>
      <c r="AR5" s="8">
        <v>594943.0</v>
      </c>
      <c r="AS5" s="8">
        <v>7494.0</v>
      </c>
      <c r="AT5" s="8">
        <v>1015.0</v>
      </c>
      <c r="AU5" s="8">
        <v>10941.0</v>
      </c>
      <c r="AV5" s="8">
        <v>5679.0</v>
      </c>
      <c r="AW5" s="8">
        <v>7361.0</v>
      </c>
      <c r="AX5" s="8">
        <v>1061.0</v>
      </c>
      <c r="AY5" s="8">
        <v>2128.0</v>
      </c>
      <c r="AZ5" s="8">
        <v>86348.0</v>
      </c>
      <c r="BA5" s="8">
        <v>148214.0</v>
      </c>
      <c r="BB5" s="8">
        <v>66395.0</v>
      </c>
      <c r="BC5" s="8">
        <v>8170.0</v>
      </c>
      <c r="BD5" s="8">
        <v>588000.0</v>
      </c>
      <c r="BE5" s="8">
        <v>124023.0</v>
      </c>
      <c r="BF5" s="8">
        <v>158169.0</v>
      </c>
    </row>
    <row r="6">
      <c r="A6" s="14" t="s">
        <v>108</v>
      </c>
      <c r="B6" s="8">
        <v>10.678</v>
      </c>
      <c r="C6" s="8">
        <v>20315.34</v>
      </c>
      <c r="D6" s="8">
        <v>1100.0</v>
      </c>
      <c r="E6" s="8">
        <v>893.0</v>
      </c>
      <c r="F6" s="8">
        <v>167.31</v>
      </c>
      <c r="G6" s="8">
        <v>1061.1</v>
      </c>
      <c r="H6" s="8">
        <v>2019.5</v>
      </c>
      <c r="I6" s="8">
        <v>21.0</v>
      </c>
      <c r="J6" s="8">
        <v>3319.92</v>
      </c>
      <c r="K6" s="8">
        <v>12697.68</v>
      </c>
      <c r="L6" s="8">
        <v>27557.2</v>
      </c>
      <c r="M6" s="8">
        <v>11325.0</v>
      </c>
      <c r="N6" s="8">
        <v>4388.13</v>
      </c>
      <c r="O6" s="8">
        <v>100258.0</v>
      </c>
      <c r="P6" s="8">
        <v>4252.27</v>
      </c>
      <c r="Q6" s="8">
        <v>32541.94</v>
      </c>
      <c r="R6" s="8">
        <v>195.0</v>
      </c>
      <c r="S6" s="8">
        <v>360.15</v>
      </c>
      <c r="T6" s="8">
        <v>50685.7</v>
      </c>
      <c r="U6" s="8">
        <v>22350.0</v>
      </c>
      <c r="V6" s="8">
        <v>733.76</v>
      </c>
      <c r="W6" s="8">
        <v>1221.0</v>
      </c>
      <c r="X6" s="8">
        <v>19506.4</v>
      </c>
      <c r="Y6" s="8">
        <v>816.05</v>
      </c>
      <c r="Z6" s="8">
        <v>355585.8</v>
      </c>
      <c r="AA6" s="8">
        <v>837.75</v>
      </c>
      <c r="AB6" s="8">
        <v>1100.0</v>
      </c>
      <c r="AC6" s="8">
        <v>151045.2</v>
      </c>
      <c r="AD6" s="8">
        <v>31170.16</v>
      </c>
      <c r="AE6" s="8">
        <v>1796.6</v>
      </c>
      <c r="AF6" s="8">
        <v>123401.2</v>
      </c>
      <c r="AG6" s="8">
        <v>7883.27</v>
      </c>
      <c r="AH6" s="8">
        <v>543.12</v>
      </c>
      <c r="AI6" s="8">
        <v>19.0</v>
      </c>
      <c r="AJ6" s="8">
        <v>1034.0</v>
      </c>
      <c r="AK6" s="8">
        <v>13939.92</v>
      </c>
      <c r="AL6" s="8">
        <v>30296.1</v>
      </c>
      <c r="AM6" s="8">
        <v>1665.12</v>
      </c>
      <c r="AN6" s="8">
        <v>1622.43</v>
      </c>
      <c r="AO6" s="8">
        <v>31.552</v>
      </c>
      <c r="AP6" s="8">
        <v>1780.001</v>
      </c>
      <c r="AQ6" s="8">
        <v>3047.22</v>
      </c>
      <c r="AR6" s="8">
        <v>142002.6</v>
      </c>
      <c r="AS6" s="8">
        <v>734.1</v>
      </c>
      <c r="AT6" s="8">
        <v>654.36</v>
      </c>
      <c r="AU6" s="8">
        <v>8571.3</v>
      </c>
      <c r="AV6" s="8">
        <v>2983.81</v>
      </c>
      <c r="AW6" s="8">
        <v>2827.5</v>
      </c>
      <c r="AX6" s="8">
        <v>341.3295</v>
      </c>
      <c r="AY6" s="8">
        <v>327.4294</v>
      </c>
      <c r="AZ6" s="8">
        <v>46180.8</v>
      </c>
      <c r="BA6" s="8">
        <v>112396.2</v>
      </c>
      <c r="BB6" s="8">
        <v>9660.75</v>
      </c>
      <c r="BC6" s="8">
        <v>7772.0</v>
      </c>
      <c r="BD6" s="8">
        <v>84000.0</v>
      </c>
      <c r="BE6" s="8">
        <v>11191.44</v>
      </c>
      <c r="BF6" s="8">
        <v>98824.6</v>
      </c>
    </row>
    <row r="7">
      <c r="A7" s="14" t="s">
        <v>109</v>
      </c>
      <c r="B7" s="19">
        <v>270.322</v>
      </c>
      <c r="C7" s="8">
        <v>39435.66</v>
      </c>
      <c r="D7" s="8">
        <v>16600.0</v>
      </c>
      <c r="E7" s="8">
        <v>1301.0</v>
      </c>
      <c r="F7" s="8">
        <v>1119.69</v>
      </c>
      <c r="G7" s="8">
        <v>10728.89</v>
      </c>
      <c r="H7" s="8">
        <v>26830.5</v>
      </c>
      <c r="I7" s="8">
        <v>146.0</v>
      </c>
      <c r="J7" s="8">
        <v>33568.08</v>
      </c>
      <c r="K7" s="8">
        <v>40209.32</v>
      </c>
      <c r="L7" s="8">
        <v>117480.8</v>
      </c>
      <c r="M7" s="8">
        <v>26425.0</v>
      </c>
      <c r="N7" s="8">
        <v>44368.87</v>
      </c>
      <c r="O7" s="8">
        <v>195100.0</v>
      </c>
      <c r="P7" s="8">
        <v>9464.73</v>
      </c>
      <c r="Q7" s="8">
        <v>54005.78</v>
      </c>
      <c r="R7" s="8">
        <v>3835.0</v>
      </c>
      <c r="S7" s="8">
        <v>1354.85</v>
      </c>
      <c r="T7" s="8">
        <v>311355.3</v>
      </c>
      <c r="U7" s="8">
        <v>77480.0</v>
      </c>
      <c r="V7" s="8">
        <v>3852.24</v>
      </c>
      <c r="W7" s="8">
        <v>1320.0</v>
      </c>
      <c r="X7" s="8">
        <v>47757.05</v>
      </c>
      <c r="Y7" s="8">
        <v>3478.95</v>
      </c>
      <c r="Z7" s="8">
        <v>475121.2</v>
      </c>
      <c r="AA7" s="8">
        <v>4747.25</v>
      </c>
      <c r="AB7" s="8">
        <v>3900.0</v>
      </c>
      <c r="AC7" s="8">
        <v>604180.8</v>
      </c>
      <c r="AD7" s="8">
        <v>80151.84</v>
      </c>
      <c r="AE7" s="8">
        <v>5113.4</v>
      </c>
      <c r="AF7" s="8">
        <v>413125.8</v>
      </c>
      <c r="AG7" s="8">
        <v>13770.73</v>
      </c>
      <c r="AH7" s="8">
        <v>1719.88</v>
      </c>
      <c r="AI7" s="8">
        <v>107.0</v>
      </c>
      <c r="AJ7" s="8">
        <v>2586.0</v>
      </c>
      <c r="AK7" s="8">
        <v>63504.08</v>
      </c>
      <c r="AL7" s="8">
        <v>101425.9</v>
      </c>
      <c r="AM7" s="8">
        <v>8741.88</v>
      </c>
      <c r="AN7" s="8">
        <v>13126.92</v>
      </c>
      <c r="AO7" s="8">
        <v>1940.448</v>
      </c>
      <c r="AP7" s="8">
        <v>1154.999</v>
      </c>
      <c r="AQ7" s="8">
        <v>8238.78</v>
      </c>
      <c r="AR7" s="8">
        <v>605379.4</v>
      </c>
      <c r="AS7" s="8">
        <v>4159.9</v>
      </c>
      <c r="AT7" s="8">
        <v>2461.64</v>
      </c>
      <c r="AU7" s="8">
        <v>134283.7</v>
      </c>
      <c r="AV7" s="8">
        <v>7305.19</v>
      </c>
      <c r="AW7" s="8">
        <v>8482.5</v>
      </c>
      <c r="AX7" s="8">
        <v>297.6705</v>
      </c>
      <c r="AY7" s="8">
        <v>818.5706</v>
      </c>
      <c r="AZ7" s="8">
        <v>225471.2</v>
      </c>
      <c r="BA7" s="8">
        <v>636911.8</v>
      </c>
      <c r="BB7" s="8">
        <v>54744.25</v>
      </c>
      <c r="BC7" s="8">
        <v>65758.0</v>
      </c>
      <c r="BD7" s="8">
        <v>360000.0</v>
      </c>
      <c r="BE7" s="8">
        <v>82070.56</v>
      </c>
      <c r="BF7" s="8">
        <v>560006.4</v>
      </c>
    </row>
    <row r="8">
      <c r="A8" s="20"/>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row>
    <row r="9" ht="13.5" customHeight="1">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row>
    <row r="1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row>
    <row r="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5" t="s">
        <v>110</v>
      </c>
      <c r="B1" s="22" t="s">
        <v>111</v>
      </c>
      <c r="C1" s="22" t="s">
        <v>112</v>
      </c>
      <c r="D1" s="22" t="s">
        <v>113</v>
      </c>
    </row>
    <row r="2">
      <c r="A2" s="15" t="s">
        <v>60</v>
      </c>
      <c r="B2" s="23">
        <v>0.3015873016</v>
      </c>
      <c r="C2" s="23">
        <v>0.1478947368</v>
      </c>
      <c r="D2" s="24">
        <v>0.962</v>
      </c>
    </row>
    <row r="3">
      <c r="A3" s="15" t="s">
        <v>61</v>
      </c>
      <c r="B3" s="23">
        <v>0.6416666667</v>
      </c>
      <c r="C3" s="23">
        <v>0.775987013</v>
      </c>
      <c r="D3" s="24">
        <v>0.66</v>
      </c>
    </row>
    <row r="4">
      <c r="A4" s="15" t="s">
        <v>114</v>
      </c>
      <c r="B4" s="25"/>
      <c r="C4" s="24">
        <v>0.44</v>
      </c>
      <c r="D4" s="23">
        <v>0.86</v>
      </c>
    </row>
    <row r="5">
      <c r="A5" s="15" t="s">
        <v>62</v>
      </c>
      <c r="B5" s="23">
        <v>0.834718</v>
      </c>
      <c r="C5" s="24">
        <v>0.7662337662</v>
      </c>
      <c r="D5" s="24">
        <v>0.9378531073</v>
      </c>
    </row>
    <row r="6">
      <c r="A6" s="15" t="s">
        <v>115</v>
      </c>
      <c r="B6" s="24">
        <v>0.437085</v>
      </c>
      <c r="C6" s="24">
        <v>0.594849</v>
      </c>
      <c r="D6" s="23">
        <v>0.59</v>
      </c>
    </row>
    <row r="7">
      <c r="A7" s="15" t="s">
        <v>64</v>
      </c>
      <c r="B7" s="23">
        <v>0.3604651163</v>
      </c>
      <c r="C7" s="23">
        <v>0.4151612903</v>
      </c>
      <c r="D7" s="23">
        <v>0.87</v>
      </c>
    </row>
    <row r="8">
      <c r="A8" s="15" t="s">
        <v>65</v>
      </c>
      <c r="B8" s="24">
        <v>0.8</v>
      </c>
      <c r="C8" s="24">
        <v>0.744882</v>
      </c>
      <c r="D8" s="23">
        <v>0.91</v>
      </c>
    </row>
    <row r="9">
      <c r="A9" s="15" t="s">
        <v>116</v>
      </c>
      <c r="B9" s="24">
        <v>0.48</v>
      </c>
      <c r="C9" s="26">
        <v>1.2003205128</v>
      </c>
      <c r="D9" s="23">
        <v>0.48</v>
      </c>
    </row>
    <row r="10">
      <c r="A10" s="15" t="s">
        <v>3</v>
      </c>
      <c r="B10" s="23">
        <v>0.6398428571</v>
      </c>
      <c r="C10" s="23">
        <v>0.6441313715</v>
      </c>
      <c r="D10" s="23">
        <v>0.93</v>
      </c>
    </row>
    <row r="11">
      <c r="A11" s="15" t="s">
        <v>66</v>
      </c>
      <c r="B11" s="24">
        <v>0.403</v>
      </c>
      <c r="C11" s="24">
        <v>0.389578</v>
      </c>
      <c r="D11" s="23">
        <v>0.87</v>
      </c>
    </row>
    <row r="12">
      <c r="A12" s="15" t="s">
        <v>4</v>
      </c>
      <c r="B12" s="27">
        <v>0.749</v>
      </c>
      <c r="C12" s="27">
        <v>0.6082</v>
      </c>
      <c r="D12" s="27">
        <v>0.977</v>
      </c>
    </row>
    <row r="13">
      <c r="A13" s="15" t="s">
        <v>117</v>
      </c>
      <c r="B13" s="23">
        <v>0.8</v>
      </c>
      <c r="C13" s="23">
        <v>0.6</v>
      </c>
      <c r="D13" s="28">
        <v>0.74</v>
      </c>
    </row>
    <row r="14">
      <c r="A14" s="15" t="s">
        <v>5</v>
      </c>
      <c r="B14" s="24">
        <v>0.41</v>
      </c>
      <c r="C14" s="29">
        <v>1.2415253109</v>
      </c>
      <c r="D14" s="23">
        <v>0.79</v>
      </c>
    </row>
    <row r="15">
      <c r="A15" s="15" t="s">
        <v>6</v>
      </c>
      <c r="B15" s="23">
        <v>0.5977571429</v>
      </c>
      <c r="C15" s="23">
        <v>0.8815811486</v>
      </c>
      <c r="D15" s="23">
        <v>0.91</v>
      </c>
    </row>
    <row r="16">
      <c r="A16" s="15" t="s">
        <v>67</v>
      </c>
      <c r="B16" s="23">
        <v>0.8401594203</v>
      </c>
      <c r="C16" s="23">
        <v>0.9126459782</v>
      </c>
      <c r="D16" s="28">
        <v>0.76</v>
      </c>
    </row>
    <row r="17">
      <c r="A17" s="15" t="s">
        <v>7</v>
      </c>
      <c r="B17" s="23">
        <v>0.5438866667</v>
      </c>
      <c r="C17" s="23">
        <v>0.4444492112</v>
      </c>
      <c r="D17" s="23">
        <v>0.81</v>
      </c>
    </row>
    <row r="18">
      <c r="A18" s="15" t="s">
        <v>68</v>
      </c>
      <c r="B18" s="24">
        <v>0.787814</v>
      </c>
      <c r="C18" s="24">
        <v>0.634667115</v>
      </c>
      <c r="D18" s="24">
        <v>0.7</v>
      </c>
    </row>
    <row r="19">
      <c r="A19" s="15" t="s">
        <v>10</v>
      </c>
      <c r="B19" s="23">
        <v>0.4315789474</v>
      </c>
      <c r="C19" s="28">
        <v>0.594597561</v>
      </c>
      <c r="D19" s="23">
        <v>0.91</v>
      </c>
    </row>
    <row r="20">
      <c r="A20" s="15" t="s">
        <v>69</v>
      </c>
      <c r="B20" s="24">
        <v>0.618148</v>
      </c>
      <c r="C20" s="23">
        <v>0.5898901538</v>
      </c>
      <c r="D20" s="28">
        <v>0.84</v>
      </c>
    </row>
    <row r="21">
      <c r="A21" s="15" t="s">
        <v>118</v>
      </c>
      <c r="B21" s="23">
        <v>0.2514714286</v>
      </c>
      <c r="C21" s="28">
        <v>0.7792421746</v>
      </c>
      <c r="D21" s="23">
        <v>0.69</v>
      </c>
    </row>
    <row r="22">
      <c r="A22" s="15" t="s">
        <v>119</v>
      </c>
      <c r="B22" s="26">
        <v>0.1663833333</v>
      </c>
      <c r="C22" s="26">
        <v>2.0135659192</v>
      </c>
      <c r="D22" s="26">
        <v>0.7</v>
      </c>
    </row>
    <row r="23">
      <c r="A23" s="15" t="s">
        <v>120</v>
      </c>
      <c r="B23" s="23">
        <v>0.2601410256</v>
      </c>
      <c r="C23" s="30">
        <v>0.9987087871</v>
      </c>
      <c r="D23" s="23">
        <v>0.78</v>
      </c>
    </row>
    <row r="24">
      <c r="A24" s="15" t="s">
        <v>72</v>
      </c>
      <c r="B24" s="28">
        <v>0.9208333333</v>
      </c>
      <c r="C24" s="23">
        <v>0.7294</v>
      </c>
      <c r="D24" s="24">
        <v>0.951612</v>
      </c>
    </row>
    <row r="25">
      <c r="A25" s="15" t="s">
        <v>73</v>
      </c>
      <c r="B25" s="23">
        <v>0.5384883721</v>
      </c>
      <c r="C25" s="23">
        <v>0.3703303822</v>
      </c>
      <c r="D25" s="23">
        <v>0.79</v>
      </c>
    </row>
    <row r="26">
      <c r="A26" s="15" t="s">
        <v>121</v>
      </c>
      <c r="B26" s="24">
        <v>0.87</v>
      </c>
      <c r="C26" s="24">
        <v>0.33</v>
      </c>
      <c r="D26" s="24">
        <v>0.655172</v>
      </c>
    </row>
    <row r="27">
      <c r="A27" s="15" t="s">
        <v>16</v>
      </c>
      <c r="B27" s="23">
        <v>0.8306564516</v>
      </c>
      <c r="C27" s="23">
        <v>0.7029826779</v>
      </c>
      <c r="D27" s="23">
        <v>0.86</v>
      </c>
    </row>
    <row r="28">
      <c r="A28" s="15" t="s">
        <v>74</v>
      </c>
      <c r="B28" s="24">
        <v>0.81</v>
      </c>
      <c r="C28" s="24">
        <v>0.8272</v>
      </c>
      <c r="D28" s="24">
        <v>0.776119</v>
      </c>
    </row>
    <row r="29">
      <c r="A29" s="15" t="s">
        <v>17</v>
      </c>
      <c r="B29" s="28">
        <v>0.5727954545</v>
      </c>
      <c r="C29" s="28">
        <v>0.8633496012</v>
      </c>
      <c r="D29" s="23">
        <v>0.65</v>
      </c>
    </row>
    <row r="30">
      <c r="A30" s="15" t="s">
        <v>18</v>
      </c>
      <c r="B30" s="23">
        <v>0.2943333333</v>
      </c>
      <c r="C30" s="23">
        <v>0.865609664</v>
      </c>
      <c r="D30" s="23">
        <v>0.84</v>
      </c>
    </row>
    <row r="31">
      <c r="A31" s="15" t="s">
        <v>75</v>
      </c>
      <c r="B31" s="23">
        <v>0.528</v>
      </c>
      <c r="C31" s="23">
        <v>0.7403846154</v>
      </c>
      <c r="D31" s="28">
        <v>0.87</v>
      </c>
    </row>
    <row r="32">
      <c r="A32" s="15" t="s">
        <v>19</v>
      </c>
      <c r="B32" s="28">
        <v>0.3945913043</v>
      </c>
      <c r="C32" s="23">
        <v>0.9223852968</v>
      </c>
      <c r="D32" s="28">
        <v>0.92</v>
      </c>
    </row>
    <row r="33">
      <c r="A33" s="15" t="s">
        <v>122</v>
      </c>
      <c r="B33" s="23">
        <v>0.5772594752</v>
      </c>
      <c r="C33" s="23">
        <v>0.7503838384</v>
      </c>
      <c r="D33" s="24">
        <v>0.7807452078</v>
      </c>
    </row>
    <row r="34">
      <c r="A34" s="15" t="s">
        <v>20</v>
      </c>
      <c r="B34" s="24">
        <v>0.187</v>
      </c>
      <c r="C34" s="24">
        <v>0.272</v>
      </c>
      <c r="D34" s="23">
        <v>0.89</v>
      </c>
    </row>
    <row r="35">
      <c r="A35" s="15" t="s">
        <v>76</v>
      </c>
      <c r="B35" s="23">
        <v>0.5420430108</v>
      </c>
      <c r="C35" s="23">
        <v>0.8520134894</v>
      </c>
      <c r="D35" s="23">
        <v>0.81</v>
      </c>
    </row>
    <row r="36">
      <c r="A36" s="15" t="s">
        <v>77</v>
      </c>
      <c r="B36" s="24">
        <v>0.9523809524</v>
      </c>
      <c r="C36" s="23">
        <v>0.4153535</v>
      </c>
      <c r="D36" s="28">
        <v>0.74</v>
      </c>
    </row>
    <row r="37">
      <c r="A37" s="15" t="s">
        <v>123</v>
      </c>
      <c r="B37" s="28">
        <v>0.166809375</v>
      </c>
      <c r="C37" s="23">
        <v>0.4690233987</v>
      </c>
      <c r="D37" s="23">
        <v>0.71</v>
      </c>
    </row>
    <row r="38">
      <c r="A38" s="15" t="s">
        <v>78</v>
      </c>
      <c r="B38" s="23">
        <v>0.3808219178</v>
      </c>
      <c r="C38" s="23">
        <v>0.2008992806</v>
      </c>
      <c r="D38" s="23">
        <v>0.85</v>
      </c>
    </row>
    <row r="39">
      <c r="A39" s="15" t="s">
        <v>79</v>
      </c>
      <c r="B39" s="24">
        <v>0.3453038674</v>
      </c>
      <c r="C39" s="24">
        <v>0.724</v>
      </c>
      <c r="D39" s="23">
        <v>0.78</v>
      </c>
    </row>
    <row r="40">
      <c r="A40" s="15" t="s">
        <v>22</v>
      </c>
      <c r="B40" s="23">
        <v>0.7300716667</v>
      </c>
      <c r="C40" s="23">
        <v>0.8620455069</v>
      </c>
      <c r="D40" s="23">
        <v>0.8</v>
      </c>
    </row>
    <row r="41">
      <c r="A41" s="15" t="s">
        <v>124</v>
      </c>
      <c r="B41" s="23">
        <v>0.72</v>
      </c>
      <c r="C41" s="23">
        <v>0.4633333333</v>
      </c>
      <c r="D41" s="23">
        <v>0.85</v>
      </c>
    </row>
    <row r="42">
      <c r="A42" s="15" t="s">
        <v>23</v>
      </c>
      <c r="B42" s="23">
        <v>0.5572</v>
      </c>
      <c r="C42" s="23">
        <v>0.6659607562</v>
      </c>
      <c r="D42" s="23">
        <v>0.72</v>
      </c>
    </row>
    <row r="43">
      <c r="A43" s="15" t="s">
        <v>24</v>
      </c>
      <c r="B43" s="23">
        <v>0.5204137931</v>
      </c>
      <c r="C43" s="23">
        <v>0.4578584681</v>
      </c>
      <c r="D43" s="23">
        <v>0.74</v>
      </c>
    </row>
    <row r="44">
      <c r="A44" s="15" t="s">
        <v>26</v>
      </c>
      <c r="B44" s="23">
        <v>0.6728311828</v>
      </c>
      <c r="C44" s="23">
        <v>0.8574375972</v>
      </c>
      <c r="D44" s="23">
        <v>0.77</v>
      </c>
    </row>
    <row r="45">
      <c r="A45" s="15" t="s">
        <v>80</v>
      </c>
      <c r="B45" s="23">
        <v>0.881</v>
      </c>
      <c r="C45" s="23">
        <v>0.2457888763</v>
      </c>
      <c r="D45" s="23">
        <v>0.89</v>
      </c>
    </row>
    <row r="46">
      <c r="A46" s="15" t="s">
        <v>27</v>
      </c>
      <c r="B46" s="31">
        <v>0.162</v>
      </c>
      <c r="C46" s="25"/>
      <c r="D46" s="23">
        <v>0.72</v>
      </c>
    </row>
    <row r="47">
      <c r="A47" s="15" t="s">
        <v>28</v>
      </c>
      <c r="B47" s="24">
        <v>0.454</v>
      </c>
      <c r="C47" s="24">
        <v>0.3560415356</v>
      </c>
      <c r="D47" s="23">
        <v>0.76</v>
      </c>
    </row>
    <row r="48">
      <c r="A48" s="15" t="s">
        <v>29</v>
      </c>
      <c r="B48" s="23">
        <v>0.4612345679</v>
      </c>
      <c r="C48" s="23">
        <v>0.6298179872</v>
      </c>
      <c r="D48" s="23">
        <v>0.82</v>
      </c>
    </row>
    <row r="49">
      <c r="A49" s="15" t="s">
        <v>125</v>
      </c>
      <c r="B49" s="23">
        <v>0.5133736842</v>
      </c>
      <c r="C49" s="28">
        <v>0.9985749582</v>
      </c>
      <c r="D49" s="23">
        <v>0.83</v>
      </c>
    </row>
    <row r="50">
      <c r="A50" s="15" t="s">
        <v>81</v>
      </c>
      <c r="B50" s="24">
        <v>0.234455</v>
      </c>
      <c r="C50" s="24">
        <v>0.695226</v>
      </c>
      <c r="D50" s="23">
        <v>0.85</v>
      </c>
    </row>
    <row r="51">
      <c r="A51" s="15" t="s">
        <v>82</v>
      </c>
      <c r="B51" s="23">
        <v>0.144</v>
      </c>
      <c r="C51" s="26">
        <v>1.808531746</v>
      </c>
      <c r="D51" s="23">
        <v>0.75</v>
      </c>
    </row>
    <row r="52">
      <c r="A52" s="15" t="s">
        <v>30</v>
      </c>
      <c r="B52" s="24">
        <v>0.52724</v>
      </c>
      <c r="C52" s="32">
        <v>1.2258402246</v>
      </c>
      <c r="D52" s="23">
        <v>0.67</v>
      </c>
    </row>
    <row r="53">
      <c r="A53" s="15" t="s">
        <v>83</v>
      </c>
      <c r="B53" s="23">
        <v>0.455</v>
      </c>
      <c r="C53" s="23">
        <v>0.851032967</v>
      </c>
      <c r="D53" s="23">
        <v>0.82</v>
      </c>
    </row>
    <row r="54">
      <c r="A54" s="15" t="s">
        <v>31</v>
      </c>
      <c r="B54" s="23">
        <v>0.720084</v>
      </c>
      <c r="C54" s="23">
        <v>0.7317035235</v>
      </c>
      <c r="D54" s="23">
        <v>0.77</v>
      </c>
    </row>
    <row r="55">
      <c r="A55" s="15" t="s">
        <v>84</v>
      </c>
      <c r="B55" s="23">
        <v>0.6983513514</v>
      </c>
      <c r="C55" s="23">
        <v>0.4027632648</v>
      </c>
      <c r="D55" s="23">
        <v>0.84</v>
      </c>
    </row>
    <row r="56">
      <c r="A56" s="15" t="s">
        <v>85</v>
      </c>
      <c r="B56" s="24">
        <v>0.66</v>
      </c>
      <c r="C56" s="24">
        <v>0.8939</v>
      </c>
      <c r="D56" s="23">
        <v>0.89</v>
      </c>
    </row>
    <row r="57">
      <c r="A57" s="15" t="s">
        <v>86</v>
      </c>
      <c r="B57" s="24">
        <v>0.85</v>
      </c>
      <c r="C57" s="24">
        <v>0.8</v>
      </c>
      <c r="D57" s="24">
        <v>0.984</v>
      </c>
    </row>
    <row r="58">
      <c r="A58" s="15" t="s">
        <v>87</v>
      </c>
      <c r="B58" s="23">
        <v>0.8</v>
      </c>
      <c r="C58" s="23">
        <v>0.3782216495</v>
      </c>
      <c r="D58" s="28">
        <v>0.69</v>
      </c>
    </row>
    <row r="59">
      <c r="A59" s="15" t="s">
        <v>32</v>
      </c>
      <c r="B59" s="24">
        <v>0.365</v>
      </c>
      <c r="C59" s="24">
        <v>0.7190825104</v>
      </c>
      <c r="D59" s="23">
        <v>0.73</v>
      </c>
    </row>
    <row r="60">
      <c r="A60" s="15" t="s">
        <v>33</v>
      </c>
      <c r="B60" s="23">
        <v>0.4474416667</v>
      </c>
      <c r="C60" s="23">
        <v>0.5567817034</v>
      </c>
      <c r="D60" s="23">
        <v>0.81</v>
      </c>
    </row>
    <row r="61">
      <c r="A61" s="15" t="s">
        <v>126</v>
      </c>
      <c r="B61" s="23">
        <v>0.1402173913</v>
      </c>
      <c r="C61" s="23">
        <v>0.3969767442</v>
      </c>
      <c r="D61" s="25"/>
    </row>
    <row r="62">
      <c r="A62" s="15" t="s">
        <v>88</v>
      </c>
      <c r="B62" s="23">
        <v>0.77425</v>
      </c>
      <c r="C62" s="23">
        <v>0.3950597352</v>
      </c>
      <c r="D62" s="23">
        <v>0.85</v>
      </c>
    </row>
    <row r="63">
      <c r="A63" s="15" t="s">
        <v>127</v>
      </c>
      <c r="B63" s="28">
        <v>0.72</v>
      </c>
      <c r="C63" s="23">
        <v>0.336547619</v>
      </c>
      <c r="D63" s="23">
        <v>0.88</v>
      </c>
    </row>
    <row r="64">
      <c r="A64" s="15" t="s">
        <v>128</v>
      </c>
      <c r="B64" s="23">
        <v>0.243</v>
      </c>
      <c r="C64" s="23">
        <v>0.7542967804</v>
      </c>
      <c r="D64" s="23">
        <v>0.79</v>
      </c>
    </row>
    <row r="65">
      <c r="A65" s="15" t="s">
        <v>34</v>
      </c>
      <c r="B65" s="28">
        <v>0.8094526316</v>
      </c>
      <c r="C65" s="23">
        <v>0.9288603085</v>
      </c>
      <c r="D65" s="23">
        <v>0.94</v>
      </c>
    </row>
    <row r="66">
      <c r="A66" s="15" t="s">
        <v>129</v>
      </c>
      <c r="B66" s="24">
        <v>0.4287833828</v>
      </c>
      <c r="C66" s="24">
        <v>0.6920415225</v>
      </c>
      <c r="D66" s="23">
        <v>0.78</v>
      </c>
    </row>
    <row r="67">
      <c r="A67" s="15" t="s">
        <v>35</v>
      </c>
      <c r="B67" s="24">
        <v>0.41</v>
      </c>
      <c r="C67" s="25"/>
      <c r="D67" s="23">
        <v>0.76</v>
      </c>
    </row>
    <row r="68">
      <c r="A68" s="15" t="s">
        <v>36</v>
      </c>
      <c r="B68" s="23">
        <v>0.369525</v>
      </c>
      <c r="C68" s="26">
        <v>1.1286110547</v>
      </c>
      <c r="D68" s="23">
        <v>0.77</v>
      </c>
    </row>
    <row r="69">
      <c r="A69" s="15" t="s">
        <v>130</v>
      </c>
      <c r="B69" s="25"/>
      <c r="C69" s="24">
        <v>0.650306</v>
      </c>
      <c r="D69" s="24">
        <v>0.95</v>
      </c>
    </row>
    <row r="70">
      <c r="A70" s="15" t="s">
        <v>37</v>
      </c>
      <c r="B70" s="23">
        <v>0.18538</v>
      </c>
      <c r="C70" s="26">
        <v>1.1513647643</v>
      </c>
      <c r="D70" s="23">
        <v>0.71</v>
      </c>
    </row>
    <row r="71">
      <c r="A71" s="15" t="s">
        <v>39</v>
      </c>
      <c r="B71" s="23">
        <v>0.6297633846</v>
      </c>
      <c r="C71" s="28">
        <v>0.7520700082</v>
      </c>
      <c r="D71" s="28">
        <v>0.42</v>
      </c>
    </row>
    <row r="72">
      <c r="A72" s="15" t="s">
        <v>40</v>
      </c>
      <c r="B72" s="23">
        <v>0.1098294118</v>
      </c>
      <c r="C72" s="23">
        <v>0.6057522361</v>
      </c>
      <c r="D72" s="23">
        <v>0.75</v>
      </c>
    </row>
    <row r="73">
      <c r="A73" s="15" t="s">
        <v>90</v>
      </c>
      <c r="B73" s="23">
        <v>0.53125</v>
      </c>
      <c r="C73" s="23">
        <v>0.3758823529</v>
      </c>
      <c r="D73" s="28">
        <v>0.91</v>
      </c>
    </row>
    <row r="74">
      <c r="A74" s="15" t="s">
        <v>91</v>
      </c>
      <c r="B74" s="23">
        <v>0.8848648649</v>
      </c>
      <c r="C74" s="28">
        <v>0.5009163103</v>
      </c>
      <c r="D74" s="23">
        <v>0.74</v>
      </c>
    </row>
    <row r="75">
      <c r="A75" s="15" t="s">
        <v>42</v>
      </c>
      <c r="B75" s="32">
        <v>0.387</v>
      </c>
      <c r="C75" s="32">
        <v>1.6204263566</v>
      </c>
      <c r="D75" s="23">
        <v>0.89</v>
      </c>
    </row>
    <row r="76">
      <c r="A76" s="15" t="s">
        <v>92</v>
      </c>
      <c r="B76" s="23">
        <v>0.8136363636</v>
      </c>
      <c r="C76" s="23">
        <v>0.7588044693</v>
      </c>
      <c r="D76" s="23">
        <v>0.83</v>
      </c>
    </row>
    <row r="77">
      <c r="A77" s="15" t="s">
        <v>131</v>
      </c>
      <c r="B77" s="24">
        <v>0.4375</v>
      </c>
      <c r="C77" s="24">
        <v>0.8522167488</v>
      </c>
      <c r="D77" s="23">
        <v>0.82</v>
      </c>
    </row>
    <row r="78">
      <c r="A78" s="15" t="s">
        <v>44</v>
      </c>
      <c r="B78" s="26">
        <v>0.05366</v>
      </c>
      <c r="C78" s="26">
        <v>6.9904957138</v>
      </c>
      <c r="D78" s="26">
        <v>0.86</v>
      </c>
    </row>
    <row r="79">
      <c r="A79" s="15" t="s">
        <v>45</v>
      </c>
      <c r="B79" s="23">
        <v>0.6904015385</v>
      </c>
      <c r="C79" s="23">
        <v>0.8348631008</v>
      </c>
      <c r="D79" s="23">
        <v>0.85</v>
      </c>
    </row>
    <row r="80">
      <c r="A80" s="15" t="s">
        <v>93</v>
      </c>
      <c r="B80" s="24">
        <v>0.6</v>
      </c>
      <c r="C80" s="23">
        <v>0.4923929664</v>
      </c>
      <c r="D80" s="23">
        <v>0.85</v>
      </c>
    </row>
    <row r="81">
      <c r="A81" s="15" t="s">
        <v>132</v>
      </c>
      <c r="B81" s="24">
        <v>0.757884</v>
      </c>
      <c r="C81" s="24">
        <v>0.9</v>
      </c>
      <c r="D81" s="23">
        <v>0.9</v>
      </c>
    </row>
    <row r="82">
      <c r="A82" s="15" t="s">
        <v>43</v>
      </c>
      <c r="B82" s="32">
        <v>0.3754</v>
      </c>
      <c r="C82" s="25"/>
      <c r="D82" s="23">
        <v>0.71</v>
      </c>
    </row>
    <row r="83">
      <c r="A83" s="15" t="s">
        <v>133</v>
      </c>
      <c r="B83" s="24">
        <v>0.86</v>
      </c>
      <c r="C83" s="24">
        <v>0.4302325581</v>
      </c>
      <c r="D83" s="24">
        <v>0.8108108108</v>
      </c>
    </row>
    <row r="84">
      <c r="A84" s="15" t="s">
        <v>134</v>
      </c>
      <c r="B84" s="23">
        <v>0.9053541667</v>
      </c>
      <c r="C84" s="23">
        <v>0.4292150862</v>
      </c>
      <c r="D84" s="23">
        <v>0.88</v>
      </c>
    </row>
    <row r="85">
      <c r="A85" s="15" t="s">
        <v>46</v>
      </c>
      <c r="B85" s="24">
        <v>0.817</v>
      </c>
      <c r="C85" s="24">
        <v>0.8064026928</v>
      </c>
      <c r="D85" s="23">
        <v>0.85</v>
      </c>
    </row>
    <row r="86">
      <c r="A86" s="15" t="s">
        <v>47</v>
      </c>
      <c r="B86" s="26">
        <v>0.5203792857</v>
      </c>
      <c r="C86" s="26">
        <v>1.0816011947</v>
      </c>
      <c r="D86" s="26">
        <v>0.9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7.29" defaultRowHeight="15.0"/>
  <cols>
    <col customWidth="1" min="1" max="1" width="19.29"/>
    <col customWidth="1" min="2" max="6" width="17.29"/>
    <col customWidth="1" min="7" max="7" width="12.71"/>
    <col customWidth="1" min="8" max="58" width="8.71"/>
  </cols>
  <sheetData>
    <row r="1">
      <c r="A1" s="33"/>
      <c r="B1" s="34" t="s">
        <v>60</v>
      </c>
      <c r="C1" s="35" t="s">
        <v>61</v>
      </c>
      <c r="D1" s="34" t="s">
        <v>62</v>
      </c>
      <c r="E1" s="34" t="s">
        <v>63</v>
      </c>
      <c r="F1" s="34" t="s">
        <v>64</v>
      </c>
      <c r="G1" s="34" t="s">
        <v>65</v>
      </c>
      <c r="H1" s="34" t="s">
        <v>3</v>
      </c>
      <c r="I1" s="34" t="s">
        <v>66</v>
      </c>
      <c r="J1" s="34" t="s">
        <v>6</v>
      </c>
      <c r="K1" s="34" t="s">
        <v>67</v>
      </c>
      <c r="L1" s="34" t="s">
        <v>7</v>
      </c>
      <c r="M1" s="34" t="s">
        <v>68</v>
      </c>
      <c r="N1" s="34" t="s">
        <v>10</v>
      </c>
      <c r="O1" s="34" t="s">
        <v>69</v>
      </c>
      <c r="P1" s="34" t="s">
        <v>70</v>
      </c>
      <c r="Q1" s="34" t="s">
        <v>71</v>
      </c>
      <c r="R1" s="34" t="s">
        <v>72</v>
      </c>
      <c r="S1" s="34" t="s">
        <v>73</v>
      </c>
      <c r="T1" s="34" t="s">
        <v>16</v>
      </c>
      <c r="U1" s="34" t="s">
        <v>74</v>
      </c>
      <c r="V1" s="36" t="s">
        <v>18</v>
      </c>
      <c r="W1" s="34" t="s">
        <v>75</v>
      </c>
      <c r="X1" s="34" t="s">
        <v>19</v>
      </c>
      <c r="Y1" s="35" t="s">
        <v>76</v>
      </c>
      <c r="Z1" s="34" t="s">
        <v>77</v>
      </c>
      <c r="AA1" s="34" t="s">
        <v>135</v>
      </c>
      <c r="AB1" s="34" t="s">
        <v>79</v>
      </c>
      <c r="AC1" s="34" t="s">
        <v>22</v>
      </c>
      <c r="AD1" s="34" t="s">
        <v>23</v>
      </c>
      <c r="AE1" s="34" t="s">
        <v>24</v>
      </c>
      <c r="AF1" s="34" t="s">
        <v>26</v>
      </c>
      <c r="AG1" s="34" t="s">
        <v>80</v>
      </c>
      <c r="AH1" s="34" t="s">
        <v>28</v>
      </c>
      <c r="AI1" s="34" t="s">
        <v>81</v>
      </c>
      <c r="AJ1" s="34" t="s">
        <v>82</v>
      </c>
      <c r="AK1" s="35" t="s">
        <v>83</v>
      </c>
      <c r="AL1" s="34" t="s">
        <v>31</v>
      </c>
      <c r="AM1" s="34" t="s">
        <v>84</v>
      </c>
      <c r="AN1" s="34" t="s">
        <v>85</v>
      </c>
      <c r="AO1" s="36" t="s">
        <v>86</v>
      </c>
      <c r="AP1" s="34" t="s">
        <v>87</v>
      </c>
      <c r="AQ1" s="34" t="s">
        <v>32</v>
      </c>
      <c r="AR1" s="34" t="s">
        <v>33</v>
      </c>
      <c r="AS1" s="34" t="s">
        <v>88</v>
      </c>
      <c r="AT1" s="34" t="s">
        <v>89</v>
      </c>
      <c r="AU1" s="34" t="s">
        <v>34</v>
      </c>
      <c r="AV1" s="34" t="s">
        <v>37</v>
      </c>
      <c r="AW1" s="34" t="s">
        <v>40</v>
      </c>
      <c r="AX1" s="34" t="s">
        <v>90</v>
      </c>
      <c r="AY1" s="34" t="s">
        <v>91</v>
      </c>
      <c r="AZ1" s="34" t="s">
        <v>92</v>
      </c>
      <c r="BA1" s="34" t="s">
        <v>45</v>
      </c>
      <c r="BB1" s="34" t="s">
        <v>93</v>
      </c>
      <c r="BC1" s="34" t="s">
        <v>94</v>
      </c>
      <c r="BD1" s="34" t="s">
        <v>95</v>
      </c>
      <c r="BE1" s="34" t="s">
        <v>96</v>
      </c>
      <c r="BF1" s="34" t="s">
        <v>46</v>
      </c>
    </row>
    <row r="2">
      <c r="A2" s="33" t="s">
        <v>136</v>
      </c>
      <c r="B2" s="37">
        <v>633.5692</v>
      </c>
      <c r="C2" s="37">
        <v>12509.53</v>
      </c>
      <c r="D2" s="37">
        <v>61925.5</v>
      </c>
      <c r="E2" s="37">
        <v>22217.49</v>
      </c>
      <c r="F2" s="37">
        <v>1086.807</v>
      </c>
      <c r="G2" s="38">
        <v>47352.94</v>
      </c>
      <c r="H2" s="37">
        <v>903.4649</v>
      </c>
      <c r="I2" s="37">
        <v>2560.501</v>
      </c>
      <c r="J2" s="37">
        <v>286.0023</v>
      </c>
      <c r="K2" s="37">
        <v>1094.577</v>
      </c>
      <c r="L2" s="37">
        <v>1407.403</v>
      </c>
      <c r="M2" s="37">
        <v>50235.39</v>
      </c>
      <c r="N2" s="37">
        <v>1024.668</v>
      </c>
      <c r="O2" s="39">
        <v>7590.016</v>
      </c>
      <c r="P2" s="37">
        <v>3147.072</v>
      </c>
      <c r="Q2" s="37">
        <v>1545.942</v>
      </c>
      <c r="R2" s="37">
        <v>60707.25</v>
      </c>
      <c r="S2" s="37">
        <v>3198.695</v>
      </c>
      <c r="T2" s="37">
        <v>573.566</v>
      </c>
      <c r="U2" s="37">
        <v>42732.57</v>
      </c>
      <c r="V2" s="40">
        <v>487.7</v>
      </c>
      <c r="W2" s="37">
        <v>3669.981</v>
      </c>
      <c r="X2" s="37">
        <v>1441.636</v>
      </c>
      <c r="Y2" s="37">
        <v>4053.902</v>
      </c>
      <c r="Z2" s="39">
        <v>1581.511</v>
      </c>
      <c r="AA2" s="37">
        <v>5442.875</v>
      </c>
      <c r="AB2" s="37">
        <v>12601.7</v>
      </c>
      <c r="AC2" s="37">
        <v>1358.262</v>
      </c>
      <c r="AD2" s="37">
        <v>1034.185</v>
      </c>
      <c r="AE2" s="37">
        <v>457.8586</v>
      </c>
      <c r="AF2" s="37">
        <v>255.0446</v>
      </c>
      <c r="AG2" s="37">
        <v>11307.06</v>
      </c>
      <c r="AH2" s="37">
        <v>1274.977</v>
      </c>
      <c r="AI2" s="37">
        <v>4129.374</v>
      </c>
      <c r="AJ2" s="37">
        <v>3190.31</v>
      </c>
      <c r="AK2" s="37">
        <v>1203.845</v>
      </c>
      <c r="AL2" s="37">
        <v>5408.243</v>
      </c>
      <c r="AM2" s="37">
        <v>701.6801</v>
      </c>
      <c r="AN2" s="37">
        <v>52172.17</v>
      </c>
      <c r="AO2" s="41">
        <v>53277.0</v>
      </c>
      <c r="AP2" s="37">
        <v>1963.055</v>
      </c>
      <c r="AQ2" s="37">
        <v>427.3732</v>
      </c>
      <c r="AR2" s="37">
        <v>3203.297</v>
      </c>
      <c r="AS2" s="37">
        <v>4712.823</v>
      </c>
      <c r="AT2" s="37">
        <v>2238.9</v>
      </c>
      <c r="AU2" s="37">
        <v>695.6893</v>
      </c>
      <c r="AV2" s="37">
        <v>765.9592</v>
      </c>
      <c r="AW2" s="37">
        <v>1115.094</v>
      </c>
      <c r="AX2" s="37">
        <v>3819.158</v>
      </c>
      <c r="AY2" s="37">
        <v>9680.116</v>
      </c>
      <c r="AZ2" s="37">
        <v>5977.381</v>
      </c>
      <c r="BA2" s="37">
        <v>714.5673</v>
      </c>
      <c r="BB2" s="37">
        <v>3082.461</v>
      </c>
      <c r="BC2" s="37">
        <v>46331.98</v>
      </c>
      <c r="BD2" s="39">
        <v>54629.5</v>
      </c>
      <c r="BE2" s="37">
        <v>2052.294</v>
      </c>
      <c r="BF2" s="37">
        <v>1721.623</v>
      </c>
    </row>
    <row r="3">
      <c r="A3" s="33" t="s">
        <v>137</v>
      </c>
      <c r="B3" s="37">
        <v>1932.892</v>
      </c>
      <c r="C3" s="40">
        <v>22400.0</v>
      </c>
      <c r="D3" s="37">
        <v>43929.86</v>
      </c>
      <c r="E3" s="37">
        <v>23491.13</v>
      </c>
      <c r="F3" s="37">
        <v>3122.744</v>
      </c>
      <c r="G3" s="37">
        <v>42578.23</v>
      </c>
      <c r="H3" s="37">
        <v>2030.168</v>
      </c>
      <c r="I3" s="37">
        <v>7815.664</v>
      </c>
      <c r="J3" s="37">
        <v>769.8822</v>
      </c>
      <c r="K3" s="37">
        <v>3262.64</v>
      </c>
      <c r="L3" s="37">
        <v>2972.223</v>
      </c>
      <c r="M3" s="37">
        <v>44057.24</v>
      </c>
      <c r="N3" s="37">
        <v>2182.044</v>
      </c>
      <c r="O3" s="37">
        <v>13206.38</v>
      </c>
      <c r="P3" s="37">
        <v>6276.751</v>
      </c>
      <c r="Q3" s="37">
        <v>3258.233</v>
      </c>
      <c r="R3" s="37">
        <v>44916.41</v>
      </c>
      <c r="S3" s="37">
        <v>10529.92</v>
      </c>
      <c r="T3" s="37">
        <v>1499.759</v>
      </c>
      <c r="U3" s="37">
        <v>38847.45</v>
      </c>
      <c r="V3" s="40">
        <v>1700.0</v>
      </c>
      <c r="W3" s="37">
        <v>7581.98</v>
      </c>
      <c r="X3" s="37">
        <v>4081.671</v>
      </c>
      <c r="Y3" s="40">
        <v>7200.0</v>
      </c>
      <c r="Z3" s="37">
        <v>5700.723</v>
      </c>
      <c r="AA3" s="37">
        <v>17302.56</v>
      </c>
      <c r="AB3" s="37">
        <v>24227.88</v>
      </c>
      <c r="AC3" s="37">
        <v>2954.077</v>
      </c>
      <c r="AD3" s="37">
        <v>2638.314</v>
      </c>
      <c r="AE3" s="37">
        <v>840.7037</v>
      </c>
      <c r="AF3" s="37">
        <v>821.6072</v>
      </c>
      <c r="AG3" s="37">
        <v>25638.59</v>
      </c>
      <c r="AH3" s="37">
        <v>3911.757</v>
      </c>
      <c r="AI3" s="37">
        <v>11945.66</v>
      </c>
      <c r="AJ3" s="37">
        <v>7490.688</v>
      </c>
      <c r="AK3" s="40">
        <v>4752.0</v>
      </c>
      <c r="AL3" s="37">
        <v>9955.523</v>
      </c>
      <c r="AM3" s="37">
        <v>2374.214</v>
      </c>
      <c r="AN3" s="37">
        <v>47662.52</v>
      </c>
      <c r="AO3" s="40">
        <v>36400.0</v>
      </c>
      <c r="AP3" s="37">
        <v>4918.271</v>
      </c>
      <c r="AQ3" s="37">
        <v>937.7439</v>
      </c>
      <c r="AR3" s="37">
        <v>5911.233</v>
      </c>
      <c r="AS3" s="37">
        <v>8911.355</v>
      </c>
      <c r="AT3" s="37">
        <v>4982.64</v>
      </c>
      <c r="AU3" s="37">
        <v>1660.554</v>
      </c>
      <c r="AV3" s="37">
        <v>1966.119</v>
      </c>
      <c r="AW3" s="37">
        <v>2018.876</v>
      </c>
      <c r="AX3" s="37">
        <v>11181.25</v>
      </c>
      <c r="AY3" s="37">
        <v>16637.58</v>
      </c>
      <c r="AZ3" s="37">
        <v>15735.07</v>
      </c>
      <c r="BA3" s="37">
        <v>1770.857</v>
      </c>
      <c r="BB3" s="37">
        <v>8665.486</v>
      </c>
      <c r="BC3" s="37">
        <v>39762.13</v>
      </c>
      <c r="BD3" s="37">
        <v>54629.5</v>
      </c>
      <c r="BE3" s="37">
        <v>5628.952</v>
      </c>
      <c r="BF3" s="37">
        <v>3904.025</v>
      </c>
    </row>
    <row r="4">
      <c r="A4" s="33"/>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c r="A5" s="33"/>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row>
    <row r="6">
      <c r="A6" s="33"/>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c r="A7" s="33"/>
      <c r="B7" s="43"/>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c r="A8" s="44"/>
      <c r="B8" s="44"/>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row>
    <row r="9">
      <c r="A9" s="46"/>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row>
    <row r="10">
      <c r="A10" s="47" t="s">
        <v>138</v>
      </c>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row>
    <row r="11">
      <c r="A11" s="48" t="s">
        <v>139</v>
      </c>
      <c r="C11" s="48"/>
      <c r="D11" s="45"/>
      <c r="E11" s="45"/>
      <c r="F11" s="45"/>
      <c r="G11" s="45"/>
      <c r="H11" s="45"/>
      <c r="I11" s="45"/>
      <c r="J11" s="45"/>
      <c r="K11" s="45"/>
      <c r="L11" s="45"/>
      <c r="M11" s="45"/>
      <c r="N11" s="45"/>
      <c r="O11" s="45"/>
      <c r="P11" s="45"/>
      <c r="Q11" s="45"/>
      <c r="R11" s="45"/>
      <c r="S11" s="45"/>
      <c r="T11" s="45"/>
      <c r="U11" s="45"/>
      <c r="V11" s="47" t="s">
        <v>140</v>
      </c>
      <c r="W11" s="45"/>
      <c r="X11" s="45"/>
      <c r="Y11" s="45"/>
      <c r="Z11" s="45"/>
      <c r="AA11" s="45"/>
      <c r="AB11" s="45"/>
      <c r="AC11" s="45"/>
      <c r="AD11" s="45"/>
      <c r="AE11" s="45"/>
      <c r="AF11" s="45"/>
      <c r="AG11" s="45"/>
      <c r="AH11" s="45"/>
      <c r="AI11" s="45"/>
      <c r="AJ11" s="45"/>
      <c r="AK11" s="45"/>
      <c r="AL11" s="45"/>
      <c r="AM11" s="45"/>
      <c r="AN11" s="45"/>
      <c r="AO11" s="47" t="s">
        <v>140</v>
      </c>
      <c r="AP11" s="45"/>
      <c r="AQ11" s="45"/>
      <c r="AR11" s="45"/>
      <c r="AS11" s="45"/>
      <c r="AT11" s="45"/>
      <c r="AU11" s="45"/>
      <c r="AV11" s="45"/>
      <c r="AW11" s="45"/>
      <c r="AX11" s="45"/>
      <c r="AY11" s="45"/>
      <c r="AZ11" s="45"/>
      <c r="BA11" s="45"/>
      <c r="BB11" s="45"/>
      <c r="BC11" s="45"/>
      <c r="BD11" s="45"/>
      <c r="BE11" s="45"/>
      <c r="BF11" s="45"/>
    </row>
    <row r="12">
      <c r="A12" s="49" t="s">
        <v>141</v>
      </c>
      <c r="D12" s="45"/>
      <c r="E12" s="45"/>
      <c r="F12" s="45"/>
      <c r="G12" s="45"/>
      <c r="H12" s="45"/>
      <c r="I12" s="45"/>
      <c r="J12" s="45"/>
      <c r="K12" s="45"/>
      <c r="L12" s="45"/>
      <c r="M12" s="45"/>
      <c r="N12" s="45"/>
      <c r="O12" s="45"/>
      <c r="P12" s="45"/>
      <c r="Q12" s="45"/>
      <c r="R12" s="45"/>
      <c r="S12" s="45"/>
      <c r="T12" s="45"/>
      <c r="U12" s="45"/>
      <c r="V12" s="49" t="s">
        <v>142</v>
      </c>
      <c r="W12" s="45"/>
      <c r="X12" s="45"/>
      <c r="Y12" s="45"/>
      <c r="Z12" s="45"/>
      <c r="AA12" s="45"/>
      <c r="AB12" s="45"/>
      <c r="AC12" s="45"/>
      <c r="AD12" s="45"/>
      <c r="AE12" s="45"/>
      <c r="AF12" s="45"/>
      <c r="AG12" s="45"/>
      <c r="AH12" s="45"/>
      <c r="AI12" s="45"/>
      <c r="AJ12" s="45"/>
      <c r="AL12" s="45"/>
      <c r="AM12" s="45"/>
      <c r="AN12" s="45"/>
      <c r="AO12" s="49" t="s">
        <v>143</v>
      </c>
      <c r="AP12" s="45"/>
      <c r="AQ12" s="45"/>
      <c r="AR12" s="45"/>
      <c r="AS12" s="45"/>
      <c r="AT12" s="45"/>
      <c r="AU12" s="45"/>
      <c r="AV12" s="45"/>
      <c r="AW12" s="45"/>
      <c r="AX12" s="45"/>
      <c r="AY12" s="45"/>
      <c r="AZ12" s="45"/>
      <c r="BA12" s="45"/>
      <c r="BB12" s="45"/>
      <c r="BC12" s="45"/>
      <c r="BD12" s="45"/>
      <c r="BE12" s="45"/>
      <c r="BF12" s="45"/>
    </row>
    <row r="13">
      <c r="A13" s="45"/>
      <c r="B13" s="48"/>
      <c r="C13" s="48"/>
      <c r="D13" s="45"/>
      <c r="E13" s="45"/>
      <c r="F13" s="45"/>
      <c r="G13" s="45"/>
      <c r="H13" s="45"/>
      <c r="I13" s="45"/>
      <c r="J13" s="45"/>
      <c r="K13" s="45"/>
      <c r="L13" s="45"/>
      <c r="M13" s="45"/>
      <c r="N13" s="45"/>
      <c r="O13" s="45"/>
      <c r="P13" s="45"/>
      <c r="Q13" s="45"/>
      <c r="R13" s="45"/>
      <c r="S13" s="45"/>
      <c r="T13" s="45"/>
      <c r="U13" s="45"/>
      <c r="V13" s="48">
        <v>2013.0</v>
      </c>
      <c r="W13" s="45"/>
      <c r="X13" s="45"/>
      <c r="Y13" s="45"/>
      <c r="Z13" s="45"/>
      <c r="AA13" s="45"/>
      <c r="AB13" s="45"/>
      <c r="AC13" s="45"/>
      <c r="AD13" s="45"/>
      <c r="AE13" s="45"/>
      <c r="AF13" s="45"/>
      <c r="AG13" s="45"/>
      <c r="AH13" s="45"/>
      <c r="AI13" s="45"/>
      <c r="AJ13" s="45"/>
      <c r="AL13" s="45"/>
      <c r="AM13" s="45"/>
      <c r="AN13" s="45"/>
      <c r="AO13" s="48">
        <v>2015.0</v>
      </c>
      <c r="AP13" s="45"/>
      <c r="AQ13" s="45"/>
      <c r="AR13" s="45"/>
      <c r="AS13" s="45"/>
      <c r="AT13" s="45"/>
      <c r="AU13" s="45"/>
      <c r="AV13" s="45"/>
      <c r="AW13" s="45"/>
      <c r="AX13" s="45"/>
      <c r="AY13" s="45"/>
      <c r="AZ13" s="45"/>
      <c r="BA13" s="45"/>
      <c r="BB13" s="45"/>
      <c r="BC13" s="45"/>
      <c r="BD13" s="45"/>
      <c r="BE13" s="45"/>
      <c r="BF13" s="45"/>
    </row>
    <row r="14">
      <c r="A14" s="48" t="s">
        <v>144</v>
      </c>
      <c r="B14" s="45"/>
      <c r="C14" s="47" t="s">
        <v>145</v>
      </c>
      <c r="D14" s="45"/>
      <c r="E14" s="45"/>
      <c r="F14" s="45"/>
      <c r="G14" s="45"/>
      <c r="H14" s="45"/>
      <c r="I14" s="45"/>
      <c r="J14" s="45"/>
      <c r="K14" s="45"/>
      <c r="L14" s="45"/>
      <c r="M14" s="45"/>
      <c r="N14" s="45"/>
      <c r="O14" s="45"/>
      <c r="P14" s="45"/>
      <c r="Q14" s="45"/>
      <c r="R14" s="45"/>
      <c r="S14" s="45"/>
      <c r="T14" s="45"/>
      <c r="U14" s="45"/>
      <c r="V14" s="47" t="s">
        <v>145</v>
      </c>
      <c r="W14" s="45"/>
      <c r="X14" s="45"/>
      <c r="Y14" s="47" t="s">
        <v>145</v>
      </c>
      <c r="Z14" s="45"/>
      <c r="AA14" s="45"/>
      <c r="AB14" s="45"/>
      <c r="AC14" s="45"/>
      <c r="AD14" s="45"/>
      <c r="AE14" s="45"/>
      <c r="AF14" s="45"/>
      <c r="AG14" s="45"/>
      <c r="AH14" s="45"/>
      <c r="AI14" s="45"/>
      <c r="AJ14" s="45"/>
      <c r="AK14" s="47" t="s">
        <v>145</v>
      </c>
      <c r="AL14" s="45"/>
      <c r="AM14" s="45"/>
      <c r="AN14" s="45"/>
      <c r="AO14" s="47" t="s">
        <v>145</v>
      </c>
      <c r="AP14" s="45"/>
      <c r="AQ14" s="45"/>
      <c r="AR14" s="45"/>
      <c r="AS14" s="45"/>
      <c r="AT14" s="45"/>
      <c r="AU14" s="45"/>
      <c r="AV14" s="45"/>
      <c r="AW14" s="45"/>
      <c r="AX14" s="45"/>
      <c r="AY14" s="45"/>
      <c r="AZ14" s="45"/>
      <c r="BA14" s="45"/>
      <c r="BB14" s="45"/>
      <c r="BC14" s="45"/>
      <c r="BD14" s="45"/>
      <c r="BE14" s="45"/>
      <c r="BF14" s="45"/>
    </row>
    <row r="15">
      <c r="A15" s="49" t="s">
        <v>146</v>
      </c>
      <c r="B15" s="45"/>
      <c r="C15" s="49" t="s">
        <v>147</v>
      </c>
      <c r="D15" s="45"/>
      <c r="E15" s="45"/>
      <c r="F15" s="45"/>
      <c r="G15" s="45"/>
      <c r="H15" s="45"/>
      <c r="I15" s="45"/>
      <c r="J15" s="45"/>
      <c r="K15" s="45"/>
      <c r="L15" s="45"/>
      <c r="M15" s="45"/>
      <c r="N15" s="45"/>
      <c r="O15" s="45"/>
      <c r="P15" s="45"/>
      <c r="Q15" s="45"/>
      <c r="R15" s="45"/>
      <c r="S15" s="45"/>
      <c r="T15" s="45"/>
      <c r="U15" s="45"/>
      <c r="V15" s="49" t="s">
        <v>148</v>
      </c>
      <c r="W15" s="45"/>
      <c r="X15" s="45"/>
      <c r="Y15" s="49" t="s">
        <v>148</v>
      </c>
      <c r="Z15" s="45"/>
      <c r="AA15" s="45"/>
      <c r="AB15" s="45"/>
      <c r="AC15" s="45"/>
      <c r="AD15" s="45"/>
      <c r="AE15" s="45"/>
      <c r="AF15" s="45"/>
      <c r="AG15" s="45"/>
      <c r="AH15" s="45"/>
      <c r="AI15" s="45"/>
      <c r="AJ15" s="45"/>
      <c r="AK15" s="49" t="s">
        <v>149</v>
      </c>
      <c r="AL15" s="45"/>
      <c r="AM15" s="45"/>
      <c r="AN15" s="45"/>
      <c r="AO15" s="49" t="s">
        <v>148</v>
      </c>
      <c r="AP15" s="45"/>
      <c r="AQ15" s="45"/>
      <c r="AR15" s="45"/>
      <c r="AS15" s="45"/>
      <c r="AT15" s="45"/>
      <c r="AU15" s="45"/>
      <c r="AV15" s="45"/>
      <c r="AW15" s="45"/>
      <c r="AX15" s="45"/>
      <c r="AY15" s="45"/>
      <c r="AZ15" s="45"/>
      <c r="BA15" s="45"/>
      <c r="BB15" s="45"/>
      <c r="BC15" s="45"/>
      <c r="BD15" s="45"/>
      <c r="BE15" s="45"/>
      <c r="BF15" s="45"/>
    </row>
    <row r="16">
      <c r="A16" s="45"/>
      <c r="B16" s="45"/>
      <c r="C16" s="48">
        <v>2015.0</v>
      </c>
      <c r="D16" s="45"/>
      <c r="E16" s="45"/>
      <c r="F16" s="45"/>
      <c r="G16" s="45"/>
      <c r="H16" s="45"/>
      <c r="I16" s="45"/>
      <c r="J16" s="45"/>
      <c r="K16" s="45"/>
      <c r="L16" s="45"/>
      <c r="M16" s="45"/>
      <c r="N16" s="45"/>
      <c r="O16" s="45"/>
      <c r="P16" s="45"/>
      <c r="Q16" s="45"/>
      <c r="R16" s="45"/>
      <c r="S16" s="45"/>
      <c r="T16" s="45"/>
      <c r="U16" s="45"/>
      <c r="V16" s="50">
        <v>2015.0</v>
      </c>
      <c r="W16" s="45"/>
      <c r="X16" s="45"/>
      <c r="Y16" s="50">
        <v>2015.0</v>
      </c>
      <c r="Z16" s="45"/>
      <c r="AA16" s="45"/>
      <c r="AB16" s="45"/>
      <c r="AC16" s="45"/>
      <c r="AD16" s="45"/>
      <c r="AE16" s="45"/>
      <c r="AF16" s="45"/>
      <c r="AG16" s="45"/>
      <c r="AH16" s="45"/>
      <c r="AI16" s="45"/>
      <c r="AJ16" s="45"/>
      <c r="AK16" s="48">
        <v>2014.0</v>
      </c>
      <c r="AL16" s="45"/>
      <c r="AM16" s="45"/>
      <c r="AN16" s="45"/>
      <c r="AO16" s="48">
        <v>2015.0</v>
      </c>
      <c r="AP16" s="45"/>
      <c r="AQ16" s="45"/>
      <c r="AR16" s="45"/>
      <c r="AS16" s="45"/>
      <c r="AT16" s="45"/>
      <c r="AU16" s="45"/>
      <c r="AV16" s="45"/>
      <c r="AW16" s="45"/>
      <c r="AX16" s="45"/>
      <c r="AY16" s="45"/>
      <c r="AZ16" s="45"/>
      <c r="BA16" s="45"/>
      <c r="BB16" s="45"/>
      <c r="BC16" s="45"/>
      <c r="BD16" s="45"/>
      <c r="BE16" s="45"/>
      <c r="BF16" s="45"/>
    </row>
    <row r="17">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row>
  </sheetData>
  <hyperlinks>
    <hyperlink r:id="rId1" ref="A12"/>
    <hyperlink r:id="rId2" ref="V12"/>
    <hyperlink r:id="rId3" ref="AO12"/>
    <hyperlink r:id="rId4" ref="A15"/>
    <hyperlink r:id="rId5" ref="C15"/>
    <hyperlink r:id="rId6" ref="V15"/>
    <hyperlink r:id="rId7" ref="Y15"/>
    <hyperlink r:id="rId8" ref="AK15"/>
    <hyperlink r:id="rId9" ref="AO1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hidden="1" min="1" max="1" width="17.29"/>
    <col customWidth="1" min="2" max="2" width="26.71"/>
    <col customWidth="1" min="3" max="71" width="17.29"/>
  </cols>
  <sheetData>
    <row r="1">
      <c r="A1" s="20" t="s">
        <v>150</v>
      </c>
      <c r="B1" s="51" t="s">
        <v>151</v>
      </c>
      <c r="C1" s="51" t="s">
        <v>1</v>
      </c>
      <c r="D1" s="20" t="s">
        <v>152</v>
      </c>
      <c r="E1" s="20" t="s">
        <v>153</v>
      </c>
      <c r="F1" s="20" t="s">
        <v>154</v>
      </c>
      <c r="G1" s="20" t="s">
        <v>155</v>
      </c>
      <c r="H1" s="20" t="s">
        <v>156</v>
      </c>
      <c r="I1" s="20" t="s">
        <v>157</v>
      </c>
      <c r="J1" s="20" t="s">
        <v>158</v>
      </c>
      <c r="K1" s="20" t="s">
        <v>159</v>
      </c>
      <c r="L1" s="20" t="s">
        <v>160</v>
      </c>
      <c r="M1" s="20" t="s">
        <v>161</v>
      </c>
      <c r="N1" s="20" t="s">
        <v>162</v>
      </c>
      <c r="O1" s="52" t="s">
        <v>60</v>
      </c>
      <c r="P1" s="52" t="s">
        <v>61</v>
      </c>
      <c r="Q1" s="53" t="s">
        <v>62</v>
      </c>
      <c r="R1" s="52" t="s">
        <v>63</v>
      </c>
      <c r="S1" s="52" t="s">
        <v>64</v>
      </c>
      <c r="T1" s="52" t="s">
        <v>65</v>
      </c>
      <c r="U1" s="52" t="s">
        <v>3</v>
      </c>
      <c r="V1" s="52" t="s">
        <v>66</v>
      </c>
      <c r="W1" s="52" t="s">
        <v>6</v>
      </c>
      <c r="X1" s="52" t="s">
        <v>67</v>
      </c>
      <c r="Y1" s="52" t="s">
        <v>7</v>
      </c>
      <c r="Z1" s="53" t="s">
        <v>68</v>
      </c>
      <c r="AA1" s="52" t="s">
        <v>10</v>
      </c>
      <c r="AB1" s="52" t="s">
        <v>69</v>
      </c>
      <c r="AC1" s="52" t="s">
        <v>70</v>
      </c>
      <c r="AD1" s="52" t="s">
        <v>71</v>
      </c>
      <c r="AE1" s="52" t="s">
        <v>72</v>
      </c>
      <c r="AF1" s="52" t="s">
        <v>73</v>
      </c>
      <c r="AG1" s="52" t="s">
        <v>16</v>
      </c>
      <c r="AH1" s="52" t="s">
        <v>74</v>
      </c>
      <c r="AI1" s="52" t="s">
        <v>18</v>
      </c>
      <c r="AJ1" s="52" t="s">
        <v>75</v>
      </c>
      <c r="AK1" s="52" t="s">
        <v>19</v>
      </c>
      <c r="AL1" s="52" t="s">
        <v>76</v>
      </c>
      <c r="AM1" s="52" t="s">
        <v>77</v>
      </c>
      <c r="AN1" s="52" t="s">
        <v>135</v>
      </c>
      <c r="AO1" s="52" t="s">
        <v>79</v>
      </c>
      <c r="AP1" s="52" t="s">
        <v>22</v>
      </c>
      <c r="AQ1" s="52" t="s">
        <v>23</v>
      </c>
      <c r="AR1" s="52" t="s">
        <v>24</v>
      </c>
      <c r="AS1" s="52" t="s">
        <v>26</v>
      </c>
      <c r="AT1" s="52" t="s">
        <v>80</v>
      </c>
      <c r="AU1" s="52" t="s">
        <v>28</v>
      </c>
      <c r="AV1" s="52" t="s">
        <v>81</v>
      </c>
      <c r="AW1" s="52" t="s">
        <v>82</v>
      </c>
      <c r="AX1" s="52" t="s">
        <v>83</v>
      </c>
      <c r="AY1" s="52" t="s">
        <v>31</v>
      </c>
      <c r="AZ1" s="52" t="s">
        <v>84</v>
      </c>
      <c r="BA1" s="52" t="s">
        <v>85</v>
      </c>
      <c r="BB1" s="53" t="s">
        <v>86</v>
      </c>
      <c r="BC1" s="52" t="s">
        <v>87</v>
      </c>
      <c r="BD1" s="52" t="s">
        <v>32</v>
      </c>
      <c r="BE1" s="52" t="s">
        <v>33</v>
      </c>
      <c r="BF1" s="52" t="s">
        <v>88</v>
      </c>
      <c r="BG1" s="52" t="s">
        <v>89</v>
      </c>
      <c r="BH1" s="52" t="s">
        <v>34</v>
      </c>
      <c r="BI1" s="52" t="s">
        <v>37</v>
      </c>
      <c r="BJ1" s="52" t="s">
        <v>40</v>
      </c>
      <c r="BK1" s="52" t="s">
        <v>90</v>
      </c>
      <c r="BL1" s="52" t="s">
        <v>91</v>
      </c>
      <c r="BM1" s="52" t="s">
        <v>92</v>
      </c>
      <c r="BN1" s="52" t="s">
        <v>45</v>
      </c>
      <c r="BO1" s="52" t="s">
        <v>93</v>
      </c>
      <c r="BP1" s="52" t="s">
        <v>94</v>
      </c>
      <c r="BQ1" s="52" t="s">
        <v>95</v>
      </c>
      <c r="BR1" s="52" t="s">
        <v>96</v>
      </c>
      <c r="BS1" s="52" t="s">
        <v>46</v>
      </c>
    </row>
    <row r="2">
      <c r="A2" s="54" t="s">
        <v>163</v>
      </c>
      <c r="B2" s="54" t="s">
        <v>164</v>
      </c>
      <c r="C2" s="54">
        <v>32.0</v>
      </c>
      <c r="D2" s="54">
        <v>3.34</v>
      </c>
      <c r="E2" s="54"/>
      <c r="F2" s="54"/>
      <c r="G2" s="54"/>
      <c r="H2" s="55">
        <v>75.0</v>
      </c>
      <c r="I2" s="56">
        <v>77.16</v>
      </c>
      <c r="J2" s="56">
        <v>84.0</v>
      </c>
      <c r="K2" s="56">
        <v>93.0</v>
      </c>
      <c r="L2" s="57"/>
      <c r="M2" s="56">
        <v>67.0</v>
      </c>
      <c r="N2" s="56">
        <v>67.0</v>
      </c>
      <c r="O2" s="56">
        <v>67.0</v>
      </c>
      <c r="P2" s="56">
        <v>84.0</v>
      </c>
      <c r="Q2" s="57"/>
      <c r="R2" s="56">
        <v>84.0</v>
      </c>
      <c r="S2" s="56">
        <v>67.0</v>
      </c>
      <c r="T2" s="56"/>
      <c r="U2" s="56">
        <v>67.0</v>
      </c>
      <c r="V2" s="56">
        <v>67.0</v>
      </c>
      <c r="W2" s="56">
        <v>67.0</v>
      </c>
      <c r="X2" s="55">
        <v>75.0</v>
      </c>
      <c r="Y2" s="56">
        <v>67.0</v>
      </c>
      <c r="Z2" s="57"/>
      <c r="AA2" s="56">
        <v>67.0</v>
      </c>
      <c r="AB2" s="55">
        <v>75.0</v>
      </c>
      <c r="AC2" s="56">
        <v>67.0</v>
      </c>
      <c r="AD2" s="56">
        <v>67.0</v>
      </c>
      <c r="AE2" s="57"/>
      <c r="AF2" s="56">
        <v>93.0</v>
      </c>
      <c r="AG2" s="55">
        <v>67.0</v>
      </c>
      <c r="AH2" s="57"/>
      <c r="AI2" s="56">
        <v>67.0</v>
      </c>
      <c r="AJ2" s="56">
        <v>77.16</v>
      </c>
      <c r="AK2" s="56">
        <v>67.0</v>
      </c>
      <c r="AL2" s="56">
        <v>84.0</v>
      </c>
      <c r="AM2" s="56">
        <v>67.0</v>
      </c>
      <c r="AN2" s="56">
        <v>93.0</v>
      </c>
      <c r="AO2" s="56">
        <v>77.16</v>
      </c>
      <c r="AP2" s="56">
        <v>67.0</v>
      </c>
      <c r="AQ2" s="56">
        <v>67.0</v>
      </c>
      <c r="AR2" s="56">
        <v>67.0</v>
      </c>
      <c r="AS2" s="56">
        <v>67.0</v>
      </c>
      <c r="AT2" s="55">
        <v>75.0</v>
      </c>
      <c r="AU2" s="55">
        <v>75.0</v>
      </c>
      <c r="AV2" s="55">
        <v>75.0</v>
      </c>
      <c r="AW2" s="56">
        <v>93.0</v>
      </c>
      <c r="AX2" s="56">
        <v>67.0</v>
      </c>
      <c r="AY2" s="56">
        <v>67.0</v>
      </c>
      <c r="AZ2" s="56">
        <v>67.0</v>
      </c>
      <c r="BA2" s="57"/>
      <c r="BB2" s="57"/>
      <c r="BC2" s="56">
        <v>84.0</v>
      </c>
      <c r="BD2" s="56">
        <v>67.0</v>
      </c>
      <c r="BE2" s="56">
        <v>67.0</v>
      </c>
      <c r="BF2" s="56">
        <v>84.0</v>
      </c>
      <c r="BG2" s="56">
        <v>77.16</v>
      </c>
      <c r="BH2" s="56">
        <v>67.0</v>
      </c>
      <c r="BI2" s="56">
        <v>67.0</v>
      </c>
      <c r="BJ2" s="56">
        <v>67.0</v>
      </c>
      <c r="BK2" s="56">
        <v>67.0</v>
      </c>
      <c r="BL2" s="56">
        <v>84.0</v>
      </c>
      <c r="BM2" s="55">
        <v>75.0</v>
      </c>
      <c r="BN2" s="56">
        <v>67.0</v>
      </c>
      <c r="BO2" s="56">
        <v>77.16</v>
      </c>
      <c r="BP2" s="57"/>
      <c r="BQ2" s="58">
        <v>32.0</v>
      </c>
      <c r="BR2" s="55">
        <v>75.0</v>
      </c>
      <c r="BS2" s="56">
        <v>67.0</v>
      </c>
    </row>
    <row r="3">
      <c r="A3" s="56" t="s">
        <v>165</v>
      </c>
      <c r="B3" s="56" t="s">
        <v>166</v>
      </c>
      <c r="C3" s="56">
        <v>45.0</v>
      </c>
      <c r="D3" s="56">
        <v>9.0</v>
      </c>
      <c r="E3" s="56">
        <v>6.0</v>
      </c>
      <c r="F3" s="56">
        <v>5.5</v>
      </c>
      <c r="G3" s="56">
        <v>8.0</v>
      </c>
      <c r="H3" s="57"/>
      <c r="I3" s="57"/>
      <c r="J3" s="57"/>
      <c r="K3" s="57"/>
      <c r="L3" s="57"/>
      <c r="M3" s="57"/>
      <c r="N3" s="57"/>
      <c r="O3" s="57"/>
      <c r="P3" s="57"/>
      <c r="Q3" s="57"/>
      <c r="R3" s="57"/>
      <c r="S3" s="57"/>
      <c r="T3" s="57"/>
      <c r="U3" s="57"/>
      <c r="V3" s="57"/>
      <c r="W3" s="57"/>
      <c r="X3" s="57"/>
      <c r="Y3" s="57"/>
      <c r="Z3" s="57"/>
      <c r="AA3" s="57"/>
      <c r="AB3" s="57"/>
      <c r="AC3" s="57"/>
      <c r="AD3" s="56">
        <v>25.0</v>
      </c>
      <c r="AE3" s="57"/>
      <c r="AF3" s="57"/>
      <c r="AG3" s="57"/>
      <c r="AH3" s="57"/>
      <c r="AI3" s="57"/>
      <c r="AJ3" s="57"/>
      <c r="AK3" s="57"/>
      <c r="AL3" s="57"/>
      <c r="AM3" s="56">
        <v>2.93</v>
      </c>
      <c r="AN3" s="57"/>
      <c r="AO3" s="57"/>
      <c r="AP3" s="57"/>
      <c r="AQ3" s="57"/>
      <c r="AR3" s="57"/>
      <c r="AS3" s="57"/>
      <c r="AT3" s="57"/>
      <c r="AU3" s="57"/>
      <c r="AV3" s="57"/>
      <c r="AW3" s="57"/>
      <c r="AY3" s="57"/>
      <c r="AZ3" s="57"/>
      <c r="BA3" s="57"/>
      <c r="BB3" s="57"/>
      <c r="BC3" s="57"/>
      <c r="BD3" s="57"/>
      <c r="BE3" s="57"/>
      <c r="BF3" s="57"/>
      <c r="BG3" s="57"/>
      <c r="BH3" s="57"/>
      <c r="BI3" s="57"/>
      <c r="BJ3" s="57"/>
      <c r="BK3" s="57"/>
      <c r="BL3" s="57"/>
      <c r="BM3" s="57"/>
      <c r="BN3" s="57"/>
      <c r="BO3" s="57"/>
      <c r="BP3" s="56"/>
      <c r="BQ3" s="59" t="s">
        <v>167</v>
      </c>
      <c r="BR3" s="57"/>
      <c r="BS3" s="57"/>
    </row>
    <row r="4">
      <c r="A4" s="56" t="s">
        <v>165</v>
      </c>
      <c r="B4" s="56" t="s">
        <v>168</v>
      </c>
      <c r="C4" s="56">
        <v>106.0</v>
      </c>
      <c r="D4" s="56">
        <v>36.0</v>
      </c>
      <c r="E4" s="56">
        <v>22.0</v>
      </c>
      <c r="F4" s="56">
        <v>25.0</v>
      </c>
      <c r="G4" s="56">
        <v>37.0</v>
      </c>
      <c r="H4" s="57"/>
      <c r="I4" s="57"/>
      <c r="J4" s="57"/>
      <c r="K4" s="57"/>
      <c r="L4" s="57"/>
      <c r="M4" s="57"/>
      <c r="N4" s="56" t="s">
        <v>169</v>
      </c>
      <c r="O4" s="56">
        <v>9.4</v>
      </c>
      <c r="P4" s="57"/>
      <c r="Q4" s="57"/>
      <c r="R4" s="57"/>
      <c r="S4" s="56">
        <v>9.4</v>
      </c>
      <c r="T4" s="57"/>
      <c r="U4" s="56">
        <v>9.4</v>
      </c>
      <c r="V4" s="57"/>
      <c r="W4" s="56">
        <v>9.4</v>
      </c>
      <c r="X4" s="56">
        <v>9.4</v>
      </c>
      <c r="Y4" s="56">
        <v>9.4</v>
      </c>
      <c r="Z4" s="57"/>
      <c r="AA4" s="56">
        <v>9.4</v>
      </c>
      <c r="AB4" s="57"/>
      <c r="AC4" s="56">
        <v>9.4</v>
      </c>
      <c r="AD4" s="56">
        <v>9.4</v>
      </c>
      <c r="AE4" s="57"/>
      <c r="AF4" s="56">
        <v>9.4</v>
      </c>
      <c r="AG4" s="56">
        <v>9.4</v>
      </c>
      <c r="AH4" s="57"/>
      <c r="AI4" s="56">
        <v>9.4</v>
      </c>
      <c r="AJ4" s="56">
        <v>9.4</v>
      </c>
      <c r="AK4" s="56">
        <v>9.4</v>
      </c>
      <c r="AL4" s="57"/>
      <c r="AM4" s="55" t="s">
        <v>170</v>
      </c>
      <c r="AN4" s="57"/>
      <c r="AO4" s="57"/>
      <c r="AP4" s="56">
        <v>24.79</v>
      </c>
      <c r="AQ4" s="56">
        <v>20.23</v>
      </c>
      <c r="AR4" s="56">
        <v>9.4</v>
      </c>
      <c r="AS4" s="56">
        <v>23.13</v>
      </c>
      <c r="AT4" s="57"/>
      <c r="AU4" s="56">
        <v>9.4</v>
      </c>
      <c r="AV4" s="56">
        <v>9.4</v>
      </c>
      <c r="AW4" s="56">
        <v>9.4</v>
      </c>
      <c r="AX4" s="56">
        <v>9.4</v>
      </c>
      <c r="AY4" s="57"/>
      <c r="AZ4" s="56">
        <v>9.4</v>
      </c>
      <c r="BA4" s="57"/>
      <c r="BB4" s="57"/>
      <c r="BC4" s="57"/>
      <c r="BD4" s="56">
        <v>9.4</v>
      </c>
      <c r="BE4" s="56">
        <v>9.4</v>
      </c>
      <c r="BF4" s="57"/>
      <c r="BG4" s="56">
        <v>9.4</v>
      </c>
      <c r="BH4" s="56">
        <v>9.4</v>
      </c>
      <c r="BI4" s="56">
        <v>9.4</v>
      </c>
      <c r="BJ4" s="57"/>
      <c r="BK4" s="56">
        <v>9.4</v>
      </c>
      <c r="BL4" s="57"/>
      <c r="BM4" s="60">
        <v>36.38</v>
      </c>
      <c r="BN4" s="56">
        <v>9.4</v>
      </c>
      <c r="BO4" s="56">
        <v>9.4</v>
      </c>
      <c r="BP4" s="56"/>
      <c r="BQ4" s="56">
        <v>110.0</v>
      </c>
      <c r="BR4" s="57"/>
      <c r="BS4" s="56">
        <v>9.4</v>
      </c>
    </row>
    <row r="5">
      <c r="A5" s="61" t="s">
        <v>171</v>
      </c>
      <c r="B5" s="61" t="s">
        <v>172</v>
      </c>
      <c r="C5" s="61">
        <v>16263.0</v>
      </c>
      <c r="D5" s="61">
        <v>403.0</v>
      </c>
      <c r="E5" s="61"/>
      <c r="F5" s="61"/>
      <c r="G5" s="61"/>
      <c r="H5" s="61">
        <v>255.5</v>
      </c>
      <c r="I5" s="61">
        <v>268.56</v>
      </c>
      <c r="J5" s="61">
        <v>170.94</v>
      </c>
      <c r="K5" s="61">
        <v>330.51</v>
      </c>
      <c r="L5" s="61">
        <v>526.13</v>
      </c>
      <c r="M5" s="61">
        <v>200.59</v>
      </c>
      <c r="N5" s="61">
        <v>255.5</v>
      </c>
      <c r="O5" s="61">
        <v>200.59</v>
      </c>
      <c r="P5" s="61">
        <v>170.94</v>
      </c>
      <c r="Q5" s="62"/>
      <c r="R5" s="61">
        <v>172.76</v>
      </c>
      <c r="S5" s="61">
        <v>200.59</v>
      </c>
      <c r="T5" s="61">
        <v>335.1</v>
      </c>
      <c r="U5" s="61">
        <v>255.5</v>
      </c>
      <c r="V5" s="61">
        <v>200.59</v>
      </c>
      <c r="W5" s="61">
        <v>255.5</v>
      </c>
      <c r="X5" s="61">
        <v>255.5</v>
      </c>
      <c r="Y5" s="61">
        <v>255.5</v>
      </c>
      <c r="Z5" s="62"/>
      <c r="AA5" s="61">
        <v>255.5</v>
      </c>
      <c r="AB5" s="61">
        <v>255.5</v>
      </c>
      <c r="AC5" s="61">
        <v>255.5</v>
      </c>
      <c r="AD5" s="61">
        <v>255.5</v>
      </c>
      <c r="AE5" s="61">
        <v>392.22</v>
      </c>
      <c r="AF5" s="61">
        <v>330.51</v>
      </c>
      <c r="AG5" s="61">
        <v>255.5</v>
      </c>
      <c r="AH5" s="61">
        <v>112.99</v>
      </c>
      <c r="AI5" s="61">
        <v>255.5</v>
      </c>
      <c r="AJ5" s="61">
        <v>268.56</v>
      </c>
      <c r="AK5" s="61">
        <v>255.5</v>
      </c>
      <c r="AL5" s="61">
        <v>170.94</v>
      </c>
      <c r="AM5" s="61">
        <v>200.59</v>
      </c>
      <c r="AN5" s="61">
        <v>330.51</v>
      </c>
      <c r="AO5" s="61">
        <v>268.56</v>
      </c>
      <c r="AP5" s="61">
        <v>255.5</v>
      </c>
      <c r="AQ5" s="61">
        <v>255.5</v>
      </c>
      <c r="AR5" s="61">
        <v>255.5</v>
      </c>
      <c r="AS5" s="61">
        <v>255.5</v>
      </c>
      <c r="AT5" s="61">
        <v>255.5</v>
      </c>
      <c r="AU5" s="61">
        <v>255.5</v>
      </c>
      <c r="AV5" s="61">
        <v>255.5</v>
      </c>
      <c r="AW5" s="61">
        <v>330.51</v>
      </c>
      <c r="AX5" s="61">
        <v>200.59</v>
      </c>
      <c r="AY5" s="61">
        <v>255.5</v>
      </c>
      <c r="AZ5" s="61">
        <v>200.59</v>
      </c>
      <c r="BA5" s="61">
        <v>76.29</v>
      </c>
      <c r="BB5" s="62"/>
      <c r="BC5" s="61">
        <v>170.94</v>
      </c>
      <c r="BD5" s="61">
        <v>255.5</v>
      </c>
      <c r="BE5" s="61">
        <v>255.5</v>
      </c>
      <c r="BF5" s="61">
        <v>170.94</v>
      </c>
      <c r="BG5" s="61">
        <v>268.56</v>
      </c>
      <c r="BH5" s="61">
        <v>255.5</v>
      </c>
      <c r="BI5" s="61">
        <v>255.5</v>
      </c>
      <c r="BJ5" s="61">
        <v>255.5</v>
      </c>
      <c r="BK5" s="61">
        <v>200.59</v>
      </c>
      <c r="BL5" s="61">
        <v>170.94</v>
      </c>
      <c r="BM5" s="61">
        <v>255.5</v>
      </c>
      <c r="BN5" s="61">
        <v>255.5</v>
      </c>
      <c r="BO5" s="61">
        <v>268.56</v>
      </c>
      <c r="BP5" s="61" t="s">
        <v>173</v>
      </c>
      <c r="BQ5" s="63">
        <v>326.13</v>
      </c>
      <c r="BR5" s="61">
        <v>255.5</v>
      </c>
      <c r="BS5" s="61">
        <v>255.5</v>
      </c>
    </row>
    <row r="6">
      <c r="A6" s="56" t="s">
        <v>171</v>
      </c>
      <c r="B6" s="56" t="s">
        <v>174</v>
      </c>
      <c r="C6" s="56" t="str">
        <f t="shared" ref="C6:BS6" si="1">2*C3</f>
        <v>90</v>
      </c>
      <c r="D6" s="56" t="str">
        <f t="shared" si="1"/>
        <v>18</v>
      </c>
      <c r="E6" s="56" t="str">
        <f t="shared" si="1"/>
        <v>12</v>
      </c>
      <c r="F6" s="56" t="str">
        <f t="shared" si="1"/>
        <v>11</v>
      </c>
      <c r="G6" s="56" t="str">
        <f t="shared" si="1"/>
        <v>16</v>
      </c>
      <c r="H6" s="56" t="str">
        <f t="shared" si="1"/>
        <v>0</v>
      </c>
      <c r="I6" s="56" t="str">
        <f t="shared" si="1"/>
        <v>0</v>
      </c>
      <c r="J6" s="56" t="str">
        <f t="shared" si="1"/>
        <v>0</v>
      </c>
      <c r="K6" s="56" t="str">
        <f t="shared" si="1"/>
        <v>0</v>
      </c>
      <c r="L6" s="56" t="str">
        <f t="shared" si="1"/>
        <v>0</v>
      </c>
      <c r="M6" s="56" t="str">
        <f t="shared" si="1"/>
        <v>0</v>
      </c>
      <c r="N6" s="56" t="str">
        <f t="shared" si="1"/>
        <v>0</v>
      </c>
      <c r="O6" s="56" t="str">
        <f t="shared" si="1"/>
        <v>0</v>
      </c>
      <c r="P6" s="56" t="str">
        <f t="shared" si="1"/>
        <v>0</v>
      </c>
      <c r="Q6" s="56" t="str">
        <f t="shared" si="1"/>
        <v>0</v>
      </c>
      <c r="R6" s="56" t="str">
        <f t="shared" si="1"/>
        <v>0</v>
      </c>
      <c r="S6" s="56" t="str">
        <f t="shared" si="1"/>
        <v>0</v>
      </c>
      <c r="T6" s="56" t="str">
        <f t="shared" si="1"/>
        <v>0</v>
      </c>
      <c r="U6" s="56" t="str">
        <f t="shared" si="1"/>
        <v>0</v>
      </c>
      <c r="V6" s="56" t="str">
        <f t="shared" si="1"/>
        <v>0</v>
      </c>
      <c r="W6" s="56" t="str">
        <f t="shared" si="1"/>
        <v>0</v>
      </c>
      <c r="X6" s="56" t="str">
        <f t="shared" si="1"/>
        <v>0</v>
      </c>
      <c r="Y6" s="56" t="str">
        <f t="shared" si="1"/>
        <v>0</v>
      </c>
      <c r="Z6" s="56" t="str">
        <f t="shared" si="1"/>
        <v>0</v>
      </c>
      <c r="AA6" s="56" t="str">
        <f t="shared" si="1"/>
        <v>0</v>
      </c>
      <c r="AB6" s="56" t="str">
        <f t="shared" si="1"/>
        <v>0</v>
      </c>
      <c r="AC6" s="56" t="str">
        <f t="shared" si="1"/>
        <v>0</v>
      </c>
      <c r="AD6" s="56" t="str">
        <f t="shared" si="1"/>
        <v>50</v>
      </c>
      <c r="AE6" s="56" t="str">
        <f t="shared" si="1"/>
        <v>0</v>
      </c>
      <c r="AF6" s="56" t="str">
        <f t="shared" si="1"/>
        <v>0</v>
      </c>
      <c r="AG6" s="56" t="str">
        <f t="shared" si="1"/>
        <v>0</v>
      </c>
      <c r="AH6" s="56" t="str">
        <f t="shared" si="1"/>
        <v>0</v>
      </c>
      <c r="AI6" s="56" t="str">
        <f t="shared" si="1"/>
        <v>0</v>
      </c>
      <c r="AJ6" s="56" t="str">
        <f t="shared" si="1"/>
        <v>0</v>
      </c>
      <c r="AK6" s="56" t="str">
        <f t="shared" si="1"/>
        <v>0</v>
      </c>
      <c r="AL6" s="56" t="str">
        <f t="shared" si="1"/>
        <v>0</v>
      </c>
      <c r="AM6" s="56" t="str">
        <f t="shared" si="1"/>
        <v>5.86</v>
      </c>
      <c r="AN6" s="56" t="str">
        <f t="shared" si="1"/>
        <v>0</v>
      </c>
      <c r="AO6" s="56" t="str">
        <f t="shared" si="1"/>
        <v>0</v>
      </c>
      <c r="AP6" s="56" t="str">
        <f t="shared" si="1"/>
        <v>0</v>
      </c>
      <c r="AQ6" s="56" t="str">
        <f t="shared" si="1"/>
        <v>0</v>
      </c>
      <c r="AR6" s="56" t="str">
        <f t="shared" si="1"/>
        <v>0</v>
      </c>
      <c r="AS6" s="56" t="str">
        <f t="shared" si="1"/>
        <v>0</v>
      </c>
      <c r="AT6" s="56" t="str">
        <f t="shared" si="1"/>
        <v>0</v>
      </c>
      <c r="AU6" s="56" t="str">
        <f t="shared" si="1"/>
        <v>0</v>
      </c>
      <c r="AV6" s="56" t="str">
        <f t="shared" si="1"/>
        <v>0</v>
      </c>
      <c r="AW6" s="56" t="str">
        <f t="shared" si="1"/>
        <v>0</v>
      </c>
      <c r="AX6" s="56" t="str">
        <f t="shared" si="1"/>
        <v>0</v>
      </c>
      <c r="AY6" s="56" t="str">
        <f t="shared" si="1"/>
        <v>0</v>
      </c>
      <c r="AZ6" s="56" t="str">
        <f t="shared" si="1"/>
        <v>0</v>
      </c>
      <c r="BA6" s="56" t="str">
        <f t="shared" si="1"/>
        <v>0</v>
      </c>
      <c r="BB6" s="56" t="str">
        <f t="shared" si="1"/>
        <v>0</v>
      </c>
      <c r="BC6" s="56" t="str">
        <f t="shared" si="1"/>
        <v>0</v>
      </c>
      <c r="BD6" s="56" t="str">
        <f t="shared" si="1"/>
        <v>0</v>
      </c>
      <c r="BE6" s="56" t="str">
        <f t="shared" si="1"/>
        <v>0</v>
      </c>
      <c r="BF6" s="56" t="str">
        <f t="shared" si="1"/>
        <v>0</v>
      </c>
      <c r="BG6" s="56" t="str">
        <f t="shared" si="1"/>
        <v>0</v>
      </c>
      <c r="BH6" s="56" t="str">
        <f t="shared" si="1"/>
        <v>0</v>
      </c>
      <c r="BI6" s="56" t="str">
        <f t="shared" si="1"/>
        <v>0</v>
      </c>
      <c r="BJ6" s="56" t="str">
        <f t="shared" si="1"/>
        <v>0</v>
      </c>
      <c r="BK6" s="56" t="str">
        <f t="shared" si="1"/>
        <v>0</v>
      </c>
      <c r="BL6" s="56" t="str">
        <f t="shared" si="1"/>
        <v>0</v>
      </c>
      <c r="BM6" s="56" t="str">
        <f t="shared" si="1"/>
        <v>0</v>
      </c>
      <c r="BN6" s="56" t="str">
        <f t="shared" si="1"/>
        <v>0</v>
      </c>
      <c r="BO6" s="56" t="str">
        <f t="shared" si="1"/>
        <v>0</v>
      </c>
      <c r="BP6" s="56" t="str">
        <f t="shared" si="1"/>
        <v>0</v>
      </c>
      <c r="BQ6" s="56" t="str">
        <f t="shared" si="1"/>
        <v>#VALUE!</v>
      </c>
      <c r="BR6" s="56" t="str">
        <f t="shared" si="1"/>
        <v>0</v>
      </c>
      <c r="BS6" s="56" t="str">
        <f t="shared" si="1"/>
        <v>0</v>
      </c>
    </row>
    <row r="7">
      <c r="A7" s="56" t="s">
        <v>171</v>
      </c>
      <c r="B7" s="56" t="s">
        <v>175</v>
      </c>
      <c r="C7" s="56" t="str">
        <f t="shared" ref="C7:BS7" si="2">C4</f>
        <v>106</v>
      </c>
      <c r="D7" s="56" t="str">
        <f t="shared" si="2"/>
        <v>36</v>
      </c>
      <c r="E7" s="56" t="str">
        <f t="shared" si="2"/>
        <v>22</v>
      </c>
      <c r="F7" s="56" t="str">
        <f t="shared" si="2"/>
        <v>25</v>
      </c>
      <c r="G7" s="56" t="str">
        <f t="shared" si="2"/>
        <v>37</v>
      </c>
      <c r="H7" s="56" t="str">
        <f t="shared" si="2"/>
        <v/>
      </c>
      <c r="I7" s="56" t="str">
        <f t="shared" si="2"/>
        <v/>
      </c>
      <c r="J7" s="56" t="str">
        <f t="shared" si="2"/>
        <v/>
      </c>
      <c r="K7" s="56" t="str">
        <f t="shared" si="2"/>
        <v/>
      </c>
      <c r="L7" s="56" t="str">
        <f t="shared" si="2"/>
        <v/>
      </c>
      <c r="M7" s="56" t="str">
        <f t="shared" si="2"/>
        <v/>
      </c>
      <c r="N7" s="56" t="str">
        <f t="shared" si="2"/>
        <v>$20-100</v>
      </c>
      <c r="O7" s="56" t="str">
        <f t="shared" si="2"/>
        <v>9.4</v>
      </c>
      <c r="P7" s="56" t="str">
        <f t="shared" si="2"/>
        <v/>
      </c>
      <c r="Q7" s="56" t="str">
        <f t="shared" si="2"/>
        <v/>
      </c>
      <c r="R7" s="56" t="str">
        <f t="shared" si="2"/>
        <v/>
      </c>
      <c r="S7" s="56" t="str">
        <f t="shared" si="2"/>
        <v>9.4</v>
      </c>
      <c r="T7" s="56" t="str">
        <f t="shared" si="2"/>
        <v/>
      </c>
      <c r="U7" s="56" t="str">
        <f t="shared" si="2"/>
        <v>9.4</v>
      </c>
      <c r="V7" s="56" t="str">
        <f t="shared" si="2"/>
        <v/>
      </c>
      <c r="W7" s="56" t="str">
        <f t="shared" si="2"/>
        <v>9.4</v>
      </c>
      <c r="X7" s="56" t="str">
        <f t="shared" si="2"/>
        <v>9.4</v>
      </c>
      <c r="Y7" s="56" t="str">
        <f t="shared" si="2"/>
        <v>9.4</v>
      </c>
      <c r="Z7" s="56" t="str">
        <f t="shared" si="2"/>
        <v/>
      </c>
      <c r="AA7" s="56" t="str">
        <f t="shared" si="2"/>
        <v>9.4</v>
      </c>
      <c r="AB7" s="56" t="str">
        <f t="shared" si="2"/>
        <v/>
      </c>
      <c r="AC7" s="56" t="str">
        <f t="shared" si="2"/>
        <v>9.4</v>
      </c>
      <c r="AD7" s="56" t="str">
        <f t="shared" si="2"/>
        <v>9.4</v>
      </c>
      <c r="AE7" s="56" t="str">
        <f t="shared" si="2"/>
        <v/>
      </c>
      <c r="AF7" s="56" t="str">
        <f t="shared" si="2"/>
        <v>9.4</v>
      </c>
      <c r="AG7" s="56" t="str">
        <f t="shared" si="2"/>
        <v>9.4</v>
      </c>
      <c r="AH7" s="56" t="str">
        <f t="shared" si="2"/>
        <v/>
      </c>
      <c r="AI7" s="56" t="str">
        <f t="shared" si="2"/>
        <v>9.4</v>
      </c>
      <c r="AJ7" s="56" t="str">
        <f t="shared" si="2"/>
        <v>9.4</v>
      </c>
      <c r="AK7" s="56" t="str">
        <f t="shared" si="2"/>
        <v>9.4</v>
      </c>
      <c r="AL7" s="56" t="str">
        <f t="shared" si="2"/>
        <v/>
      </c>
      <c r="AM7" s="55" t="str">
        <f t="shared" si="2"/>
        <v>22.79-24.69</v>
      </c>
      <c r="AN7" s="56" t="str">
        <f t="shared" si="2"/>
        <v/>
      </c>
      <c r="AO7" s="56" t="str">
        <f t="shared" si="2"/>
        <v/>
      </c>
      <c r="AP7" s="56" t="str">
        <f t="shared" si="2"/>
        <v>24.79</v>
      </c>
      <c r="AQ7" s="56" t="str">
        <f t="shared" si="2"/>
        <v>20.23</v>
      </c>
      <c r="AR7" s="56" t="str">
        <f t="shared" si="2"/>
        <v>9.4</v>
      </c>
      <c r="AS7" s="56" t="str">
        <f t="shared" si="2"/>
        <v>23.13</v>
      </c>
      <c r="AT7" s="56" t="str">
        <f t="shared" si="2"/>
        <v/>
      </c>
      <c r="AU7" s="56" t="str">
        <f t="shared" si="2"/>
        <v>9.4</v>
      </c>
      <c r="AV7" s="56" t="str">
        <f t="shared" si="2"/>
        <v>9.4</v>
      </c>
      <c r="AW7" s="56" t="str">
        <f t="shared" si="2"/>
        <v>9.4</v>
      </c>
      <c r="AX7" s="56" t="str">
        <f t="shared" si="2"/>
        <v>9.4</v>
      </c>
      <c r="AY7" s="56" t="str">
        <f t="shared" si="2"/>
        <v/>
      </c>
      <c r="AZ7" s="56" t="str">
        <f t="shared" si="2"/>
        <v>9.4</v>
      </c>
      <c r="BA7" s="56" t="str">
        <f t="shared" si="2"/>
        <v/>
      </c>
      <c r="BB7" s="56" t="str">
        <f t="shared" si="2"/>
        <v/>
      </c>
      <c r="BC7" s="56" t="str">
        <f t="shared" si="2"/>
        <v/>
      </c>
      <c r="BD7" s="56" t="str">
        <f t="shared" si="2"/>
        <v>9.4</v>
      </c>
      <c r="BE7" s="56" t="str">
        <f t="shared" si="2"/>
        <v>9.4</v>
      </c>
      <c r="BF7" s="56" t="str">
        <f t="shared" si="2"/>
        <v/>
      </c>
      <c r="BG7" s="56" t="str">
        <f t="shared" si="2"/>
        <v>9.4</v>
      </c>
      <c r="BH7" s="56" t="str">
        <f t="shared" si="2"/>
        <v>9.4</v>
      </c>
      <c r="BI7" s="56" t="str">
        <f t="shared" si="2"/>
        <v>9.4</v>
      </c>
      <c r="BJ7" s="56" t="str">
        <f t="shared" si="2"/>
        <v/>
      </c>
      <c r="BK7" s="56" t="str">
        <f t="shared" si="2"/>
        <v>9.4</v>
      </c>
      <c r="BL7" s="56" t="str">
        <f t="shared" si="2"/>
        <v/>
      </c>
      <c r="BM7" s="60" t="str">
        <f t="shared" si="2"/>
        <v>$36.38</v>
      </c>
      <c r="BN7" s="56" t="str">
        <f t="shared" si="2"/>
        <v>9.4</v>
      </c>
      <c r="BO7" s="56" t="str">
        <f t="shared" si="2"/>
        <v>9.4</v>
      </c>
      <c r="BP7" s="56" t="str">
        <f t="shared" si="2"/>
        <v/>
      </c>
      <c r="BQ7" s="56" t="str">
        <f t="shared" si="2"/>
        <v>110</v>
      </c>
      <c r="BR7" s="56" t="str">
        <f t="shared" si="2"/>
        <v/>
      </c>
      <c r="BS7" s="56" t="str">
        <f t="shared" si="2"/>
        <v>9.4</v>
      </c>
    </row>
    <row r="8">
      <c r="A8" s="56"/>
      <c r="B8" s="56" t="s">
        <v>176</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row>
    <row r="9">
      <c r="A9" s="56"/>
      <c r="B9" s="56"/>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row>
    <row r="10">
      <c r="A10" s="56"/>
      <c r="B10" s="56"/>
      <c r="C10" s="57"/>
      <c r="D10" s="56"/>
      <c r="E10" s="57"/>
      <c r="F10" s="57"/>
      <c r="G10" s="57"/>
      <c r="H10" s="57"/>
      <c r="I10" s="57"/>
      <c r="J10" s="57"/>
      <c r="K10" s="57"/>
      <c r="L10" s="57"/>
      <c r="M10" s="57"/>
      <c r="N10" s="57"/>
      <c r="O10" s="57"/>
      <c r="P10" s="57"/>
      <c r="Q10" s="57"/>
      <c r="R10" s="57"/>
      <c r="S10" s="57"/>
      <c r="T10" s="57"/>
      <c r="U10" s="57"/>
      <c r="V10" s="57"/>
      <c r="W10" s="57"/>
      <c r="X10" s="57"/>
      <c r="Y10" s="57"/>
      <c r="Z10" s="57"/>
      <c r="AA10" s="57"/>
      <c r="AB10" s="55"/>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row>
    <row r="11">
      <c r="A11" s="56"/>
      <c r="B11" s="56"/>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row>
    <row r="12">
      <c r="A12" s="56"/>
      <c r="B12" s="56"/>
      <c r="C12" s="57"/>
      <c r="D12" s="56"/>
      <c r="E12" s="57"/>
      <c r="F12" s="57"/>
      <c r="G12" s="57"/>
      <c r="H12" s="57"/>
      <c r="I12" s="57"/>
      <c r="J12" s="57"/>
      <c r="K12" s="57"/>
      <c r="L12" s="57"/>
      <c r="M12" s="57"/>
      <c r="N12" s="57"/>
      <c r="O12" s="57"/>
      <c r="P12" s="57"/>
      <c r="Q12" s="57"/>
      <c r="R12" s="57"/>
      <c r="S12" s="57"/>
      <c r="T12" s="57"/>
      <c r="U12" s="57"/>
      <c r="V12" s="57"/>
      <c r="W12" s="57"/>
      <c r="X12" s="57"/>
      <c r="Y12" s="57"/>
      <c r="Z12" s="57"/>
      <c r="AA12" s="57"/>
      <c r="AB12" s="56"/>
      <c r="AD12" s="56"/>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6"/>
      <c r="BR12" s="57"/>
      <c r="BS12" s="57"/>
    </row>
    <row r="13">
      <c r="A13" s="13"/>
      <c r="B13" s="13"/>
      <c r="C13" s="13"/>
      <c r="D13" s="56" t="s">
        <v>177</v>
      </c>
      <c r="E13" s="13"/>
      <c r="F13" s="13"/>
      <c r="G13" s="13"/>
      <c r="H13" s="13"/>
      <c r="I13" s="13"/>
      <c r="J13" s="13"/>
      <c r="K13" s="13"/>
      <c r="L13" s="13"/>
      <c r="M13" s="13"/>
      <c r="N13" s="13"/>
      <c r="O13" s="13"/>
      <c r="P13" s="13"/>
      <c r="Q13" s="13"/>
      <c r="R13" s="13"/>
      <c r="S13" s="13"/>
      <c r="T13" s="13"/>
      <c r="U13" s="13"/>
      <c r="V13" s="13"/>
      <c r="W13" s="13"/>
      <c r="X13" s="13"/>
      <c r="Y13" s="13"/>
      <c r="Z13" s="13"/>
      <c r="AA13" s="64"/>
      <c r="AB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row>
    <row r="15">
      <c r="A15" s="13"/>
      <c r="C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65" t="s">
        <v>178</v>
      </c>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65" t="s">
        <v>179</v>
      </c>
      <c r="BR15" s="13"/>
      <c r="BS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65" t="s">
        <v>180</v>
      </c>
      <c r="BR16" s="13"/>
      <c r="BS16" s="13"/>
    </row>
    <row r="17">
      <c r="A17" s="13"/>
      <c r="C17" s="13"/>
      <c r="D17" s="66" t="s">
        <v>181</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row>
    <row r="20">
      <c r="A20" s="13"/>
      <c r="B20" s="13"/>
      <c r="C20" s="13"/>
      <c r="D20" s="67" t="s">
        <v>182</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row>
    <row r="21">
      <c r="A21" s="13"/>
      <c r="B21" s="13"/>
      <c r="C21" s="13"/>
      <c r="D21" s="64" t="s">
        <v>183</v>
      </c>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row>
    <row r="22">
      <c r="A22" s="13"/>
      <c r="B22" s="13"/>
      <c r="C22" s="13"/>
      <c r="D22" s="64" t="s">
        <v>184</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row>
    <row r="24">
      <c r="A24" s="13"/>
      <c r="B24" s="13"/>
      <c r="C24" s="13"/>
      <c r="D24" s="65" t="s">
        <v>185</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row>
    <row r="28">
      <c r="A28" s="13"/>
      <c r="B28" s="67" t="s">
        <v>186</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29">
      <c r="A29" s="13"/>
      <c r="B29" s="64">
        <v>30867.0</v>
      </c>
      <c r="C29" s="64" t="s">
        <v>187</v>
      </c>
      <c r="D29" s="64" t="s">
        <v>188</v>
      </c>
      <c r="E29" s="64" t="s">
        <v>189</v>
      </c>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row>
    <row r="30">
      <c r="A30" s="13"/>
      <c r="B30" s="64" t="s">
        <v>190</v>
      </c>
      <c r="C30" s="64">
        <v>0.032</v>
      </c>
      <c r="D30" s="64">
        <v>62.85</v>
      </c>
      <c r="E30" s="10" t="str">
        <f t="shared" ref="E30:E40" si="3">C30*D30</f>
        <v>2.0112</v>
      </c>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row>
    <row r="31">
      <c r="A31" s="13"/>
      <c r="B31" s="64" t="s">
        <v>191</v>
      </c>
      <c r="C31" s="64">
        <v>0.023</v>
      </c>
      <c r="D31" s="64">
        <v>87.79</v>
      </c>
      <c r="E31" s="10" t="str">
        <f t="shared" si="3"/>
        <v>2.01917</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row>
    <row r="32">
      <c r="A32" s="13"/>
      <c r="B32" s="64" t="s">
        <v>192</v>
      </c>
      <c r="C32" s="64">
        <v>0.035</v>
      </c>
      <c r="D32" s="64">
        <v>59.86</v>
      </c>
      <c r="E32" s="10" t="str">
        <f t="shared" si="3"/>
        <v>2.0951</v>
      </c>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row>
    <row r="33">
      <c r="A33" s="13"/>
      <c r="B33" s="64" t="s">
        <v>193</v>
      </c>
      <c r="C33" s="64">
        <v>0.041</v>
      </c>
      <c r="D33" s="64">
        <v>62.85</v>
      </c>
      <c r="E33" s="10" t="str">
        <f t="shared" si="3"/>
        <v>2.57685</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row>
    <row r="34">
      <c r="A34" s="13"/>
      <c r="B34" s="64" t="s">
        <v>194</v>
      </c>
      <c r="C34" s="64">
        <v>0.068</v>
      </c>
      <c r="D34" s="64">
        <v>215.49</v>
      </c>
      <c r="E34" s="10" t="str">
        <f t="shared" si="3"/>
        <v>14.65332</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row>
    <row r="35">
      <c r="A35" s="13"/>
      <c r="B35" s="64" t="s">
        <v>195</v>
      </c>
      <c r="C35" s="64">
        <v>0.021</v>
      </c>
      <c r="D35" s="64">
        <v>109.74</v>
      </c>
      <c r="E35" s="10" t="str">
        <f t="shared" si="3"/>
        <v>2.30454</v>
      </c>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row>
    <row r="36">
      <c r="A36" s="13"/>
      <c r="B36" s="64" t="s">
        <v>196</v>
      </c>
      <c r="C36" s="64">
        <v>0.183</v>
      </c>
      <c r="D36" s="64">
        <v>30.93</v>
      </c>
      <c r="E36" s="10" t="str">
        <f t="shared" si="3"/>
        <v>5.66019</v>
      </c>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row>
    <row r="37">
      <c r="A37" s="13"/>
      <c r="B37" s="64" t="s">
        <v>197</v>
      </c>
      <c r="C37" s="64">
        <v>0.18</v>
      </c>
      <c r="D37" s="64">
        <v>89.79</v>
      </c>
      <c r="E37" s="10" t="str">
        <f t="shared" si="3"/>
        <v>16.1622</v>
      </c>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row>
    <row r="38">
      <c r="A38" s="13"/>
      <c r="B38" s="64" t="s">
        <v>198</v>
      </c>
      <c r="C38" s="64">
        <v>0.32</v>
      </c>
      <c r="D38" s="64">
        <v>34.93</v>
      </c>
      <c r="E38" s="10" t="str">
        <f t="shared" si="3"/>
        <v>11.1776</v>
      </c>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row>
    <row r="39">
      <c r="A39" s="13"/>
      <c r="B39" s="64" t="s">
        <v>199</v>
      </c>
      <c r="C39" s="64">
        <v>0.15</v>
      </c>
      <c r="D39" s="64">
        <v>34.92</v>
      </c>
      <c r="E39" s="10" t="str">
        <f t="shared" si="3"/>
        <v>5.238</v>
      </c>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row>
    <row r="40">
      <c r="A40" s="13"/>
      <c r="B40" s="64" t="s">
        <v>200</v>
      </c>
      <c r="C40" s="64">
        <v>0.33</v>
      </c>
      <c r="D40" s="64">
        <v>61.85</v>
      </c>
      <c r="E40" s="10" t="str">
        <f t="shared" si="3"/>
        <v>20.4105</v>
      </c>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row>
    <row r="41">
      <c r="A41" s="13"/>
      <c r="B41" s="13"/>
      <c r="C41" s="68" t="str">
        <f>sum(C30:C40)</f>
        <v>1.383</v>
      </c>
      <c r="D41" s="13"/>
      <c r="E41" s="69" t="str">
        <f>sum(E30:E40)</f>
        <v>84.30867</v>
      </c>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row>
    <row r="42">
      <c r="A42" s="13"/>
      <c r="B42" s="13"/>
      <c r="C42" s="64"/>
      <c r="D42" s="64" t="s">
        <v>201</v>
      </c>
      <c r="E42" s="64">
        <v>18.0</v>
      </c>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row>
    <row r="43">
      <c r="A43" s="13"/>
      <c r="B43" s="13"/>
      <c r="C43" s="13"/>
      <c r="D43" s="64" t="s">
        <v>202</v>
      </c>
      <c r="E43" s="64">
        <v>36.0</v>
      </c>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row>
    <row r="44">
      <c r="A44" s="13"/>
      <c r="B44" s="13"/>
      <c r="C44" s="13"/>
      <c r="D44" s="64" t="s">
        <v>203</v>
      </c>
      <c r="E44" s="64">
        <v>508.6</v>
      </c>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row>
    <row r="45">
      <c r="A45" s="13"/>
      <c r="B45" s="13"/>
      <c r="C45" s="13"/>
      <c r="D45" s="64" t="s">
        <v>204</v>
      </c>
      <c r="E45" s="64" t="str">
        <f>sum(E41:E44)</f>
        <v>646.90867</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row>
    <row r="46">
      <c r="A46" s="13"/>
      <c r="B46" s="13"/>
      <c r="C46" s="13"/>
      <c r="D46" s="64" t="s">
        <v>205</v>
      </c>
      <c r="E46" s="64">
        <v>33.92</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row>
    <row r="47">
      <c r="A47" s="13"/>
      <c r="B47" s="13"/>
      <c r="C47" s="13"/>
      <c r="D47" s="13"/>
      <c r="E47" s="64" t="str">
        <f>sum(E45:E46)</f>
        <v>680.82867</v>
      </c>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row>
    <row r="49">
      <c r="A49" s="13"/>
      <c r="B49" s="15" t="s">
        <v>206</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row>
    <row r="50">
      <c r="A50" s="13"/>
      <c r="B50" s="70" t="s">
        <v>207</v>
      </c>
      <c r="D50" s="15" t="s">
        <v>208</v>
      </c>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row>
    <row r="51">
      <c r="A51" s="13"/>
      <c r="B51" s="15" t="s">
        <v>209</v>
      </c>
      <c r="C51" s="71">
        <v>2935.7</v>
      </c>
      <c r="D51" s="72" t="s">
        <v>210</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row>
    <row r="52">
      <c r="A52" s="13"/>
      <c r="B52" s="15" t="s">
        <v>211</v>
      </c>
      <c r="C52" s="73">
        <v>4383.1</v>
      </c>
      <c r="D52" s="72" t="s">
        <v>210</v>
      </c>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row>
    <row r="53">
      <c r="A53" s="13"/>
      <c r="B53" s="15" t="s">
        <v>212</v>
      </c>
      <c r="C53" s="73">
        <v>3418.6</v>
      </c>
      <c r="D53" s="72" t="s">
        <v>210</v>
      </c>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row>
    <row r="54">
      <c r="A54" s="13"/>
      <c r="B54" s="72" t="s">
        <v>213</v>
      </c>
      <c r="C54" s="73">
        <v>2873.6</v>
      </c>
      <c r="D54" s="72" t="s">
        <v>210</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row>
    <row r="55">
      <c r="A55" s="13"/>
      <c r="B55" s="72" t="s">
        <v>214</v>
      </c>
      <c r="C55" s="73">
        <v>4534.3</v>
      </c>
      <c r="D55" s="72" t="s">
        <v>210</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row>
    <row r="56">
      <c r="A56" s="13"/>
      <c r="B56" s="15" t="s">
        <v>215</v>
      </c>
      <c r="C56" s="73">
        <v>3077.8</v>
      </c>
      <c r="D56" s="72" t="s">
        <v>210</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row>
    <row r="57">
      <c r="A57" s="13"/>
      <c r="B57" s="72" t="s">
        <v>216</v>
      </c>
      <c r="C57" s="73">
        <v>3208.1</v>
      </c>
      <c r="D57" s="72" t="s">
        <v>210</v>
      </c>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row>
    <row r="58">
      <c r="A58" s="13"/>
      <c r="B58" s="15" t="s">
        <v>217</v>
      </c>
      <c r="C58" s="73">
        <v>132.5</v>
      </c>
      <c r="D58" s="72" t="s">
        <v>210</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row>
    <row r="59">
      <c r="A59" s="13"/>
      <c r="B59" s="15" t="s">
        <v>218</v>
      </c>
      <c r="C59" s="73">
        <v>269.0</v>
      </c>
      <c r="D59" s="72" t="s">
        <v>210</v>
      </c>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row>
    <row r="60">
      <c r="A60" s="13"/>
      <c r="B60" s="15" t="s">
        <v>219</v>
      </c>
      <c r="C60" s="73">
        <v>1485.5</v>
      </c>
      <c r="D60" s="72" t="s">
        <v>210</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row>
    <row r="61">
      <c r="A61" s="13"/>
      <c r="B61" s="15" t="s">
        <v>220</v>
      </c>
      <c r="C61" s="73">
        <v>367.3</v>
      </c>
      <c r="D61" s="72" t="s">
        <v>210</v>
      </c>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row>
    <row r="62">
      <c r="A62" s="13"/>
      <c r="B62" s="15" t="s">
        <v>221</v>
      </c>
      <c r="C62" s="73">
        <v>302.5</v>
      </c>
      <c r="D62" s="72" t="s">
        <v>210</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row>
    <row r="63">
      <c r="A63" s="13"/>
      <c r="B63" s="15" t="s">
        <v>222</v>
      </c>
      <c r="C63" s="73">
        <v>264.0</v>
      </c>
      <c r="D63" s="72" t="s">
        <v>210</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row>
    <row r="64">
      <c r="A64" s="13"/>
      <c r="B64" s="15" t="s">
        <v>223</v>
      </c>
      <c r="C64" s="73">
        <v>5819.7</v>
      </c>
      <c r="D64" s="72" t="s">
        <v>210</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row>
    <row r="65">
      <c r="A65" s="13"/>
      <c r="B65" s="64" t="s">
        <v>224</v>
      </c>
      <c r="C65" s="73">
        <v>4300.8</v>
      </c>
      <c r="D65" s="72" t="s">
        <v>210</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row>
    <row r="66">
      <c r="A66" s="13"/>
      <c r="B66" s="64" t="s">
        <v>225</v>
      </c>
      <c r="C66" s="73">
        <v>2806.8</v>
      </c>
      <c r="D66" s="72" t="s">
        <v>210</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row>
    <row r="67">
      <c r="A67" s="13"/>
      <c r="B67" s="64" t="s">
        <v>226</v>
      </c>
      <c r="C67" s="73">
        <v>2083.9</v>
      </c>
      <c r="D67" s="72" t="s">
        <v>210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row>
    <row r="68">
      <c r="A68" s="13"/>
      <c r="B68" s="64"/>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row>
    <row r="69">
      <c r="A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row>
    <row r="70">
      <c r="A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row>
    <row r="71">
      <c r="A71" s="13"/>
      <c r="B71" s="18" t="s">
        <v>227</v>
      </c>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row>
    <row r="72">
      <c r="A72" s="13"/>
      <c r="B72" s="74" t="s">
        <v>228</v>
      </c>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row>
    <row r="73">
      <c r="A73" s="13"/>
      <c r="B73" s="15" t="s">
        <v>229</v>
      </c>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row>
    <row r="74">
      <c r="A74" s="13"/>
      <c r="D74" s="15" t="s">
        <v>208</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row>
    <row r="75">
      <c r="A75" s="13"/>
      <c r="B75" s="75" t="s">
        <v>230</v>
      </c>
      <c r="C75" s="76">
        <v>474.0</v>
      </c>
      <c r="D75" s="64" t="s">
        <v>231</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row>
    <row r="76">
      <c r="A76" s="13"/>
      <c r="B76" s="75" t="s">
        <v>232</v>
      </c>
      <c r="C76" s="77">
        <v>421.0</v>
      </c>
      <c r="D76" s="64" t="s">
        <v>231</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row>
    <row r="77">
      <c r="A77" s="13"/>
      <c r="B77" s="78"/>
      <c r="C77" s="79"/>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row>
    <row r="78">
      <c r="A78" s="13"/>
      <c r="B78" s="80" t="s">
        <v>233</v>
      </c>
      <c r="C78" s="81">
        <v>13623.7</v>
      </c>
      <c r="D78" s="64" t="s">
        <v>234</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row>
    <row r="79">
      <c r="A79" s="13"/>
      <c r="B79" s="80" t="s">
        <v>235</v>
      </c>
      <c r="C79" s="81">
        <v>1155.0</v>
      </c>
      <c r="D79" s="64" t="s">
        <v>234</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row>
    <row r="80">
      <c r="A80" s="13"/>
      <c r="B80" s="80" t="s">
        <v>236</v>
      </c>
      <c r="C80" s="81">
        <v>1425.0</v>
      </c>
      <c r="D80" s="64" t="s">
        <v>234</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row>
    <row r="81">
      <c r="A81" s="13"/>
      <c r="B81" s="80" t="s">
        <v>237</v>
      </c>
      <c r="C81" s="82">
        <v>17606.0</v>
      </c>
      <c r="D81" s="64" t="s">
        <v>234</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row>
    <row r="92">
      <c r="A92" s="13"/>
      <c r="B92" s="64"/>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row>
    <row r="93">
      <c r="A93" s="13"/>
      <c r="B93" s="64"/>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row>
    <row r="94">
      <c r="A94" s="13"/>
      <c r="B94" s="64" t="s">
        <v>238</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row>
    <row r="95">
      <c r="A95" s="13"/>
      <c r="B95" s="70" t="s">
        <v>239</v>
      </c>
      <c r="C95" s="64" t="s">
        <v>240</v>
      </c>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row>
    <row r="96">
      <c r="A96" s="13"/>
      <c r="B96" s="83"/>
      <c r="C96" s="72" t="s">
        <v>241</v>
      </c>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row>
    <row r="97">
      <c r="A97" s="13"/>
      <c r="B97" s="13"/>
      <c r="C97" s="72" t="s">
        <v>242</v>
      </c>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row>
    <row r="98">
      <c r="A98" s="13"/>
      <c r="B98" s="13"/>
      <c r="C98" s="64" t="s">
        <v>243</v>
      </c>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row>
    <row r="100">
      <c r="A100" s="13"/>
      <c r="B100" s="64" t="s">
        <v>244</v>
      </c>
      <c r="C100" s="64" t="s">
        <v>245</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row>
    <row r="101">
      <c r="A101" s="13"/>
      <c r="B101" s="70" t="s">
        <v>246</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row>
    <row r="102">
      <c r="A102" s="13"/>
      <c r="B102" s="8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row>
    <row r="105">
      <c r="A105" s="13"/>
      <c r="B105" s="65" t="s">
        <v>247</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row>
    <row r="106">
      <c r="A106" s="13"/>
      <c r="B106" s="64" t="s">
        <v>248</v>
      </c>
      <c r="C106" s="64" t="s">
        <v>249</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row>
    <row r="107">
      <c r="A107" s="13"/>
      <c r="B107" s="13"/>
      <c r="C107" s="64" t="s">
        <v>250</v>
      </c>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row>
    <row r="108">
      <c r="A108" s="13"/>
      <c r="B108" s="13"/>
      <c r="C108" s="64" t="s">
        <v>251</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row>
    <row r="109">
      <c r="A109" s="13"/>
      <c r="B109" s="64" t="s">
        <v>252</v>
      </c>
      <c r="C109" s="64" t="s">
        <v>253</v>
      </c>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row>
    <row r="110">
      <c r="A110" s="13"/>
      <c r="B110" s="13"/>
      <c r="C110" s="64" t="s">
        <v>254</v>
      </c>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row>
    <row r="111">
      <c r="A111" s="13"/>
      <c r="B111" s="13"/>
      <c r="C111" s="64" t="s">
        <v>255</v>
      </c>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row>
    <row r="112">
      <c r="A112" s="13"/>
      <c r="B112" s="13"/>
      <c r="C112" s="64" t="s">
        <v>256</v>
      </c>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row>
    <row r="113">
      <c r="A113" s="13"/>
      <c r="B113" s="64" t="s">
        <v>257</v>
      </c>
      <c r="C113" s="64" t="s">
        <v>258</v>
      </c>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row>
    <row r="114">
      <c r="A114" s="13"/>
      <c r="B114" s="13"/>
      <c r="C114" s="64" t="s">
        <v>259</v>
      </c>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row>
    <row r="115">
      <c r="A115" s="13"/>
      <c r="B115" s="13"/>
      <c r="C115" s="64" t="s">
        <v>260</v>
      </c>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row>
    <row r="116">
      <c r="A116" s="13"/>
      <c r="B116" s="13"/>
      <c r="C116" s="64" t="s">
        <v>261</v>
      </c>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row>
    <row r="117">
      <c r="A117" s="13"/>
      <c r="B117" s="13"/>
      <c r="C117" s="64" t="s">
        <v>262</v>
      </c>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c r="AS1001" s="13"/>
      <c r="AT1001" s="13"/>
      <c r="AU1001" s="13"/>
      <c r="AV1001" s="1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c r="AL1004" s="13"/>
      <c r="AM1004" s="13"/>
      <c r="AN1004" s="13"/>
      <c r="AO1004" s="13"/>
      <c r="AP1004" s="13"/>
      <c r="AQ1004" s="13"/>
      <c r="AR1004" s="13"/>
      <c r="AS1004" s="13"/>
      <c r="AT1004" s="13"/>
      <c r="AU1004" s="13"/>
      <c r="AV1004" s="13"/>
      <c r="AW1004" s="13"/>
      <c r="AX1004" s="13"/>
      <c r="AY1004" s="13"/>
      <c r="AZ1004" s="13"/>
      <c r="BA1004" s="13"/>
      <c r="BB1004" s="13"/>
      <c r="BC1004" s="13"/>
      <c r="BD1004" s="13"/>
      <c r="BE1004" s="13"/>
      <c r="BF1004" s="13"/>
      <c r="BG1004" s="13"/>
      <c r="BH1004" s="13"/>
      <c r="BI1004" s="13"/>
      <c r="BJ1004" s="13"/>
      <c r="BK1004" s="13"/>
      <c r="BL1004" s="13"/>
      <c r="BM1004" s="13"/>
      <c r="BN1004" s="13"/>
      <c r="BO1004" s="13"/>
      <c r="BP1004" s="13"/>
      <c r="BQ1004" s="13"/>
      <c r="BR1004" s="13"/>
      <c r="BS1004" s="13"/>
    </row>
  </sheetData>
  <hyperlinks>
    <hyperlink r:id="rId2" ref="AM15"/>
    <hyperlink r:id="rId3" ref="BQ15"/>
    <hyperlink r:id="rId4" ref="BQ16"/>
    <hyperlink r:id="rId5" ref="D17"/>
    <hyperlink r:id="rId6" ref="D24"/>
    <hyperlink r:id="rId7" ref="B71"/>
    <hyperlink r:id="rId8" ref="B105"/>
  </hyperlinks>
  <drawing r:id="rId9"/>
  <legacy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33.86"/>
  </cols>
  <sheetData>
    <row r="1">
      <c r="A1" s="51" t="s">
        <v>151</v>
      </c>
      <c r="B1" s="52" t="s">
        <v>60</v>
      </c>
      <c r="C1" s="52" t="s">
        <v>61</v>
      </c>
      <c r="D1" s="52" t="s">
        <v>62</v>
      </c>
      <c r="E1" s="52" t="s">
        <v>63</v>
      </c>
      <c r="F1" s="52" t="s">
        <v>64</v>
      </c>
      <c r="G1" s="52" t="s">
        <v>65</v>
      </c>
      <c r="H1" s="84" t="s">
        <v>3</v>
      </c>
      <c r="I1" s="52" t="s">
        <v>66</v>
      </c>
      <c r="J1" s="84" t="s">
        <v>6</v>
      </c>
      <c r="K1" s="52" t="s">
        <v>67</v>
      </c>
      <c r="L1" s="84" t="s">
        <v>7</v>
      </c>
      <c r="M1" s="52" t="s">
        <v>68</v>
      </c>
      <c r="N1" s="52" t="s">
        <v>10</v>
      </c>
      <c r="O1" s="52" t="s">
        <v>69</v>
      </c>
      <c r="P1" s="84" t="s">
        <v>70</v>
      </c>
      <c r="Q1" s="84" t="s">
        <v>71</v>
      </c>
      <c r="R1" s="52" t="s">
        <v>72</v>
      </c>
      <c r="S1" s="52" t="s">
        <v>73</v>
      </c>
      <c r="T1" s="84" t="s">
        <v>16</v>
      </c>
      <c r="U1" s="52" t="s">
        <v>74</v>
      </c>
      <c r="V1" s="84" t="s">
        <v>18</v>
      </c>
      <c r="W1" s="52" t="s">
        <v>75</v>
      </c>
      <c r="X1" s="84" t="s">
        <v>19</v>
      </c>
      <c r="Y1" s="52" t="s">
        <v>76</v>
      </c>
      <c r="Z1" s="52" t="s">
        <v>77</v>
      </c>
      <c r="AA1" s="52" t="s">
        <v>135</v>
      </c>
      <c r="AB1" s="52" t="s">
        <v>79</v>
      </c>
      <c r="AC1" s="84" t="s">
        <v>22</v>
      </c>
      <c r="AD1" s="84" t="s">
        <v>23</v>
      </c>
      <c r="AE1" s="84" t="s">
        <v>24</v>
      </c>
      <c r="AF1" s="84" t="s">
        <v>26</v>
      </c>
      <c r="AG1" s="52" t="s">
        <v>80</v>
      </c>
      <c r="AH1" s="84" t="s">
        <v>28</v>
      </c>
      <c r="AI1" s="52" t="s">
        <v>81</v>
      </c>
      <c r="AJ1" s="52" t="s">
        <v>82</v>
      </c>
      <c r="AK1" s="52" t="s">
        <v>83</v>
      </c>
      <c r="AL1" s="84" t="s">
        <v>31</v>
      </c>
      <c r="AM1" s="52" t="s">
        <v>84</v>
      </c>
      <c r="AN1" s="52" t="s">
        <v>85</v>
      </c>
      <c r="AO1" s="53" t="s">
        <v>86</v>
      </c>
      <c r="AP1" s="52" t="s">
        <v>87</v>
      </c>
      <c r="AQ1" s="84" t="s">
        <v>32</v>
      </c>
      <c r="AR1" s="84" t="s">
        <v>33</v>
      </c>
      <c r="AS1" s="52" t="s">
        <v>88</v>
      </c>
      <c r="AT1" s="52" t="s">
        <v>89</v>
      </c>
      <c r="AU1" s="84" t="s">
        <v>34</v>
      </c>
      <c r="AV1" s="84" t="s">
        <v>37</v>
      </c>
      <c r="AW1" s="84" t="s">
        <v>40</v>
      </c>
      <c r="AX1" s="52" t="s">
        <v>90</v>
      </c>
      <c r="AY1" s="52" t="s">
        <v>91</v>
      </c>
      <c r="AZ1" s="52" t="s">
        <v>92</v>
      </c>
      <c r="BA1" s="84" t="s">
        <v>45</v>
      </c>
      <c r="BB1" s="52" t="s">
        <v>93</v>
      </c>
      <c r="BC1" s="52" t="s">
        <v>94</v>
      </c>
      <c r="BD1" s="85" t="s">
        <v>95</v>
      </c>
      <c r="BE1" s="52" t="s">
        <v>96</v>
      </c>
      <c r="BF1" s="84" t="s">
        <v>46</v>
      </c>
    </row>
    <row r="2">
      <c r="A2" s="54" t="s">
        <v>164</v>
      </c>
      <c r="H2" s="15">
        <v>3.34</v>
      </c>
      <c r="J2" s="15">
        <v>3.34</v>
      </c>
      <c r="L2" s="15">
        <v>3.34</v>
      </c>
      <c r="P2" s="15">
        <v>3.34</v>
      </c>
      <c r="Q2" s="15">
        <v>3.34</v>
      </c>
      <c r="T2" s="15">
        <v>3.34</v>
      </c>
      <c r="V2" s="15">
        <v>3.34</v>
      </c>
      <c r="X2" s="15">
        <v>3.34</v>
      </c>
      <c r="Z2" s="15">
        <v>0.21</v>
      </c>
      <c r="AC2" s="15">
        <v>3.34</v>
      </c>
      <c r="AD2" s="15">
        <v>3.34</v>
      </c>
      <c r="AE2" s="15">
        <v>3.34</v>
      </c>
      <c r="AF2" s="15">
        <v>3.34</v>
      </c>
      <c r="AH2" s="15">
        <v>3.34</v>
      </c>
      <c r="AL2" s="15">
        <v>3.34</v>
      </c>
      <c r="AQ2" s="15">
        <v>3.34</v>
      </c>
      <c r="AR2" s="15">
        <v>3.34</v>
      </c>
      <c r="AU2" s="15">
        <v>3.34</v>
      </c>
      <c r="AV2" s="15">
        <v>3.34</v>
      </c>
      <c r="AW2" s="15">
        <v>3.34</v>
      </c>
      <c r="BA2" s="15">
        <v>3.34</v>
      </c>
      <c r="BD2" s="15">
        <v>32.0</v>
      </c>
      <c r="BF2" s="15">
        <v>3.34</v>
      </c>
    </row>
    <row r="3">
      <c r="A3" s="56" t="s">
        <v>166</v>
      </c>
      <c r="H3" s="15">
        <v>9.0</v>
      </c>
      <c r="J3" s="15">
        <v>9.0</v>
      </c>
      <c r="L3" s="15">
        <v>9.0</v>
      </c>
      <c r="P3" s="15">
        <v>9.0</v>
      </c>
      <c r="Q3" s="15">
        <v>9.0</v>
      </c>
      <c r="T3" s="15">
        <v>9.0</v>
      </c>
      <c r="V3" s="15">
        <v>9.0</v>
      </c>
      <c r="X3" s="15">
        <v>9.0</v>
      </c>
      <c r="Z3" s="15">
        <v>2.93</v>
      </c>
      <c r="AC3" s="15">
        <v>9.0</v>
      </c>
      <c r="AD3" s="15">
        <v>9.0</v>
      </c>
      <c r="AE3" s="15">
        <v>9.0</v>
      </c>
      <c r="AF3" s="15">
        <v>9.0</v>
      </c>
      <c r="AH3" s="15">
        <v>9.0</v>
      </c>
      <c r="AL3" s="15">
        <v>9.0</v>
      </c>
      <c r="AQ3" s="15">
        <v>9.0</v>
      </c>
      <c r="AR3" s="15">
        <v>9.0</v>
      </c>
      <c r="AU3" s="15">
        <v>9.0</v>
      </c>
      <c r="AV3" s="15">
        <v>9.0</v>
      </c>
      <c r="AW3" s="15">
        <v>9.0</v>
      </c>
      <c r="BA3" s="15">
        <v>9.0</v>
      </c>
      <c r="BD3" s="15">
        <v>45.0</v>
      </c>
      <c r="BF3" s="15">
        <v>9.0</v>
      </c>
    </row>
    <row r="4">
      <c r="A4" s="56" t="s">
        <v>168</v>
      </c>
      <c r="H4" s="15">
        <v>36.0</v>
      </c>
      <c r="J4" s="15">
        <v>36.0</v>
      </c>
      <c r="L4" s="15">
        <v>36.0</v>
      </c>
      <c r="P4" s="15">
        <v>36.0</v>
      </c>
      <c r="Q4" s="15">
        <v>36.0</v>
      </c>
      <c r="T4" s="15">
        <v>36.0</v>
      </c>
      <c r="V4" s="15">
        <v>36.0</v>
      </c>
      <c r="X4" s="15">
        <v>36.0</v>
      </c>
      <c r="Z4" s="15">
        <v>24.69</v>
      </c>
      <c r="AC4" s="15">
        <v>36.0</v>
      </c>
      <c r="AD4" s="15">
        <v>36.0</v>
      </c>
      <c r="AE4" s="15">
        <v>36.0</v>
      </c>
      <c r="AF4" s="15">
        <v>36.0</v>
      </c>
      <c r="AH4" s="15">
        <v>36.0</v>
      </c>
      <c r="AL4" s="15">
        <v>36.0</v>
      </c>
      <c r="AQ4" s="15">
        <v>36.0</v>
      </c>
      <c r="AR4" s="15">
        <v>36.0</v>
      </c>
      <c r="AU4" s="15">
        <v>36.0</v>
      </c>
      <c r="AV4" s="15">
        <v>36.0</v>
      </c>
      <c r="AW4" s="15">
        <v>36.0</v>
      </c>
      <c r="BA4" s="15">
        <v>36.0</v>
      </c>
      <c r="BD4" s="15">
        <v>106.0</v>
      </c>
      <c r="BF4" s="15">
        <v>36.0</v>
      </c>
    </row>
    <row r="5">
      <c r="A5" s="56" t="s">
        <v>263</v>
      </c>
      <c r="H5" s="15">
        <v>508.6</v>
      </c>
      <c r="J5" s="15">
        <v>508.6</v>
      </c>
      <c r="L5" s="15">
        <v>508.6</v>
      </c>
      <c r="P5" s="15">
        <v>508.6</v>
      </c>
      <c r="Q5" s="15">
        <v>508.6</v>
      </c>
      <c r="T5" s="15">
        <v>508.6</v>
      </c>
      <c r="V5" s="15">
        <v>508.6</v>
      </c>
      <c r="X5" s="15">
        <v>508.6</v>
      </c>
      <c r="Z5" s="15">
        <v>130.3</v>
      </c>
      <c r="AC5" s="15">
        <v>508.6</v>
      </c>
      <c r="AD5" s="15">
        <v>508.6</v>
      </c>
      <c r="AE5" s="15">
        <v>508.6</v>
      </c>
      <c r="AF5" s="15">
        <v>508.6</v>
      </c>
      <c r="AH5" s="15">
        <v>508.6</v>
      </c>
      <c r="AL5" s="15">
        <v>508.6</v>
      </c>
      <c r="AQ5" s="15">
        <v>508.6</v>
      </c>
      <c r="AR5" s="15">
        <v>508.6</v>
      </c>
      <c r="AU5" s="15">
        <v>508.6</v>
      </c>
      <c r="AV5" s="15">
        <v>508.6</v>
      </c>
      <c r="AW5" s="15">
        <v>508.6</v>
      </c>
      <c r="BA5" s="15">
        <v>508.6</v>
      </c>
      <c r="BD5" s="15">
        <v>16263.0</v>
      </c>
      <c r="BF5" s="15">
        <v>508.6</v>
      </c>
    </row>
    <row r="6">
      <c r="A6" s="56" t="s">
        <v>176</v>
      </c>
      <c r="H6" s="15">
        <v>646.908</v>
      </c>
      <c r="J6" s="15">
        <v>646.908</v>
      </c>
      <c r="L6" s="15">
        <v>646.908</v>
      </c>
      <c r="P6" s="15">
        <v>646.908</v>
      </c>
      <c r="Q6" s="15">
        <v>646.908</v>
      </c>
      <c r="T6" s="15">
        <v>646.908</v>
      </c>
      <c r="V6" s="15">
        <v>646.908</v>
      </c>
      <c r="X6" s="15">
        <v>646.908</v>
      </c>
      <c r="Z6" s="15">
        <v>800.0</v>
      </c>
      <c r="AC6" s="15">
        <v>646.908</v>
      </c>
      <c r="AD6" s="15">
        <v>646.908</v>
      </c>
      <c r="AE6" s="15">
        <v>646.908</v>
      </c>
      <c r="AF6" s="15">
        <v>646.908</v>
      </c>
      <c r="AH6" s="15">
        <v>646.908</v>
      </c>
      <c r="AL6" s="15">
        <v>646.908</v>
      </c>
      <c r="AQ6" s="15">
        <v>646.908</v>
      </c>
      <c r="AR6" s="15">
        <v>646.908</v>
      </c>
      <c r="AU6" s="15">
        <v>646.908</v>
      </c>
      <c r="AV6" s="15">
        <v>646.908</v>
      </c>
      <c r="AW6" s="15">
        <v>646.908</v>
      </c>
      <c r="BA6" s="15">
        <v>646.908</v>
      </c>
      <c r="BD6" s="15">
        <v>22000.0</v>
      </c>
      <c r="BF6" s="15">
        <v>646.908</v>
      </c>
    </row>
    <row r="7">
      <c r="A7" s="15" t="s">
        <v>264</v>
      </c>
      <c r="H7" s="15">
        <v>33.92</v>
      </c>
      <c r="J7" s="15">
        <v>33.92</v>
      </c>
      <c r="L7" s="15">
        <v>33.92</v>
      </c>
      <c r="P7" s="15">
        <v>33.92</v>
      </c>
      <c r="Q7" s="15">
        <v>33.92</v>
      </c>
      <c r="T7" s="15">
        <v>33.92</v>
      </c>
      <c r="V7" s="15">
        <v>33.92</v>
      </c>
      <c r="X7" s="15">
        <v>33.92</v>
      </c>
      <c r="Z7" s="15">
        <v>100.0</v>
      </c>
      <c r="AC7" s="15">
        <v>33.92</v>
      </c>
      <c r="AD7" s="15">
        <v>33.92</v>
      </c>
      <c r="AE7" s="15">
        <v>33.92</v>
      </c>
      <c r="AF7" s="15">
        <v>33.92</v>
      </c>
      <c r="AH7" s="15">
        <v>33.92</v>
      </c>
      <c r="AL7" s="15">
        <v>33.92</v>
      </c>
      <c r="AQ7" s="15">
        <v>33.92</v>
      </c>
      <c r="AR7" s="15">
        <v>33.92</v>
      </c>
      <c r="AU7" s="15">
        <v>33.92</v>
      </c>
      <c r="AV7" s="15">
        <v>33.92</v>
      </c>
      <c r="AW7" s="15">
        <v>33.92</v>
      </c>
      <c r="BA7" s="15">
        <v>33.92</v>
      </c>
      <c r="BD7" s="15">
        <v>2400.0</v>
      </c>
      <c r="BF7" s="15">
        <v>33.92</v>
      </c>
    </row>
    <row r="15">
      <c r="A15" s="86"/>
    </row>
    <row r="19">
      <c r="A19" s="87"/>
      <c r="B19" s="15" t="s">
        <v>265</v>
      </c>
      <c r="AU19" s="15"/>
    </row>
    <row r="20">
      <c r="A20" s="88"/>
      <c r="B20" s="15" t="s">
        <v>1</v>
      </c>
    </row>
    <row r="26">
      <c r="A26" s="15" t="s">
        <v>266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0"/>
  <cols>
    <col customWidth="1" hidden="1" min="1" max="1" width="17.29"/>
    <col customWidth="1" min="2" max="2" width="42.43"/>
    <col customWidth="1" min="3" max="27" width="17.29"/>
  </cols>
  <sheetData>
    <row r="1">
      <c r="A1" s="20" t="s">
        <v>150</v>
      </c>
      <c r="B1" s="20" t="s">
        <v>267</v>
      </c>
      <c r="C1" s="89" t="s">
        <v>268</v>
      </c>
      <c r="D1" s="90" t="s">
        <v>269</v>
      </c>
      <c r="E1" s="90"/>
      <c r="F1" s="20" t="s">
        <v>270</v>
      </c>
      <c r="I1" s="90" t="s">
        <v>162</v>
      </c>
      <c r="J1" s="90"/>
      <c r="K1" s="90"/>
      <c r="L1" s="90"/>
      <c r="M1" s="90"/>
      <c r="N1" s="90"/>
      <c r="O1" s="90"/>
      <c r="P1" s="90"/>
      <c r="Q1" s="90"/>
      <c r="R1" s="90"/>
      <c r="S1" s="90"/>
      <c r="T1" s="90"/>
      <c r="U1" s="90"/>
      <c r="V1" s="20" t="s">
        <v>161</v>
      </c>
      <c r="W1" s="20" t="s">
        <v>271</v>
      </c>
      <c r="X1" s="20"/>
      <c r="Y1" s="20"/>
      <c r="Z1" s="20" t="s">
        <v>156</v>
      </c>
      <c r="AA1" s="20"/>
    </row>
    <row r="2">
      <c r="A2" s="54"/>
      <c r="C2" s="91" t="s">
        <v>272</v>
      </c>
      <c r="D2" s="92" t="s">
        <v>1</v>
      </c>
      <c r="E2" s="54" t="s">
        <v>273</v>
      </c>
      <c r="F2" s="54" t="s">
        <v>153</v>
      </c>
      <c r="G2" s="54" t="s">
        <v>154</v>
      </c>
      <c r="H2" s="54" t="s">
        <v>155</v>
      </c>
      <c r="I2" s="54" t="s">
        <v>274</v>
      </c>
      <c r="J2" s="54" t="s">
        <v>3</v>
      </c>
      <c r="K2" s="54" t="s">
        <v>14</v>
      </c>
      <c r="L2" s="54" t="s">
        <v>16</v>
      </c>
      <c r="M2" s="54" t="s">
        <v>33</v>
      </c>
      <c r="N2" s="54" t="s">
        <v>34</v>
      </c>
      <c r="O2" s="54" t="s">
        <v>70</v>
      </c>
      <c r="P2" s="54" t="s">
        <v>39</v>
      </c>
      <c r="Q2" s="54" t="s">
        <v>45</v>
      </c>
      <c r="R2" s="54" t="s">
        <v>46</v>
      </c>
      <c r="S2" s="54" t="s">
        <v>23</v>
      </c>
      <c r="T2" s="54" t="s">
        <v>22</v>
      </c>
      <c r="U2" s="54" t="s">
        <v>26</v>
      </c>
      <c r="V2" s="54" t="s">
        <v>77</v>
      </c>
      <c r="W2" s="54" t="s">
        <v>275</v>
      </c>
      <c r="X2" s="54" t="s">
        <v>117</v>
      </c>
      <c r="Y2" s="54" t="s">
        <v>125</v>
      </c>
      <c r="Z2" s="54" t="s">
        <v>92</v>
      </c>
      <c r="AA2" s="54" t="s">
        <v>69</v>
      </c>
    </row>
    <row r="3">
      <c r="A3" s="93" t="s">
        <v>163</v>
      </c>
      <c r="B3" s="93" t="s">
        <v>276</v>
      </c>
      <c r="C3" s="93"/>
      <c r="D3" s="93">
        <v>32.0</v>
      </c>
      <c r="E3" s="93"/>
      <c r="F3" s="93"/>
      <c r="G3" s="93"/>
      <c r="H3" s="93"/>
      <c r="I3" s="93">
        <v>3.34</v>
      </c>
      <c r="J3" s="93"/>
      <c r="K3" s="93"/>
      <c r="L3" s="93"/>
      <c r="M3" s="93"/>
      <c r="N3" s="93"/>
      <c r="O3" s="93"/>
      <c r="P3" s="93" t="s">
        <v>277</v>
      </c>
      <c r="Q3" s="93"/>
      <c r="R3" s="93"/>
      <c r="S3" s="93"/>
      <c r="T3" s="93"/>
      <c r="U3" s="93"/>
      <c r="V3" s="94">
        <v>0.21</v>
      </c>
      <c r="W3" s="93"/>
      <c r="X3" s="93"/>
      <c r="Y3" s="93"/>
      <c r="Z3" s="93"/>
      <c r="AA3" s="93"/>
    </row>
    <row r="4">
      <c r="A4" s="56" t="s">
        <v>165</v>
      </c>
      <c r="B4" s="56" t="s">
        <v>166</v>
      </c>
      <c r="C4" s="56"/>
      <c r="D4" s="56">
        <v>45.0</v>
      </c>
      <c r="E4" s="56"/>
      <c r="F4" s="56">
        <v>6.0</v>
      </c>
      <c r="G4" s="56">
        <v>5.5</v>
      </c>
      <c r="H4" s="56">
        <v>8.0</v>
      </c>
      <c r="I4" s="56">
        <v>9.0</v>
      </c>
      <c r="J4" s="56"/>
      <c r="K4" s="56">
        <v>25.0</v>
      </c>
      <c r="L4" s="56"/>
      <c r="M4" s="56"/>
      <c r="N4" s="56"/>
      <c r="O4" s="56"/>
      <c r="P4" s="56"/>
      <c r="Q4" s="56"/>
      <c r="R4" s="56"/>
      <c r="S4" s="56"/>
      <c r="T4" s="56"/>
      <c r="U4" s="56"/>
      <c r="V4" s="15">
        <v>2.93</v>
      </c>
    </row>
    <row r="5">
      <c r="A5" s="56"/>
      <c r="B5" s="56"/>
      <c r="C5" s="56"/>
      <c r="D5" s="56">
        <v>83.0</v>
      </c>
      <c r="E5" s="56"/>
      <c r="F5" s="56"/>
      <c r="G5" s="56"/>
      <c r="H5" s="56"/>
      <c r="I5" s="56"/>
      <c r="J5" s="56"/>
      <c r="K5" s="56"/>
      <c r="L5" s="56"/>
      <c r="M5" s="56"/>
      <c r="N5" s="56"/>
      <c r="O5" s="56"/>
      <c r="P5" s="56"/>
      <c r="Q5" s="56"/>
      <c r="R5" s="56"/>
      <c r="S5" s="56"/>
      <c r="T5" s="56"/>
      <c r="U5" s="56"/>
      <c r="V5" s="15">
        <v>30.0</v>
      </c>
    </row>
    <row r="6">
      <c r="A6" s="56"/>
      <c r="B6" s="56"/>
      <c r="C6" s="56"/>
      <c r="D6" s="56">
        <v>66.0</v>
      </c>
      <c r="E6" s="56"/>
      <c r="F6" s="56"/>
      <c r="G6" s="56"/>
      <c r="H6" s="56"/>
      <c r="I6" s="56"/>
      <c r="J6" s="56"/>
      <c r="K6" s="56"/>
      <c r="L6" s="56"/>
      <c r="M6" s="56"/>
      <c r="N6" s="56"/>
      <c r="O6" s="56"/>
      <c r="P6" s="56"/>
      <c r="Q6" s="56"/>
      <c r="R6" s="56"/>
      <c r="S6" s="56"/>
      <c r="T6" s="56"/>
      <c r="U6" s="56"/>
      <c r="V6" s="15"/>
    </row>
    <row r="7">
      <c r="A7" s="95" t="s">
        <v>165</v>
      </c>
      <c r="B7" s="95" t="s">
        <v>168</v>
      </c>
      <c r="C7" s="95"/>
      <c r="D7" s="95">
        <v>106.0</v>
      </c>
      <c r="E7" s="95"/>
      <c r="F7" s="95">
        <v>22.0</v>
      </c>
      <c r="G7" s="95">
        <v>25.0</v>
      </c>
      <c r="H7" s="95">
        <v>37.0</v>
      </c>
      <c r="I7" s="95">
        <v>36.0</v>
      </c>
      <c r="J7" s="95"/>
      <c r="K7" s="95"/>
      <c r="L7" s="95"/>
      <c r="M7" s="95"/>
      <c r="N7" s="95"/>
      <c r="O7" s="95"/>
      <c r="P7" s="95"/>
      <c r="Q7" s="95"/>
      <c r="R7" s="95"/>
      <c r="S7" s="95">
        <v>20.23</v>
      </c>
      <c r="T7" s="95">
        <v>24.79</v>
      </c>
      <c r="U7" s="95">
        <v>23.13</v>
      </c>
      <c r="V7" s="96" t="s">
        <v>170</v>
      </c>
      <c r="W7" s="97"/>
      <c r="X7" s="97"/>
      <c r="Y7" s="97"/>
      <c r="Z7" s="96">
        <v>36.38</v>
      </c>
      <c r="AA7" s="97"/>
    </row>
    <row r="8">
      <c r="A8" s="95"/>
      <c r="B8" s="95"/>
      <c r="C8" s="95"/>
      <c r="D8" s="95">
        <v>110.0</v>
      </c>
      <c r="E8" s="95"/>
      <c r="F8" s="95"/>
      <c r="G8" s="95"/>
      <c r="H8" s="95"/>
      <c r="I8" s="95" t="s">
        <v>278</v>
      </c>
      <c r="J8" s="95"/>
      <c r="K8" s="95"/>
      <c r="L8" s="95"/>
      <c r="M8" s="95"/>
      <c r="N8" s="95"/>
      <c r="O8" s="95"/>
      <c r="P8" s="95"/>
      <c r="Q8" s="95"/>
      <c r="R8" s="95"/>
      <c r="S8" s="95"/>
      <c r="T8" s="95">
        <v>10.5</v>
      </c>
      <c r="U8" s="95">
        <v>14.25</v>
      </c>
      <c r="V8" s="96" t="s">
        <v>279</v>
      </c>
      <c r="W8" s="97"/>
      <c r="X8" s="97"/>
      <c r="Y8" s="97"/>
      <c r="Z8" s="97"/>
      <c r="AA8" s="97"/>
    </row>
    <row r="9">
      <c r="A9" s="61" t="s">
        <v>171</v>
      </c>
      <c r="B9" s="61" t="s">
        <v>280</v>
      </c>
      <c r="C9" s="59">
        <v>582.0</v>
      </c>
      <c r="D9" s="61">
        <v>16263.0</v>
      </c>
      <c r="E9" s="63" t="s">
        <v>173</v>
      </c>
      <c r="F9" s="61"/>
      <c r="G9" s="61"/>
      <c r="H9" s="61"/>
      <c r="I9" s="61">
        <v>403.0</v>
      </c>
      <c r="J9" s="61">
        <v>1540.0</v>
      </c>
      <c r="K9" s="61">
        <v>295.0</v>
      </c>
      <c r="L9" s="61">
        <v>472.35</v>
      </c>
      <c r="M9" s="61">
        <v>371.0</v>
      </c>
      <c r="N9" s="61">
        <v>297.0</v>
      </c>
      <c r="O9" s="61"/>
      <c r="P9" s="61" t="s">
        <v>281</v>
      </c>
      <c r="Q9" s="61">
        <v>321.36</v>
      </c>
      <c r="R9" s="61">
        <v>424.56</v>
      </c>
      <c r="S9" s="61">
        <v>127.4</v>
      </c>
      <c r="T9" s="61"/>
      <c r="U9" s="61">
        <v>72.0</v>
      </c>
      <c r="V9" s="15" t="s">
        <v>282</v>
      </c>
      <c r="W9" s="15">
        <v>402.6</v>
      </c>
      <c r="X9" s="15">
        <v>1290.3</v>
      </c>
      <c r="Y9" s="15" t="s">
        <v>283</v>
      </c>
      <c r="Z9" s="15">
        <v>3415.1</v>
      </c>
      <c r="AA9" s="15">
        <v>2242.0</v>
      </c>
    </row>
    <row r="10">
      <c r="A10" s="61"/>
      <c r="B10" s="61"/>
      <c r="C10" s="59"/>
      <c r="D10" s="61" t="s">
        <v>284</v>
      </c>
      <c r="E10" s="61"/>
      <c r="F10" s="61"/>
      <c r="G10" s="61"/>
      <c r="H10" s="61"/>
      <c r="I10" s="61"/>
      <c r="J10" s="61">
        <v>500.5</v>
      </c>
      <c r="K10" s="61">
        <v>292.0</v>
      </c>
      <c r="L10" s="61">
        <v>205.0</v>
      </c>
      <c r="M10" s="61">
        <v>420.5</v>
      </c>
      <c r="N10" s="61">
        <v>125.0</v>
      </c>
      <c r="O10" s="61"/>
      <c r="P10" s="61" t="s">
        <v>285</v>
      </c>
      <c r="Q10" s="61">
        <v>417.0</v>
      </c>
      <c r="R10" s="61">
        <v>153.0</v>
      </c>
      <c r="S10" s="61"/>
      <c r="T10" s="61"/>
      <c r="U10" s="61">
        <v>158.0</v>
      </c>
      <c r="V10" s="15">
        <v>257.7</v>
      </c>
      <c r="Y10" s="15"/>
    </row>
    <row r="11">
      <c r="A11" s="61"/>
      <c r="B11" s="61"/>
      <c r="C11" s="59"/>
      <c r="D11" s="61" t="s">
        <v>286</v>
      </c>
      <c r="E11" s="61"/>
      <c r="F11" s="61"/>
      <c r="G11" s="61"/>
      <c r="H11" s="61"/>
      <c r="I11" s="61"/>
      <c r="J11" s="61"/>
      <c r="K11" s="61"/>
      <c r="L11" s="61" t="s">
        <v>287</v>
      </c>
      <c r="M11" s="61">
        <v>362.1</v>
      </c>
      <c r="N11" s="61"/>
      <c r="O11" s="61"/>
      <c r="P11" s="61"/>
      <c r="Q11" s="61"/>
      <c r="R11" s="61" t="s">
        <v>288</v>
      </c>
      <c r="S11" s="61"/>
      <c r="T11" s="61"/>
      <c r="U11" s="61"/>
      <c r="V11" s="98">
        <v>996.0</v>
      </c>
    </row>
    <row r="12">
      <c r="A12" s="61"/>
      <c r="B12" s="61"/>
      <c r="C12" s="59"/>
      <c r="D12" s="63">
        <v>9216.0</v>
      </c>
      <c r="E12" s="61"/>
      <c r="F12" s="61"/>
      <c r="G12" s="61"/>
      <c r="H12" s="61"/>
      <c r="I12" s="61"/>
      <c r="J12" s="61"/>
      <c r="K12" s="61"/>
      <c r="L12" s="61">
        <v>111.0</v>
      </c>
      <c r="M12" s="61"/>
      <c r="N12" s="61"/>
      <c r="O12" s="61"/>
      <c r="P12" s="61"/>
      <c r="Q12" s="61"/>
      <c r="R12" s="61"/>
      <c r="S12" s="61"/>
      <c r="T12" s="61"/>
      <c r="U12" s="61"/>
    </row>
    <row r="13">
      <c r="A13" s="61"/>
      <c r="B13" s="61"/>
      <c r="C13" s="59"/>
      <c r="D13" s="61">
        <v>13680.0</v>
      </c>
      <c r="E13" s="61"/>
      <c r="F13" s="61"/>
      <c r="G13" s="61"/>
      <c r="H13" s="61"/>
      <c r="I13" s="61"/>
      <c r="J13" s="61"/>
      <c r="K13" s="61"/>
      <c r="L13" s="61"/>
      <c r="M13" s="61"/>
      <c r="N13" s="61"/>
      <c r="O13" s="61"/>
      <c r="P13" s="61"/>
      <c r="Q13" s="61"/>
      <c r="R13" s="61"/>
      <c r="S13" s="61"/>
      <c r="T13" s="61"/>
      <c r="U13" s="61"/>
    </row>
    <row r="14">
      <c r="A14" s="95" t="s">
        <v>171</v>
      </c>
      <c r="B14" s="95" t="s">
        <v>174</v>
      </c>
      <c r="C14" s="95"/>
      <c r="D14" s="95">
        <v>180.0</v>
      </c>
      <c r="E14" s="95"/>
      <c r="F14" s="95">
        <v>12.0</v>
      </c>
      <c r="G14" s="95">
        <v>11.0</v>
      </c>
      <c r="H14" s="95">
        <v>16.0</v>
      </c>
      <c r="I14" s="95">
        <v>36.0</v>
      </c>
      <c r="J14" s="95"/>
      <c r="K14" s="95"/>
      <c r="L14" s="95"/>
      <c r="M14" s="95"/>
      <c r="N14" s="95"/>
      <c r="O14" s="95"/>
      <c r="P14" s="95"/>
      <c r="Q14" s="95"/>
      <c r="R14" s="95"/>
      <c r="S14" s="95"/>
      <c r="T14" s="95"/>
      <c r="U14" s="95"/>
      <c r="V14" s="97"/>
      <c r="W14" s="97"/>
      <c r="X14" s="97"/>
      <c r="Y14" s="97"/>
      <c r="Z14" s="97"/>
      <c r="AA14" s="97"/>
    </row>
    <row r="15">
      <c r="A15" s="56" t="s">
        <v>171</v>
      </c>
      <c r="B15" s="56" t="s">
        <v>175</v>
      </c>
      <c r="C15" s="56"/>
      <c r="D15" s="56">
        <v>424.0</v>
      </c>
      <c r="E15" s="56"/>
      <c r="F15" s="56">
        <v>22.0</v>
      </c>
      <c r="G15" s="56">
        <v>25.0</v>
      </c>
      <c r="H15" s="56">
        <v>37.0</v>
      </c>
      <c r="I15" s="56">
        <v>144.0</v>
      </c>
      <c r="J15" s="56"/>
      <c r="K15" s="56"/>
      <c r="L15" s="56"/>
      <c r="M15" s="56"/>
      <c r="N15" s="56"/>
      <c r="O15" s="56"/>
      <c r="P15" s="56"/>
      <c r="Q15" s="56"/>
      <c r="R15" s="56"/>
      <c r="S15" s="56"/>
      <c r="T15" s="56"/>
      <c r="U15" s="56"/>
    </row>
    <row r="16">
      <c r="A16" s="95" t="s">
        <v>257</v>
      </c>
      <c r="B16" s="95" t="s">
        <v>257</v>
      </c>
      <c r="C16" s="99"/>
      <c r="D16" s="95" t="s">
        <v>289</v>
      </c>
      <c r="E16" s="99"/>
      <c r="F16" s="99"/>
      <c r="G16" s="99"/>
      <c r="H16" s="99"/>
      <c r="I16" s="97"/>
      <c r="J16" s="95"/>
      <c r="K16" s="100">
        <v>48.1</v>
      </c>
      <c r="L16" s="95"/>
      <c r="M16" s="95"/>
      <c r="N16" s="95"/>
      <c r="O16" s="95"/>
      <c r="P16" s="100">
        <v>3106.8</v>
      </c>
      <c r="Q16" s="95"/>
      <c r="R16" s="95"/>
      <c r="S16" s="95"/>
      <c r="T16" s="95"/>
      <c r="U16" s="95"/>
      <c r="V16" s="99"/>
      <c r="W16" s="99"/>
      <c r="X16" s="99"/>
      <c r="Y16" s="99"/>
      <c r="Z16" s="99"/>
      <c r="AA16" s="100" t="s">
        <v>290</v>
      </c>
    </row>
    <row r="17">
      <c r="A17" s="99"/>
      <c r="B17" s="99"/>
      <c r="C17" s="99"/>
      <c r="D17" s="99"/>
      <c r="E17" s="99"/>
      <c r="F17" s="99"/>
      <c r="G17" s="99"/>
      <c r="H17" s="99"/>
      <c r="I17" s="97"/>
      <c r="J17" s="95"/>
      <c r="K17" s="95"/>
      <c r="L17" s="95"/>
      <c r="M17" s="95"/>
      <c r="N17" s="95"/>
      <c r="O17" s="95"/>
      <c r="P17" s="100">
        <v>215.0</v>
      </c>
      <c r="Q17" s="95"/>
      <c r="R17" s="95"/>
      <c r="S17" s="95"/>
      <c r="T17" s="95"/>
      <c r="U17" s="95"/>
      <c r="V17" s="99"/>
      <c r="W17" s="99"/>
      <c r="X17" s="99"/>
      <c r="Y17" s="99"/>
      <c r="Z17" s="99"/>
      <c r="AA17" s="100">
        <v>321.0</v>
      </c>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row>
    <row r="20">
      <c r="A20" s="57"/>
      <c r="B20" s="57"/>
      <c r="C20" s="57"/>
      <c r="D20" s="101" t="s">
        <v>179</v>
      </c>
      <c r="E20" s="57"/>
      <c r="F20" s="57"/>
      <c r="G20" s="57"/>
      <c r="H20" s="57"/>
      <c r="I20" s="57"/>
      <c r="J20" s="57"/>
      <c r="K20" s="57"/>
      <c r="L20" s="57"/>
      <c r="M20" s="57"/>
      <c r="N20" s="57"/>
      <c r="O20" s="57"/>
      <c r="P20" s="57"/>
      <c r="Q20" s="57"/>
      <c r="R20" s="57"/>
      <c r="S20" s="57"/>
      <c r="T20" s="57"/>
      <c r="U20" s="57"/>
      <c r="V20" s="57"/>
      <c r="W20" s="57"/>
      <c r="X20" s="57"/>
      <c r="Y20" s="57"/>
      <c r="Z20" s="57"/>
      <c r="AA20" s="57"/>
    </row>
    <row r="21">
      <c r="A21" s="57"/>
      <c r="B21" s="57"/>
      <c r="C21" s="57"/>
      <c r="D21" s="101" t="s">
        <v>180</v>
      </c>
      <c r="E21" s="57"/>
      <c r="F21" s="57"/>
      <c r="G21" s="57"/>
      <c r="H21" s="57"/>
      <c r="I21" s="57"/>
      <c r="J21" s="57"/>
      <c r="K21" s="57"/>
      <c r="L21" s="57"/>
      <c r="M21" s="57"/>
      <c r="N21" s="57"/>
      <c r="O21" s="57"/>
      <c r="P21" s="57"/>
      <c r="Q21" s="57"/>
      <c r="R21" s="57"/>
      <c r="S21" s="57"/>
      <c r="T21" s="57"/>
      <c r="U21" s="57"/>
      <c r="V21" s="57"/>
      <c r="W21" s="57"/>
      <c r="X21" s="57"/>
      <c r="Y21" s="57"/>
      <c r="Z21" s="57"/>
      <c r="AA21" s="57"/>
    </row>
    <row r="22">
      <c r="A22" s="57"/>
      <c r="B22" s="57"/>
      <c r="C22" s="57"/>
      <c r="D22" s="57"/>
      <c r="E22" s="57"/>
      <c r="F22" s="57"/>
      <c r="G22" s="57"/>
      <c r="H22" s="57"/>
      <c r="I22" s="57"/>
      <c r="J22" s="57"/>
      <c r="K22" s="57"/>
      <c r="L22" s="57"/>
      <c r="M22" s="57"/>
      <c r="N22" s="57"/>
      <c r="O22" s="57"/>
      <c r="P22" s="57"/>
      <c r="Q22" s="57"/>
      <c r="R22" s="57"/>
      <c r="S22" s="57"/>
      <c r="T22" s="57"/>
      <c r="U22" s="57"/>
      <c r="V22" s="66" t="s">
        <v>178</v>
      </c>
      <c r="W22" s="57"/>
      <c r="X22" s="57"/>
      <c r="Y22" s="57"/>
      <c r="Z22" s="57"/>
      <c r="AA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row>
    <row r="35">
      <c r="A35" s="57"/>
      <c r="B35" s="57"/>
      <c r="C35" s="57"/>
      <c r="D35" s="57"/>
      <c r="E35" s="57"/>
      <c r="F35" s="57"/>
      <c r="G35" s="57"/>
      <c r="H35" s="102"/>
      <c r="I35" s="57"/>
      <c r="J35" s="57"/>
      <c r="K35" s="57"/>
      <c r="L35" s="57"/>
      <c r="M35" s="57"/>
      <c r="N35" s="57"/>
      <c r="O35" s="57"/>
      <c r="P35" s="57"/>
      <c r="Q35" s="57"/>
      <c r="R35" s="57"/>
      <c r="S35" s="57"/>
      <c r="T35" s="57"/>
      <c r="U35" s="57"/>
      <c r="V35" s="57"/>
      <c r="W35" s="57"/>
      <c r="X35" s="57"/>
      <c r="Y35" s="57"/>
      <c r="Z35" s="57"/>
      <c r="AA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c r="AA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c r="AA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c r="AA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c r="AA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c r="AA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c r="AA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c r="AA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c r="AA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c r="AA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c r="AA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c r="AA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c r="AA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c r="AA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c r="AA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c r="AA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c r="AA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c r="AA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c r="AA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c r="AA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c r="AA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c r="AA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c r="AA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c r="AA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c r="AA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c r="AA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c r="AA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c r="AA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c r="AA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c r="AA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c r="AA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c r="AA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c r="AA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c r="AA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c r="AA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c r="AA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c r="AA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c r="AA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c r="AA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row>
    <row r="1003">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row>
    <row r="1004">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row>
  </sheetData>
  <mergeCells count="2">
    <mergeCell ref="F1:H1"/>
    <mergeCell ref="B1:B2"/>
  </mergeCells>
  <hyperlinks>
    <hyperlink r:id="rId2" ref="D20"/>
    <hyperlink r:id="rId3" ref="D21"/>
    <hyperlink r:id="rId4" ref="V22"/>
  </hyperlinks>
  <drawing r:id="rId5"/>
  <legacyDrawing r:id="rId6"/>
</worksheet>
</file>