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edbacks" sheetId="1" r:id="rId4"/>
    <sheet state="visible" name="data" sheetId="2" r:id="rId5"/>
    <sheet state="visible" name="need to do" sheetId="3" r:id="rId6"/>
    <sheet state="visible" name="Scenerio" sheetId="4" r:id="rId7"/>
    <sheet state="visible" name="1_ADVANCED_INS_BACK_DATE_AC" sheetId="5" r:id="rId8"/>
    <sheet state="visible" name="2_ADVANCED_INS_BACK_DATE_AC" sheetId="6" r:id="rId9"/>
    <sheet state="visible" name="1_RECAL_SINGLE_CUR" sheetId="7" r:id="rId10"/>
    <sheet state="visible" name="5_RECAL_MULTIPLE_CUR" sheetId="8" r:id="rId11"/>
    <sheet state="visible" name="1_RECAL_NO_SLAB_1" sheetId="9" r:id="rId12"/>
    <sheet state="visible" name="2_RECAL_SINGLE_AGRE" sheetId="10" r:id="rId13"/>
    <sheet state="visible" name="3_RECAL_SINGLE_LOW" sheetId="11" r:id="rId14"/>
    <sheet state="visible" name="4_RECAL_SINGLE_APP" sheetId="12" r:id="rId15"/>
    <sheet state="visible" name="Provision_profit_rate" sheetId="13" r:id="rId16"/>
    <sheet state="visible" name="Retest Provision_profit_rate" sheetId="14" r:id="rId17"/>
    <sheet state="visible" name="Premature_rate" sheetId="15" r:id="rId18"/>
    <sheet state="visible" name="Forfeiture Rules" sheetId="16" r:id="rId19"/>
  </sheets>
  <definedNames/>
  <calcPr/>
  <extLst>
    <ext uri="GoogleSheetsCustomDataVersion2">
      <go:sheetsCustomData xmlns:go="http://customooxmlschemas.google.com/" r:id="rId20" roundtripDataChecksum="m0FpxvNnSIS0ZWgWDo4AN87xj9ikCS5uSE66DSMn17I="/>
    </ext>
  </extLst>
</workbook>
</file>

<file path=xl/sharedStrings.xml><?xml version="1.0" encoding="utf-8"?>
<sst xmlns="http://schemas.openxmlformats.org/spreadsheetml/2006/main" count="1747" uniqueCount="361">
  <si>
    <t>Value date closing</t>
  </si>
  <si>
    <t>Senerio when client doesnot pay installment on time-- condider this for product calculation</t>
  </si>
  <si>
    <t>SL</t>
  </si>
  <si>
    <t>Product</t>
  </si>
  <si>
    <t>Feedbacks</t>
  </si>
  <si>
    <t>TYPE</t>
  </si>
  <si>
    <t>REPORTED BY</t>
  </si>
  <si>
    <t>Open Date</t>
  </si>
  <si>
    <t>Mature Date</t>
  </si>
  <si>
    <t>STATUS</t>
  </si>
  <si>
    <t>Profit Posting Date</t>
  </si>
  <si>
    <t>390 (daily)</t>
  </si>
  <si>
    <t>In recalculation, when we select slab type 'No Slab', slab rate field should be disabled.</t>
  </si>
  <si>
    <t>TCID</t>
  </si>
  <si>
    <t>Type</t>
  </si>
  <si>
    <t>Serenio / Condition</t>
  </si>
  <si>
    <t>Profit applied 
before maturity</t>
  </si>
  <si>
    <t>UI</t>
  </si>
  <si>
    <t>Jannat</t>
  </si>
  <si>
    <t>In Profit Exemption Rules mat-card, Tenure Type and Slab Switch Tenor fields should remove from ui.</t>
  </si>
  <si>
    <t>While we select Provision Last Profit as calculation method, slab information and effective slab rate should be either reset and disabled or disapperar</t>
  </si>
  <si>
    <t>If user select Provision Last Profit , Slab information will be enable and Single slab will able to select and Fractional Rules Apply will be enable .</t>
  </si>
  <si>
    <t>will ignore now</t>
  </si>
  <si>
    <r>
      <rPr>
        <rFont val="Arial"/>
        <sz val="10.0"/>
      </rPr>
      <t xml:space="preserve">Tax rate is 15 even after addind e-tin in single customer </t>
    </r>
    <r>
      <rPr>
        <rFont val="Arial"/>
        <color rgb="FF1155CC"/>
        <sz val="10.0"/>
        <u/>
      </rPr>
      <t>https://prnt.sc/HUfCPvQrxSKM</t>
    </r>
    <r>
      <rPr>
        <rFont val="Arial"/>
        <color rgb="FF000000"/>
        <sz val="10.0"/>
      </rPr>
      <t xml:space="preserve">  </t>
    </r>
    <r>
      <rPr>
        <rFont val="Arial"/>
        <color rgb="FF1155CC"/>
        <sz val="10.0"/>
        <u/>
      </rPr>
      <t>https://prnt.sc/e-dUA8N1I68E</t>
    </r>
  </si>
  <si>
    <t>28-10-2027</t>
  </si>
  <si>
    <t>29-10-2027</t>
  </si>
  <si>
    <t>Funnding A/c</t>
  </si>
  <si>
    <t>Profit Posting
Period</t>
  </si>
  <si>
    <t>Profit Posting
Period Type</t>
  </si>
  <si>
    <t>Profit added before
 maturity allowed
(Compound Profit)</t>
  </si>
  <si>
    <t>Days In Year</t>
  </si>
  <si>
    <t>Slab Info</t>
  </si>
  <si>
    <t>Slab Rate</t>
  </si>
  <si>
    <t>Fractional Rule</t>
  </si>
  <si>
    <t>Extra Profit %</t>
  </si>
  <si>
    <t>29-10-2026</t>
  </si>
  <si>
    <t>28-10-2028</t>
  </si>
  <si>
    <t>29-10-2028</t>
  </si>
  <si>
    <t>From tenor(inclusive)</t>
  </si>
  <si>
    <t>To tenor(exclusive)</t>
  </si>
  <si>
    <t>Profit Rate</t>
  </si>
  <si>
    <t>Forfeiture % for profit amount</t>
  </si>
  <si>
    <t>Forfeiture rule type</t>
  </si>
  <si>
    <t>From tenor Completion Percentage</t>
  </si>
  <si>
    <t>To tenor Completion Percentage</t>
  </si>
  <si>
    <t>Account</t>
  </si>
  <si>
    <t>Status</t>
  </si>
  <si>
    <t>CAL</t>
  </si>
  <si>
    <t>No an issue</t>
  </si>
  <si>
    <t>28-10-2029</t>
  </si>
  <si>
    <t>29-10-2029</t>
  </si>
  <si>
    <r>
      <rPr>
        <rFont val="Arial"/>
        <sz val="10.0"/>
      </rPr>
      <t xml:space="preserve">In A/c clsoing ui Premature Report Data Tab, there is no need for excise duty column </t>
    </r>
    <r>
      <rPr>
        <rFont val="Arial"/>
        <color rgb="FF1155CC"/>
        <sz val="10.0"/>
        <u/>
      </rPr>
      <t>https://prnt.sc/jIcWbtijbmaB</t>
    </r>
  </si>
  <si>
    <t>Check</t>
  </si>
  <si>
    <t>Product 302</t>
  </si>
  <si>
    <t>Back Date 6 month</t>
  </si>
  <si>
    <t>Installment given 4month</t>
  </si>
  <si>
    <t>For Premature Configuration Update page, we need a view page.</t>
  </si>
  <si>
    <t>A/C</t>
  </si>
  <si>
    <r>
      <rPr>
        <rFont val="Arial"/>
        <sz val="10.0"/>
      </rPr>
      <t xml:space="preserve">Sometime 1st row show at last in premature ui </t>
    </r>
    <r>
      <rPr>
        <rFont val="Arial"/>
        <color rgb="FF1155CC"/>
        <sz val="10.0"/>
        <u/>
      </rPr>
      <t>https://prnt.sc/Otka11gRS974</t>
    </r>
  </si>
  <si>
    <t>Non reproducable</t>
  </si>
  <si>
    <r>
      <rPr>
        <rFont val="Arial"/>
        <sz val="10.0"/>
      </rPr>
      <t xml:space="preserve">The balance was calculated incorrectly in the compound profit calculation.  </t>
    </r>
    <r>
      <rPr>
        <rFont val="Arial"/>
        <color rgb="FF1155CC"/>
        <sz val="10.0"/>
        <u/>
      </rPr>
      <t>https://prnt.sc/cqOcjZJHBbJJ</t>
    </r>
    <r>
      <rPr>
        <rFont val="Arial"/>
        <color rgb="FF000000"/>
        <sz val="10.0"/>
      </rPr>
      <t xml:space="preserve"> A/C 1783010000007 Installment size 4500</t>
    </r>
  </si>
  <si>
    <t>Calculation</t>
  </si>
  <si>
    <t>SSP or MTDR Product rate not found for Product id..: 642 and P_TENURE : 6 P_EFFECTIVE_DATE 10-JUN-26 Exception log no :27475487
A/c : 1783060000006</t>
  </si>
  <si>
    <t>No Profit Days is effective 
while closing within no 
profit days time frame</t>
  </si>
  <si>
    <t>-</t>
  </si>
  <si>
    <r>
      <rPr>
        <rFont val="Arial"/>
        <sz val="10.0"/>
      </rPr>
      <t xml:space="preserve">There is problem in advanced instalment ssp: 1783020000008 </t>
    </r>
    <r>
      <rPr>
        <rFont val="Arial"/>
        <color rgb="FF1155CC"/>
        <sz val="10.0"/>
        <u/>
      </rPr>
      <t xml:space="preserve">https://prnt.sc/H0V9fBOR8aAj
</t>
    </r>
    <r>
      <rPr>
        <rFont val="Arial"/>
        <color rgb="FF000000"/>
        <sz val="10.0"/>
      </rPr>
      <t xml:space="preserve">Here System should provide profit for 1 jan as fractional rule is on with saving product 150
</t>
    </r>
  </si>
  <si>
    <t>From Date</t>
  </si>
  <si>
    <t>1783010000017
(advanced Instalment paid)
voucher: 261029821516</t>
  </si>
  <si>
    <t>To Date</t>
  </si>
  <si>
    <r>
      <rPr>
        <rFont val="Arial"/>
        <sz val="10.0"/>
      </rPr>
      <t xml:space="preserve">While calculating compound profit for premature closing, product does not show fraction digit after decimal point. a/c: 1783010000007 </t>
    </r>
    <r>
      <rPr>
        <rFont val="Arial"/>
        <color rgb="FF1155CC"/>
        <sz val="10.0"/>
        <u/>
      </rPr>
      <t>https://prnt.sc/kRTyOPS_jgcY</t>
    </r>
  </si>
  <si>
    <t>Slab Product Code</t>
  </si>
  <si>
    <t>Slab Tenor</t>
  </si>
  <si>
    <t>Savings Slab</t>
  </si>
  <si>
    <t>No. Of Days</t>
  </si>
  <si>
    <t>Balance</t>
  </si>
  <si>
    <t>Excise Duty</t>
  </si>
  <si>
    <t>Premature Profit Rate</t>
  </si>
  <si>
    <t>Premature Profit</t>
  </si>
  <si>
    <t>Tax</t>
  </si>
  <si>
    <t>Posted Profit</t>
  </si>
  <si>
    <t>28-01-2027</t>
  </si>
  <si>
    <t>29-01-2027</t>
  </si>
  <si>
    <t>Profit exemption period
 is effective</t>
  </si>
  <si>
    <r>
      <rPr>
        <rFont val="Arial"/>
        <sz val="10.0"/>
      </rPr>
      <t xml:space="preserve">While calculating compound product, there is a small fractional difference between the calculated product and the database calculated product.
</t>
    </r>
    <r>
      <rPr>
        <rFont val="Arial"/>
        <color rgb="FF1155CC"/>
        <sz val="10.0"/>
        <u/>
      </rPr>
      <t>https://prnt.sc/BB75GgMBr5hV</t>
    </r>
    <r>
      <rPr>
        <rFont val="Arial"/>
        <color rgb="FF000000"/>
        <sz val="10.0"/>
      </rPr>
      <t xml:space="preserve"> 
REference: tab 1_RECAL_SINGLE_CUR</t>
    </r>
  </si>
  <si>
    <t>1_RECAL_SINGLE_CUR</t>
  </si>
  <si>
    <t>Recalculation</t>
  </si>
  <si>
    <t>Cal</t>
  </si>
  <si>
    <r>
      <rPr>
        <rFont val="Arial"/>
        <sz val="10.0"/>
      </rPr>
      <t xml:space="preserve">A/C 1783010000007 For One day profit calculation, balance is showing wrong </t>
    </r>
    <r>
      <rPr>
        <rFont val="Arial"/>
        <color rgb="FF1155CC"/>
        <sz val="10.0"/>
        <u/>
      </rPr>
      <t>https://prnt.sc/gPmMjUCrpQrO
https://prnt.sc/s4X-yBVpY4O1</t>
    </r>
  </si>
  <si>
    <t>28-04-2027</t>
  </si>
  <si>
    <t>29-04-2027</t>
  </si>
  <si>
    <t xml:space="preserve"> Extra Profit Percentage in Fractional Profit Rules for slab recalculation not working </t>
  </si>
  <si>
    <t>N</t>
  </si>
  <si>
    <r>
      <rPr>
        <rFont val="Arial"/>
        <sz val="10.0"/>
      </rPr>
      <t xml:space="preserve">Fractional Profit Rules Should Be Disabled When ‘Provision Last Profit’ Is Selected in Slab Product Rules </t>
    </r>
    <r>
      <rPr>
        <rFont val="Arial"/>
        <color rgb="FF1155CC"/>
        <sz val="10.0"/>
        <u/>
      </rPr>
      <t>https://prnt.sc/J01Th5mi9otz</t>
    </r>
  </si>
  <si>
    <t>MONTHLY</t>
  </si>
  <si>
    <r>
      <rPr>
        <rFont val="Arial"/>
        <sz val="10.0"/>
      </rPr>
      <t xml:space="preserve">Premature Rate Slab Data Disappears After Double-Click  </t>
    </r>
    <r>
      <rPr>
        <rFont val="Arial"/>
        <color rgb="FF1155CC"/>
        <sz val="10.0"/>
        <u/>
      </rPr>
      <t>https://prnt.sc/H6NBNSAAgxiJ</t>
    </r>
  </si>
  <si>
    <t>As of account</t>
  </si>
  <si>
    <t>ACTUAL</t>
  </si>
  <si>
    <r>
      <rPr>
        <rFont val="Arial"/>
        <sz val="10.0"/>
      </rPr>
      <t xml:space="preserve">Mismatch Between Premature Report UI Date Format and Database Date Format   </t>
    </r>
    <r>
      <rPr>
        <rFont val="Arial"/>
        <color rgb="FF1155CC"/>
        <sz val="10.0"/>
        <u/>
      </rPr>
      <t>https://prnt.sc/91hcAf7dbjvN</t>
    </r>
    <r>
      <rPr>
        <rFont val="Arial"/>
        <color rgb="FF000000"/>
        <sz val="10.0"/>
      </rPr>
      <t xml:space="preserve">    </t>
    </r>
    <r>
      <rPr>
        <rFont val="Arial"/>
        <color rgb="FF1155CC"/>
        <sz val="10.0"/>
        <u/>
      </rPr>
      <t>https://prnt.sc/M0W1yklodktY</t>
    </r>
  </si>
  <si>
    <t>Single Slab</t>
  </si>
  <si>
    <t>Current Rate</t>
  </si>
  <si>
    <r>
      <rPr>
        <rFont val="Arial"/>
        <sz val="10.0"/>
      </rPr>
      <t xml:space="preserve">Forfeiture Percentage Should Allow 0 for 50–100% Tenure Completion Range  </t>
    </r>
    <r>
      <rPr>
        <rFont val="Arial"/>
        <color rgb="FF1155CC"/>
        <sz val="10.0"/>
        <u/>
      </rPr>
      <t>https://prnt.sc/6rojMY1X3Zjb</t>
    </r>
  </si>
  <si>
    <t>Compound Issue</t>
  </si>
  <si>
    <t xml:space="preserve">Balance is 0 but product has value for ssp premature data while profit posting period 'yearly' with compound profit a/c: </t>
  </si>
  <si>
    <r>
      <rPr>
        <rFont val="Arial"/>
        <sz val="10.0"/>
      </rPr>
      <t xml:space="preserve">In recalculation, after selecting no slab effective rate feild should be disabled. </t>
    </r>
    <r>
      <rPr>
        <rFont val="Arial"/>
        <color rgb="FF1155CC"/>
        <sz val="10.0"/>
        <u/>
      </rPr>
      <t>https://prnt.sc/o8EcC6lHal5H</t>
    </r>
  </si>
  <si>
    <t>Issue Fixed</t>
  </si>
  <si>
    <t>Ui</t>
  </si>
  <si>
    <t>Need clarifiactio</t>
  </si>
  <si>
    <t>31-05-2027</t>
  </si>
  <si>
    <t>2_RECAL_SINGLE_AGRE</t>
  </si>
  <si>
    <t>27-03-2026</t>
  </si>
  <si>
    <t>YEARLY</t>
  </si>
  <si>
    <t>As of calendar</t>
  </si>
  <si>
    <t>1,65,592.89</t>
  </si>
  <si>
    <t>Agreement Rate</t>
  </si>
  <si>
    <t>Done</t>
  </si>
  <si>
    <t>A/C Opening Date</t>
  </si>
  <si>
    <t>A/c</t>
  </si>
  <si>
    <t>3_RECAL_SINGLE_LOW</t>
  </si>
  <si>
    <t>Y</t>
  </si>
  <si>
    <t>28-03-2026</t>
  </si>
  <si>
    <t>Lower Rate</t>
  </si>
  <si>
    <t>1, 2, 15, 28, 29, 30, 31</t>
  </si>
  <si>
    <t>31-03-2026</t>
  </si>
  <si>
    <t>4_RECAL_SINGLE_APP</t>
  </si>
  <si>
    <t>Applied Rate</t>
  </si>
  <si>
    <t>30-04-2026</t>
  </si>
  <si>
    <t>1,99,492.10</t>
  </si>
  <si>
    <t>1_RECAL_MULTI_CUR</t>
  </si>
  <si>
    <t>Multiple Slab</t>
  </si>
  <si>
    <t>2_RECAL_MULTI_AGRE</t>
  </si>
  <si>
    <t>Total Profit</t>
  </si>
  <si>
    <t>Total Tax</t>
  </si>
  <si>
    <t>3_RECAL_MULTI_APP</t>
  </si>
  <si>
    <t>4_RECAL_MULTI_LOW</t>
  </si>
  <si>
    <t>1_RECAL_NO_SLAB_1</t>
  </si>
  <si>
    <t>No Slab</t>
  </si>
  <si>
    <t>In progress</t>
  </si>
  <si>
    <t>2_RECAL_NO_SLAB_2</t>
  </si>
  <si>
    <t>Here System should provide profit for 1 jan as fractional rule is on with saving product 150</t>
  </si>
  <si>
    <t>1_ADVANCED_INS_BACK_DATE_AC</t>
  </si>
  <si>
    <t xml:space="preserve">SSP With Advanced 
Installment </t>
  </si>
  <si>
    <t xml:space="preserve">Open a/c open in back date to </t>
  </si>
  <si>
    <t>This was fixed in tab 2_ADVANCED</t>
  </si>
  <si>
    <t>Provision Last Profit</t>
  </si>
  <si>
    <t>Net Payable Cal</t>
  </si>
  <si>
    <t>UI Profit</t>
  </si>
  <si>
    <t>Actual</t>
  </si>
  <si>
    <t>Ui Tax</t>
  </si>
  <si>
    <t>Profit Debit</t>
  </si>
  <si>
    <t>Profit Credit Before</t>
  </si>
  <si>
    <t>Profit Credit Now</t>
  </si>
  <si>
    <t>Tax Debit Before</t>
  </si>
  <si>
    <t>Tax Debit Now</t>
  </si>
  <si>
    <t>Tax Credit</t>
  </si>
  <si>
    <t>Total Charge</t>
  </si>
  <si>
    <t>N/A</t>
  </si>
  <si>
    <t>Total Vat</t>
  </si>
  <si>
    <t>Premature Rate</t>
  </si>
  <si>
    <t>A/C Current Balance</t>
  </si>
  <si>
    <t>Net Payable</t>
  </si>
  <si>
    <t>Actual Net Payable</t>
  </si>
  <si>
    <t>Deviation</t>
  </si>
  <si>
    <t>Tenor</t>
  </si>
  <si>
    <t>Back Date 4 month</t>
  </si>
  <si>
    <t>With Calculate profit on advance On</t>
  </si>
  <si>
    <t>Installment given 8 month</t>
  </si>
  <si>
    <t>Forfeiture Rules</t>
  </si>
  <si>
    <t>Off</t>
  </si>
  <si>
    <t>ON</t>
  </si>
  <si>
    <t>Tenure Slab</t>
  </si>
  <si>
    <t>Tenure Completion Percentage</t>
  </si>
  <si>
    <t>Product Calculation</t>
  </si>
  <si>
    <t>Product calculation</t>
  </si>
  <si>
    <t>Profit applied before maturity</t>
  </si>
  <si>
    <t xml:space="preserve"> </t>
  </si>
  <si>
    <t>Premature Config</t>
  </si>
  <si>
    <t>Profit Posting Period Type</t>
  </si>
  <si>
    <t xml:space="preserve">As of Account </t>
  </si>
  <si>
    <t xml:space="preserve">As of Calendar </t>
  </si>
  <si>
    <t>With Compound Profit</t>
  </si>
  <si>
    <t>Single</t>
  </si>
  <si>
    <t>Current</t>
  </si>
  <si>
    <t>Compound 
Balance</t>
  </si>
  <si>
    <t>Compound Product</t>
  </si>
  <si>
    <t xml:space="preserve">With Calculate profit on advance Off        </t>
  </si>
  <si>
    <t>DB Compound 
Product</t>
  </si>
  <si>
    <t>Multiple</t>
  </si>
  <si>
    <t>slabProdCode</t>
  </si>
  <si>
    <t>slabTenor</t>
  </si>
  <si>
    <t>savingsSlab</t>
  </si>
  <si>
    <t>fromDate</t>
  </si>
  <si>
    <t>toDate</t>
  </si>
  <si>
    <t>product</t>
  </si>
  <si>
    <t>noOfDays</t>
  </si>
  <si>
    <t>balance</t>
  </si>
  <si>
    <t>exciseDuty</t>
  </si>
  <si>
    <t>prematureProfitRate</t>
  </si>
  <si>
    <t>prematureProfit</t>
  </si>
  <si>
    <t>tax</t>
  </si>
  <si>
    <t xml:space="preserve">UI total Profit </t>
  </si>
  <si>
    <t>Ui total Tax</t>
  </si>
  <si>
    <t>Without Compound Profit</t>
  </si>
  <si>
    <t>No slab</t>
  </si>
  <si>
    <t>Null</t>
  </si>
  <si>
    <t>total profit</t>
  </si>
  <si>
    <t>Before Fix</t>
  </si>
  <si>
    <t>After Fix</t>
  </si>
  <si>
    <t xml:space="preserve">Report </t>
  </si>
  <si>
    <t>Client did not pay installment for below entry</t>
  </si>
  <si>
    <t>yearly profit posting period</t>
  </si>
  <si>
    <t>As of calender</t>
  </si>
  <si>
    <t>Agreement</t>
  </si>
  <si>
    <t xml:space="preserve">A/C Statement </t>
  </si>
  <si>
    <t>Balance After Fix</t>
  </si>
  <si>
    <t>28-03-2025</t>
  </si>
  <si>
    <t>31-03-2025</t>
  </si>
  <si>
    <t>30-04-2025</t>
  </si>
  <si>
    <t>31-05-2025</t>
  </si>
  <si>
    <t>30-06-2025</t>
  </si>
  <si>
    <t>31-07-2025</t>
  </si>
  <si>
    <t>31-08-2025</t>
  </si>
  <si>
    <t>30-09-2025</t>
  </si>
  <si>
    <t>31-10-2025</t>
  </si>
  <si>
    <t>30-11-2025</t>
  </si>
  <si>
    <t>31-12-2025</t>
  </si>
  <si>
    <t>31-01-2026</t>
  </si>
  <si>
    <t>28-02-2026</t>
  </si>
  <si>
    <t>31-05-2026</t>
  </si>
  <si>
    <t>30-06-2026</t>
  </si>
  <si>
    <t>31-07-2026</t>
  </si>
  <si>
    <t>31-08-2026</t>
  </si>
  <si>
    <t>30-09-2026</t>
  </si>
  <si>
    <t>31-10-2026</t>
  </si>
  <si>
    <t>A/C Statement</t>
  </si>
  <si>
    <t>30-11-2026</t>
  </si>
  <si>
    <t>31-12-2026</t>
  </si>
  <si>
    <t>27-01-2027</t>
  </si>
  <si>
    <t>Premature Report</t>
  </si>
  <si>
    <t>Ui Total Profit</t>
  </si>
  <si>
    <t>Ui Total Tax</t>
  </si>
  <si>
    <t>1,10,500.00</t>
  </si>
  <si>
    <t>1,21,500.00</t>
  </si>
  <si>
    <t>1,41,500.00</t>
  </si>
  <si>
    <t>1,57,000.00</t>
  </si>
  <si>
    <t>1,54,500.00</t>
  </si>
  <si>
    <t>1,62,000.00</t>
  </si>
  <si>
    <t>2,02,175.30</t>
  </si>
  <si>
    <t>2,24,397.81</t>
  </si>
  <si>
    <t>2,31,675.30</t>
  </si>
  <si>
    <t>2,39,397.81</t>
  </si>
  <si>
    <t>2,08,507.77</t>
  </si>
  <si>
    <t>https://prnt.sc/n9TRaObgPD_F</t>
  </si>
  <si>
    <t>Report Link</t>
  </si>
  <si>
    <t>https://docs.google.com/spreadsheets/d/15syXncQAgWmciMnTtZrTCcnEcJ4-1GXmDz8Y-sID8so/edit?gid=0#gid=0</t>
  </si>
  <si>
    <t>Lower</t>
  </si>
  <si>
    <t>Applied</t>
  </si>
  <si>
    <t>#ERROR!</t>
  </si>
  <si>
    <t>UI Prifit</t>
  </si>
  <si>
    <t>SL NO</t>
  </si>
  <si>
    <t>1,00,000.00</t>
  </si>
  <si>
    <t>1,10,000.00</t>
  </si>
  <si>
    <t>1,20,000.00</t>
  </si>
  <si>
    <t>Account No</t>
  </si>
  <si>
    <t>SL No.</t>
  </si>
  <si>
    <t xml:space="preserve"> Premature Config</t>
  </si>
  <si>
    <t>Calculation:</t>
  </si>
  <si>
    <t>Report Link:</t>
  </si>
  <si>
    <t>https://docs.google.com/spreadsheets/d/19aAHlAektjIsPXlWlFGEBtSNZ7uSm0dj/edit?gid=195841665#gid=195841665</t>
  </si>
  <si>
    <t>Database check:</t>
  </si>
  <si>
    <t>30-03-2025</t>
  </si>
  <si>
    <t>29-04-2025</t>
  </si>
  <si>
    <t>Transactions:</t>
  </si>
  <si>
    <t>Check Net Payable</t>
  </si>
  <si>
    <t>Actual Result:</t>
  </si>
  <si>
    <t xml:space="preserve">Product Calculation </t>
  </si>
  <si>
    <t>29-05-2025</t>
  </si>
  <si>
    <t>30-05-2025</t>
  </si>
  <si>
    <t>29-06-2025</t>
  </si>
  <si>
    <t>https://docs.google.com/spreadsheets/d/1hjy6eyG6TSrvkhE1p6UXSArJMHSeA94-/edit?gid=1405818927#gid=1405818927</t>
  </si>
  <si>
    <t>29-07-2025</t>
  </si>
  <si>
    <t>30-07-2025</t>
  </si>
  <si>
    <t>29-08-2025</t>
  </si>
  <si>
    <t>30-08-2025</t>
  </si>
  <si>
    <t>29-09-2025</t>
  </si>
  <si>
    <t>29-10-2025</t>
  </si>
  <si>
    <t>1,05,000.00</t>
  </si>
  <si>
    <t>30-10-2025</t>
  </si>
  <si>
    <t>29-11-2025</t>
  </si>
  <si>
    <t>1,23,500.00</t>
  </si>
  <si>
    <t>29-12-2025</t>
  </si>
  <si>
    <t>1,35,000.00</t>
  </si>
  <si>
    <t>30-12-2025</t>
  </si>
  <si>
    <t>29-01-2026</t>
  </si>
  <si>
    <t>30-01-2026</t>
  </si>
  <si>
    <t>27-02-2026</t>
  </si>
  <si>
    <t>1,59,000.00</t>
  </si>
  <si>
    <t>29-03-2026</t>
  </si>
  <si>
    <t>1,80,000.00</t>
  </si>
  <si>
    <t>https://docs.google.com/spreadsheets/d/1boWscopVI1mwb4XWGG0SChu14cgXkdYO/edit?gid=1747479309#gid=1747479309</t>
  </si>
  <si>
    <t>30-03-2026</t>
  </si>
  <si>
    <t>29-04-2026</t>
  </si>
  <si>
    <t>2,01,000.00</t>
  </si>
  <si>
    <t>29-05-2026</t>
  </si>
  <si>
    <t>30-05-2026</t>
  </si>
  <si>
    <t>https://docs.google.com/spreadsheets/d/1DU5wenOofobImc45iHIV7bFCzz3WfZI8/edit?gid=12301781#gid=12301781</t>
  </si>
  <si>
    <t>29-06-2026</t>
  </si>
  <si>
    <t>2,17,502.61</t>
  </si>
  <si>
    <t>29-07-2026</t>
  </si>
  <si>
    <t>30-07-2026</t>
  </si>
  <si>
    <t>29-08-2026</t>
  </si>
  <si>
    <t>30-08-2026</t>
  </si>
  <si>
    <t>https://docs.google.com/spreadsheets/d/1a45s5iVo1BCTO2uTaclJbUye3p-Kr0q-/edit?gid=2065455879#gid=2065455879</t>
  </si>
  <si>
    <t>29-09-2026</t>
  </si>
  <si>
    <t>30-10-2026</t>
  </si>
  <si>
    <t>Data 1</t>
  </si>
  <si>
    <t>31-01-2027</t>
  </si>
  <si>
    <t xml:space="preserve">Premature Profit :	</t>
  </si>
  <si>
    <t>https://docs.google.com/spreadsheets/d/1xaF6rdGk5MsKm2wwUwKOkUDQdvhtTMye/edit?gid=899407148#gid=899407148</t>
  </si>
  <si>
    <t>Data 2</t>
  </si>
  <si>
    <t>Tax Deductable :</t>
  </si>
  <si>
    <t xml:space="preserve">Net Premature Profit Payable :	</t>
  </si>
  <si>
    <t>Product:</t>
  </si>
  <si>
    <t>Formula:</t>
  </si>
  <si>
    <t>Account No:</t>
  </si>
  <si>
    <t>profit            =</t>
  </si>
  <si>
    <t>product*rate/actual or 36000</t>
  </si>
  <si>
    <t>reference screenshot:</t>
  </si>
  <si>
    <t>Premature report data</t>
  </si>
  <si>
    <t>Reference screenshot:</t>
  </si>
  <si>
    <t>Premature profit cal</t>
  </si>
  <si>
    <t>Report link:</t>
  </si>
  <si>
    <t>https://docs.google.com/spreadsheets/d/1W2e-JA_YNMMeZJ1UEaHy9bYuyCz6TTVI/edit?gid=1164515907#gid=1164515907</t>
  </si>
  <si>
    <t>https://docs.google.com/spreadsheets/d/1JEFikzmcEIBu-4G0QV_BBdGw2eSkm67r/edit?gid=1815055355#gid=1815055355</t>
  </si>
  <si>
    <t xml:space="preserve">Reference screenshot: </t>
  </si>
  <si>
    <t>Transaction Net payable Calculation</t>
  </si>
  <si>
    <t>Database check</t>
  </si>
  <si>
    <t>Slab Applicable:</t>
  </si>
  <si>
    <t>off</t>
  </si>
  <si>
    <t>https://docs.google.com/spreadsheets/d/14lYPgbaq964fayRg1ZYNsURuSMyx7vS7/edit?gid=1662125182#gid=1662125182</t>
  </si>
  <si>
    <t>Premature profit:</t>
  </si>
  <si>
    <t>Tax deductable:</t>
  </si>
  <si>
    <t>https://docs.google.com/spreadsheets/d/17aDMoJfYrPosiEOIUnHQDDZrknRANufp/edit?gid=1640467686#gid=1640467686</t>
  </si>
  <si>
    <t>Net premature profit payable</t>
  </si>
  <si>
    <t>https://docs.google.com/spreadsheets/d/1Fe-ts26k6Zqa5rdh9gO19Q-1rVKuOdJL/edit?gid=210726236#gid=210726236</t>
  </si>
  <si>
    <t>https://docs.google.com/spreadsheets/d/1283r-cAyQBfW82b4H4IvFL7-FC29ION3/edit?gid=1526479237#gid=1526479237</t>
  </si>
  <si>
    <t>https://docs.google.com/spreadsheets/d/1daET1sPVtLiMbGIOZ354irtBlN4BxKsU/edit?gid=1367454800#gid=1367454800</t>
  </si>
  <si>
    <t>https://docs.google.com/spreadsheets/d/1TFuLX4Nowm4l7wHd99fuKJPERocSm5fv/edit?gid=1209556142#gid=1209556142</t>
  </si>
  <si>
    <t>https://docs.google.com/spreadsheets/d/1uE3qV3-wuS6Iitrl_XziHw3UD0FDViaL/edit?gid=1953311877#gid=1953311877</t>
  </si>
  <si>
    <t>Net premature profit payable:</t>
  </si>
  <si>
    <t>https://docs.google.com/spreadsheets/d/18knJzYXA0Fo-XXuSRE6ihVYCAXCF1ZCa/edit?gid=257908849#gid=257908849</t>
  </si>
  <si>
    <t xml:space="preserve">Net premature profit payable: </t>
  </si>
  <si>
    <t>https://docs.google.com/spreadsheets/d/1bDUssA7zO7ijsrns9K9U4YRP5LBs1cRn/edit?gid=1121391194#gid=1121391194</t>
  </si>
  <si>
    <t>https://docs.google.com/spreadsheets/d/17Wp2Mwkla78MRvqfhlQB0IILqfPgKVi2/edit?gid=887392642#gid=887392642</t>
  </si>
  <si>
    <t>https://docs.google.com/spreadsheets/d/1EGrcpNhoQ3vLayB61Rwmm_afUAar-YWP/edit?gid=1977699006#gid=1977699006</t>
  </si>
  <si>
    <t>Forfeiture type:</t>
  </si>
  <si>
    <t>Tenure slab</t>
  </si>
  <si>
    <t>https://docs.google.com/spreadsheets/d/1znMVbp2jwTa6D95LzW7aSz3Gi4o5PMeK/edit?gid=1542405312#gid=1542405312</t>
  </si>
  <si>
    <t>https://docs.google.com/spreadsheets/d/1CO5D59DHW6S3qTLHldUT1IHY22NBY_t_/edit?gid=608211135#gid=608211135</t>
  </si>
  <si>
    <t>Tenure Completion %</t>
  </si>
  <si>
    <t>https://docs.google.com/spreadsheets/d/11wkR1ImXQ4aZgUIhwpc5vuY-QX_2lL21/edit?gid=1128967827#gid=1128967827</t>
  </si>
  <si>
    <t>https://docs.google.com/spreadsheets/d/11Xd3UaUp2ntzJu3UGiuxAuT0Ju2Y_fvh/edit?gid=431174384#gid=431174384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</si>
</sst>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d\ mmm\,\ yy"/>
    <numFmt numFmtId="166" formatCode="d\ mmm"/>
    <numFmt numFmtId="167" formatCode="mm\-dd\-yyyy"/>
  </numFmts>
  <fonts count="20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/>
    <font>
      <u/>
      <sz val="10.0"/>
      <color rgb="FF0000FF"/>
      <name val="Arial"/>
    </font>
    <font>
      <b/>
      <sz val="11.0"/>
      <color theme="1"/>
      <name val="Calibri"/>
    </font>
    <font>
      <sz val="10.0"/>
      <color rgb="FFFF000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sz val="18.0"/>
      <color theme="1"/>
      <name val="Arial"/>
    </font>
    <font>
      <sz val="12.0"/>
      <color rgb="FF000000"/>
      <name val="Calibri"/>
    </font>
    <font>
      <sz val="17.0"/>
      <color theme="1"/>
      <name val="Arial"/>
    </font>
    <font>
      <sz val="16.0"/>
      <color theme="1"/>
      <name val="Arial"/>
    </font>
    <font>
      <sz val="20.0"/>
      <color theme="1"/>
      <name val="Arial"/>
    </font>
    <font>
      <u/>
      <sz val="10.0"/>
      <color rgb="FF0000FF"/>
      <name val="Arial"/>
    </font>
    <font>
      <sz val="11.0"/>
      <color rgb="FF000000"/>
      <name val="Roboto"/>
    </font>
    <font>
      <b/>
      <color theme="1"/>
      <name val="Arial"/>
    </font>
    <font>
      <sz val="10.0"/>
      <color rgb="FF000000"/>
      <name val="Roboto"/>
    </font>
    <font>
      <sz val="9.0"/>
      <color rgb="FF000000"/>
      <name val="Roboto"/>
    </font>
  </fonts>
  <fills count="2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666666"/>
        <bgColor rgb="FF666666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4F4F4"/>
        <bgColor rgb="FFF4F4F4"/>
      </patternFill>
    </fill>
    <fill>
      <patternFill patternType="solid">
        <fgColor rgb="FFD5A6BD"/>
        <bgColor rgb="FFD5A6BD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</fills>
  <borders count="2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right/>
      <top/>
    </border>
    <border>
      <left/>
      <right/>
      <top/>
    </border>
    <border>
      <right/>
    </border>
    <border>
      <left/>
      <right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5" xfId="0" applyAlignment="1" applyFont="1" applyNumberFormat="1">
      <alignment horizontal="center" vertical="center"/>
    </xf>
    <xf borderId="1" fillId="2" fontId="1" numFmtId="0" xfId="0" applyBorder="1" applyFill="1" applyFont="1"/>
    <xf borderId="0" fillId="0" fontId="1" numFmtId="0" xfId="0" applyAlignment="1" applyFont="1">
      <alignment horizontal="center" vertical="center"/>
    </xf>
    <xf borderId="1" fillId="3" fontId="1" numFmtId="0" xfId="0" applyBorder="1" applyFill="1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3" numFmtId="0" xfId="0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0" fillId="0" fontId="2" numFmtId="0" xfId="0" applyFont="1"/>
    <xf borderId="4" fillId="0" fontId="4" numFmtId="0" xfId="0" applyBorder="1" applyFont="1"/>
    <xf borderId="3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shrinkToFit="0" wrapText="1"/>
    </xf>
    <xf borderId="3" fillId="4" fontId="1" numFmtId="0" xfId="0" applyAlignment="1" applyBorder="1" applyFill="1" applyFont="1">
      <alignment horizontal="center" vertical="center"/>
    </xf>
    <xf borderId="0" fillId="0" fontId="5" numFmtId="0" xfId="0" applyAlignment="1" applyFont="1">
      <alignment shrinkToFit="0" wrapText="1"/>
    </xf>
    <xf borderId="1" fillId="4" fontId="1" numFmtId="0" xfId="0" applyAlignment="1" applyBorder="1" applyFill="1" applyFont="1">
      <alignment horizontal="center" vertical="center"/>
    </xf>
    <xf borderId="3" fillId="0" fontId="1" numFmtId="0" xfId="0" applyBorder="1" applyFont="1"/>
    <xf borderId="3" fillId="0" fontId="2" numFmtId="0" xfId="0" applyAlignment="1" applyBorder="1" applyFont="1">
      <alignment horizontal="center"/>
    </xf>
    <xf borderId="3" fillId="5" fontId="1" numFmtId="0" xfId="0" applyBorder="1" applyFill="1" applyFont="1"/>
    <xf borderId="5" fillId="6" fontId="1" numFmtId="0" xfId="0" applyBorder="1" applyFill="1" applyFont="1"/>
    <xf borderId="6" fillId="0" fontId="1" numFmtId="0" xfId="0" applyBorder="1" applyFont="1"/>
    <xf borderId="7" fillId="0" fontId="4" numFmtId="0" xfId="0" applyBorder="1" applyFont="1"/>
    <xf borderId="7" fillId="0" fontId="6" numFmtId="0" xfId="0" applyAlignment="1" applyBorder="1" applyFont="1">
      <alignment horizontal="center" vertical="top"/>
    </xf>
    <xf borderId="8" fillId="0" fontId="6" numFmtId="0" xfId="0" applyAlignment="1" applyBorder="1" applyFont="1">
      <alignment horizontal="center" vertical="top"/>
    </xf>
    <xf borderId="3" fillId="0" fontId="1" numFmtId="0" xfId="0" applyAlignment="1" applyBorder="1" applyFont="1">
      <alignment horizontal="center"/>
    </xf>
    <xf borderId="1" fillId="5" fontId="1" numFmtId="0" xfId="0" applyBorder="1" applyFill="1" applyFont="1"/>
    <xf borderId="0" fillId="0" fontId="1" numFmtId="164" xfId="0" applyAlignment="1" applyFont="1" applyNumberFormat="1">
      <alignment horizontal="left"/>
    </xf>
    <xf borderId="2" fillId="5" fontId="1" numFmtId="0" xfId="0" applyAlignment="1" applyBorder="1" applyFill="1" applyFont="1">
      <alignment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vertical="center"/>
    </xf>
    <xf borderId="3" fillId="7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right"/>
    </xf>
    <xf borderId="0" fillId="0" fontId="1" numFmtId="4" xfId="0" applyAlignment="1" applyFont="1" applyNumberFormat="1">
      <alignment horizontal="right"/>
    </xf>
    <xf borderId="1" fillId="7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right"/>
    </xf>
    <xf borderId="2" fillId="7" fontId="1" numFmtId="0" xfId="0" applyAlignment="1" applyBorder="1" applyFill="1" applyFont="1">
      <alignment horizontal="center" vertical="center"/>
    </xf>
    <xf borderId="0" fillId="0" fontId="1" numFmtId="165" xfId="0" applyAlignment="1" applyFont="1" applyNumberFormat="1">
      <alignment horizontal="center"/>
    </xf>
    <xf borderId="3" fillId="8" fontId="1" numFmtId="0" xfId="0" applyBorder="1" applyFill="1" applyFont="1"/>
    <xf borderId="0" fillId="0" fontId="1" numFmtId="166" xfId="0" applyAlignment="1" applyFont="1" applyNumberFormat="1">
      <alignment horizontal="center" vertical="center"/>
    </xf>
    <xf borderId="3" fillId="9" fontId="1" numFmtId="0" xfId="0" applyBorder="1" applyFill="1" applyFont="1"/>
    <xf borderId="0" fillId="0" fontId="1" numFmtId="167" xfId="0" applyAlignment="1" applyFont="1" applyNumberFormat="1">
      <alignment horizontal="center" vertical="center"/>
    </xf>
    <xf borderId="0" fillId="0" fontId="1" numFmtId="167" xfId="0" applyAlignment="1" applyFont="1" applyNumberFormat="1">
      <alignment horizontal="left"/>
    </xf>
    <xf borderId="3" fillId="7" fontId="1" numFmtId="0" xfId="0" applyBorder="1" applyFill="1" applyFont="1"/>
    <xf borderId="1" fillId="8" fontId="1" numFmtId="0" xfId="0" applyAlignment="1" applyBorder="1" applyFill="1" applyFont="1">
      <alignment horizontal="left"/>
    </xf>
    <xf borderId="1" fillId="8" fontId="1" numFmtId="4" xfId="0" applyAlignment="1" applyBorder="1" applyFill="1" applyFont="1" applyNumberFormat="1">
      <alignment horizontal="right"/>
    </xf>
    <xf borderId="1" fillId="4" fontId="1" numFmtId="164" xfId="0" applyBorder="1" applyFill="1" applyFont="1" applyNumberFormat="1"/>
    <xf borderId="3" fillId="10" fontId="1" numFmtId="0" xfId="0" applyAlignment="1" applyBorder="1" applyFill="1" applyFont="1">
      <alignment horizontal="center" vertical="center"/>
    </xf>
    <xf borderId="1" fillId="4" fontId="1" numFmtId="0" xfId="0" applyBorder="1" applyFill="1" applyFont="1"/>
    <xf borderId="2" fillId="10" fontId="1" numFmtId="0" xfId="0" applyAlignment="1" applyBorder="1" applyFill="1" applyFont="1">
      <alignment horizontal="center" vertical="center"/>
    </xf>
    <xf borderId="1" fillId="4" fontId="1" numFmtId="4" xfId="0" applyAlignment="1" applyBorder="1" applyFill="1" applyFont="1" applyNumberFormat="1">
      <alignment horizontal="right"/>
    </xf>
    <xf borderId="1" fillId="10" fontId="1" numFmtId="0" xfId="0" applyAlignment="1" applyBorder="1" applyFill="1" applyFont="1">
      <alignment horizontal="center" vertical="center"/>
    </xf>
    <xf borderId="3" fillId="11" fontId="1" numFmtId="0" xfId="0" applyAlignment="1" applyBorder="1" applyFill="1" applyFont="1">
      <alignment horizontal="center" vertical="center"/>
    </xf>
    <xf borderId="1" fillId="11" fontId="1" numFmtId="0" xfId="0" applyAlignment="1" applyBorder="1" applyFill="1" applyFont="1">
      <alignment horizontal="center" vertical="center"/>
    </xf>
    <xf borderId="1" fillId="4" fontId="7" numFmtId="0" xfId="0" applyBorder="1" applyFill="1" applyFont="1"/>
    <xf borderId="3" fillId="12" fontId="1" numFmtId="0" xfId="0" applyBorder="1" applyFill="1" applyFont="1"/>
    <xf borderId="9" fillId="9" fontId="1" numFmtId="0" xfId="0" applyBorder="1" applyFill="1" applyFont="1"/>
    <xf borderId="10" fillId="0" fontId="4" numFmtId="0" xfId="0" applyBorder="1" applyFont="1"/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/>
    </xf>
    <xf borderId="2" fillId="12" fontId="1" numFmtId="0" xfId="0" applyAlignment="1" applyBorder="1" applyFill="1" applyFont="1">
      <alignment horizontal="center" shrinkToFit="0" vertical="center" wrapText="1"/>
    </xf>
    <xf borderId="3" fillId="12" fontId="1" numFmtId="0" xfId="0" applyAlignment="1" applyBorder="1" applyFill="1" applyFont="1">
      <alignment horizontal="center" shrinkToFit="0" vertical="center" wrapText="1"/>
    </xf>
    <xf borderId="1" fillId="9" fontId="1" numFmtId="0" xfId="0" applyBorder="1" applyFill="1" applyFont="1"/>
    <xf borderId="11" fillId="12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right"/>
    </xf>
    <xf borderId="1" fillId="12" fontId="1" numFmtId="0" xfId="0" applyAlignment="1" applyBorder="1" applyFill="1" applyFont="1">
      <alignment shrinkToFit="0" vertical="center" wrapText="1"/>
    </xf>
    <xf borderId="0" fillId="0" fontId="1" numFmtId="4" xfId="0" applyFont="1" applyNumberFormat="1"/>
    <xf borderId="3" fillId="12" fontId="1" numFmtId="0" xfId="0" applyAlignment="1" applyBorder="1" applyFill="1" applyFont="1">
      <alignment horizontal="center" vertical="center"/>
    </xf>
    <xf borderId="11" fillId="12" fontId="1" numFmtId="0" xfId="0" applyAlignment="1" applyBorder="1" applyFill="1" applyFont="1">
      <alignment horizontal="center" vertical="center"/>
    </xf>
    <xf borderId="1" fillId="12" fontId="1" numFmtId="0" xfId="0" applyBorder="1" applyFill="1" applyFont="1"/>
    <xf borderId="12" fillId="12" fontId="1" numFmtId="0" xfId="0" applyAlignment="1" applyBorder="1" applyFill="1" applyFont="1">
      <alignment horizontal="center" vertical="center"/>
    </xf>
    <xf borderId="13" fillId="12" fontId="1" numFmtId="0" xfId="0" applyBorder="1" applyFill="1" applyFont="1"/>
    <xf borderId="3" fillId="13" fontId="1" numFmtId="0" xfId="0" applyAlignment="1" applyBorder="1" applyFill="1" applyFont="1">
      <alignment horizontal="center" shrinkToFit="0" vertical="center" wrapText="1"/>
    </xf>
    <xf borderId="3" fillId="14" fontId="1" numFmtId="0" xfId="0" applyAlignment="1" applyBorder="1" applyFill="1" applyFont="1">
      <alignment horizontal="center" shrinkToFit="0" vertical="center" wrapText="1"/>
    </xf>
    <xf borderId="14" fillId="12" fontId="1" numFmtId="0" xfId="0" applyAlignment="1" applyBorder="1" applyFill="1" applyFont="1">
      <alignment horizontal="center" shrinkToFit="0" vertical="center" wrapText="1"/>
    </xf>
    <xf borderId="15" fillId="12" fontId="1" numFmtId="0" xfId="0" applyAlignment="1" applyBorder="1" applyFill="1" applyFont="1">
      <alignment horizontal="center" shrinkToFit="0" vertical="center" wrapText="1"/>
    </xf>
    <xf borderId="16" fillId="15" fontId="6" numFmtId="0" xfId="0" applyAlignment="1" applyBorder="1" applyFill="1" applyFont="1">
      <alignment horizontal="center" vertical="top"/>
    </xf>
    <xf borderId="3" fillId="16" fontId="1" numFmtId="0" xfId="0" applyAlignment="1" applyBorder="1" applyFill="1" applyFont="1">
      <alignment horizontal="center" shrinkToFit="0" vertical="center" wrapText="1"/>
    </xf>
    <xf borderId="17" fillId="15" fontId="6" numFmtId="0" xfId="0" applyAlignment="1" applyBorder="1" applyFill="1" applyFont="1">
      <alignment horizontal="center" vertical="top"/>
    </xf>
    <xf borderId="3" fillId="17" fontId="1" numFmtId="0" xfId="0" applyAlignment="1" applyBorder="1" applyFill="1" applyFont="1">
      <alignment horizontal="center" shrinkToFit="0" vertical="center" wrapText="1"/>
    </xf>
    <xf borderId="3" fillId="18" fontId="1" numFmtId="0" xfId="0" applyAlignment="1" applyBorder="1" applyFill="1" applyFont="1">
      <alignment horizontal="center" shrinkToFit="0" vertical="center" wrapText="1"/>
    </xf>
    <xf borderId="3" fillId="2" fontId="2" numFmtId="0" xfId="0" applyBorder="1" applyFill="1" applyFont="1"/>
    <xf borderId="1" fillId="2" fontId="1" numFmtId="0" xfId="0" applyAlignment="1" applyBorder="1" applyFill="1" applyFont="1">
      <alignment horizontal="right"/>
    </xf>
    <xf borderId="3" fillId="19" fontId="1" numFmtId="0" xfId="0" applyAlignment="1" applyBorder="1" applyFill="1" applyFont="1">
      <alignment horizontal="center" vertical="center"/>
    </xf>
    <xf borderId="1" fillId="8" fontId="2" numFmtId="0" xfId="0" applyAlignment="1" applyBorder="1" applyFill="1" applyFont="1">
      <alignment horizontal="center" shrinkToFit="0" wrapText="1"/>
    </xf>
    <xf borderId="1" fillId="2" fontId="1" numFmtId="167" xfId="0" applyBorder="1" applyFill="1" applyFont="1" applyNumberFormat="1"/>
    <xf borderId="1" fillId="6" fontId="1" numFmtId="0" xfId="0" applyBorder="1" applyFill="1" applyFont="1"/>
    <xf borderId="3" fillId="0" fontId="8" numFmtId="0" xfId="0" applyAlignment="1" applyBorder="1" applyFont="1">
      <alignment horizontal="center" vertical="top"/>
    </xf>
    <xf borderId="18" fillId="4" fontId="1" numFmtId="0" xfId="0" applyBorder="1" applyFill="1" applyFont="1"/>
    <xf borderId="19" fillId="0" fontId="4" numFmtId="0" xfId="0" applyBorder="1" applyFont="1"/>
    <xf borderId="20" fillId="0" fontId="4" numFmtId="0" xfId="0" applyBorder="1" applyFont="1"/>
    <xf borderId="3" fillId="0" fontId="8" numFmtId="0" xfId="0" applyAlignment="1" applyBorder="1" applyFont="1">
      <alignment horizontal="center" shrinkToFit="0" vertical="top" wrapText="1"/>
    </xf>
    <xf borderId="9" fillId="8" fontId="1" numFmtId="0" xfId="0" applyBorder="1" applyFill="1" applyFont="1"/>
    <xf borderId="1" fillId="4" fontId="2" numFmtId="0" xfId="0" applyAlignment="1" applyBorder="1" applyFill="1" applyFont="1">
      <alignment horizontal="center" shrinkToFit="0" wrapText="1"/>
    </xf>
    <xf borderId="0" fillId="0" fontId="9" numFmtId="0" xfId="0" applyFont="1"/>
    <xf borderId="1" fillId="6" fontId="10" numFmtId="0" xfId="0" applyBorder="1" applyFill="1" applyFont="1"/>
    <xf borderId="0" fillId="0" fontId="11" numFmtId="0" xfId="0" applyFont="1"/>
    <xf borderId="1" fillId="14" fontId="1" numFmtId="164" xfId="0" applyAlignment="1" applyBorder="1" applyFill="1" applyFont="1" applyNumberFormat="1">
      <alignment horizontal="left"/>
    </xf>
    <xf borderId="0" fillId="0" fontId="1" numFmtId="164" xfId="0" applyFont="1" applyNumberFormat="1"/>
    <xf borderId="0" fillId="0" fontId="11" numFmtId="164" xfId="0" applyFont="1" applyNumberFormat="1"/>
    <xf borderId="1" fillId="14" fontId="1" numFmtId="0" xfId="0" applyAlignment="1" applyBorder="1" applyFill="1" applyFont="1">
      <alignment horizontal="left"/>
    </xf>
    <xf borderId="1" fillId="4" fontId="1" numFmtId="4" xfId="0" applyBorder="1" applyFill="1" applyFont="1" applyNumberFormat="1"/>
    <xf borderId="1" fillId="14" fontId="1" numFmtId="4" xfId="0" applyBorder="1" applyFill="1" applyFont="1" applyNumberFormat="1"/>
    <xf borderId="1" fillId="14" fontId="1" numFmtId="0" xfId="0" applyAlignment="1" applyBorder="1" applyFill="1" applyFont="1">
      <alignment horizontal="right"/>
    </xf>
    <xf borderId="1" fillId="14" fontId="1" numFmtId="4" xfId="0" applyAlignment="1" applyBorder="1" applyFill="1" applyFont="1" applyNumberFormat="1">
      <alignment horizontal="right"/>
    </xf>
    <xf borderId="1" fillId="9" fontId="2" numFmtId="0" xfId="0" applyAlignment="1" applyBorder="1" applyFill="1" applyFont="1">
      <alignment horizontal="center" shrinkToFit="0" wrapText="1"/>
    </xf>
    <xf borderId="1" fillId="6" fontId="12" numFmtId="0" xfId="0" applyBorder="1" applyFill="1" applyFont="1"/>
    <xf borderId="1" fillId="20" fontId="1" numFmtId="0" xfId="0" applyAlignment="1" applyBorder="1" applyFill="1" applyFont="1">
      <alignment horizontal="left"/>
    </xf>
    <xf borderId="3" fillId="4" fontId="8" numFmtId="0" xfId="0" applyAlignment="1" applyBorder="1" applyFill="1" applyFont="1">
      <alignment horizontal="center" vertical="top"/>
    </xf>
    <xf borderId="1" fillId="18" fontId="1" numFmtId="0" xfId="0" applyAlignment="1" applyBorder="1" applyFill="1" applyFont="1">
      <alignment horizontal="left"/>
    </xf>
    <xf borderId="0" fillId="0" fontId="11" numFmtId="0" xfId="0" applyAlignment="1" applyFont="1">
      <alignment horizontal="right"/>
    </xf>
    <xf borderId="1" fillId="8" fontId="1" numFmtId="0" xfId="0" applyBorder="1" applyFill="1" applyFont="1"/>
    <xf borderId="1" fillId="8" fontId="1" numFmtId="4" xfId="0" applyBorder="1" applyFill="1" applyFont="1" applyNumberFormat="1"/>
    <xf borderId="1" fillId="21" fontId="1" numFmtId="164" xfId="0" applyAlignment="1" applyBorder="1" applyFill="1" applyFont="1" applyNumberFormat="1">
      <alignment horizontal="left"/>
    </xf>
    <xf borderId="1" fillId="21" fontId="1" numFmtId="0" xfId="0" applyAlignment="1" applyBorder="1" applyFill="1" applyFont="1">
      <alignment horizontal="left"/>
    </xf>
    <xf borderId="1" fillId="21" fontId="1" numFmtId="4" xfId="0" applyAlignment="1" applyBorder="1" applyFill="1" applyFont="1" applyNumberFormat="1">
      <alignment horizontal="right"/>
    </xf>
    <xf borderId="1" fillId="21" fontId="1" numFmtId="0" xfId="0" applyAlignment="1" applyBorder="1" applyFill="1" applyFont="1">
      <alignment horizontal="right"/>
    </xf>
    <xf borderId="1" fillId="21" fontId="1" numFmtId="0" xfId="0" applyBorder="1" applyFill="1" applyFont="1"/>
    <xf borderId="1" fillId="19" fontId="13" numFmtId="0" xfId="0" applyBorder="1" applyFill="1" applyFont="1"/>
    <xf borderId="1" fillId="19" fontId="1" numFmtId="0" xfId="0" applyBorder="1" applyFill="1" applyFont="1"/>
    <xf borderId="9" fillId="8" fontId="1" numFmtId="0" xfId="0" applyAlignment="1" applyBorder="1" applyFill="1" applyFont="1">
      <alignment horizontal="left"/>
    </xf>
    <xf borderId="1" fillId="22" fontId="2" numFmtId="0" xfId="0" applyBorder="1" applyFill="1" applyFont="1"/>
    <xf borderId="1" fillId="22" fontId="2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left"/>
    </xf>
    <xf borderId="0" fillId="0" fontId="14" numFmtId="0" xfId="0" applyAlignment="1" applyFont="1">
      <alignment horizontal="left"/>
    </xf>
    <xf borderId="3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right"/>
    </xf>
    <xf borderId="3" fillId="8" fontId="1" numFmtId="0" xfId="0" applyAlignment="1" applyBorder="1" applyFill="1" applyFont="1">
      <alignment horizontal="right"/>
    </xf>
    <xf borderId="0" fillId="0" fontId="1" numFmtId="4" xfId="0" applyAlignment="1" applyFont="1" applyNumberFormat="1">
      <alignment horizontal="left"/>
    </xf>
    <xf borderId="3" fillId="0" fontId="1" numFmtId="167" xfId="0" applyAlignment="1" applyBorder="1" applyFont="1" applyNumberFormat="1">
      <alignment horizontal="left"/>
    </xf>
    <xf borderId="3" fillId="0" fontId="1" numFmtId="4" xfId="0" applyAlignment="1" applyBorder="1" applyFont="1" applyNumberFormat="1">
      <alignment horizontal="right"/>
    </xf>
    <xf borderId="1" fillId="4" fontId="1" numFmtId="164" xfId="0" applyAlignment="1" applyBorder="1" applyFill="1" applyFont="1" applyNumberFormat="1">
      <alignment horizontal="left"/>
    </xf>
    <xf borderId="1" fillId="9" fontId="1" numFmtId="0" xfId="0" applyAlignment="1" applyBorder="1" applyFill="1" applyFont="1">
      <alignment horizontal="center" vertical="center"/>
    </xf>
    <xf borderId="1" fillId="8" fontId="1" numFmtId="0" xfId="0" applyAlignment="1" applyBorder="1" applyFill="1" applyFont="1">
      <alignment horizontal="center" vertical="center"/>
    </xf>
    <xf borderId="1" fillId="19" fontId="10" numFmtId="0" xfId="0" applyBorder="1" applyFill="1" applyFont="1"/>
    <xf borderId="3" fillId="0" fontId="1" numFmtId="4" xfId="0" applyAlignment="1" applyBorder="1" applyFont="1" applyNumberFormat="1">
      <alignment horizontal="left"/>
    </xf>
    <xf borderId="1" fillId="9" fontId="1" numFmtId="4" xfId="0" applyAlignment="1" applyBorder="1" applyFill="1" applyFont="1" applyNumberFormat="1">
      <alignment horizontal="right"/>
    </xf>
    <xf borderId="1" fillId="3" fontId="1" numFmtId="164" xfId="0" applyBorder="1" applyFill="1" applyFont="1" applyNumberFormat="1"/>
    <xf borderId="0" fillId="0" fontId="15" numFmtId="0" xfId="0" applyFont="1"/>
    <xf borderId="3" fillId="19" fontId="1" numFmtId="0" xfId="0" applyBorder="1" applyFill="1" applyFont="1"/>
    <xf borderId="0" fillId="0" fontId="1" numFmtId="3" xfId="0" applyAlignment="1" applyFont="1" applyNumberFormat="1">
      <alignment horizontal="right"/>
    </xf>
    <xf borderId="1" fillId="22" fontId="1" numFmtId="164" xfId="0" applyAlignment="1" applyBorder="1" applyFill="1" applyFont="1" applyNumberFormat="1">
      <alignment horizontal="left"/>
    </xf>
    <xf borderId="1" fillId="22" fontId="1" numFmtId="0" xfId="0" applyAlignment="1" applyBorder="1" applyFill="1" applyFont="1">
      <alignment horizontal="left"/>
    </xf>
    <xf borderId="1" fillId="22" fontId="1" numFmtId="4" xfId="0" applyAlignment="1" applyBorder="1" applyFill="1" applyFont="1" applyNumberFormat="1">
      <alignment horizontal="right"/>
    </xf>
    <xf borderId="1" fillId="22" fontId="1" numFmtId="0" xfId="0" applyAlignment="1" applyBorder="1" applyFill="1" applyFont="1">
      <alignment horizontal="right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13" fillId="12" fontId="1" numFmtId="0" xfId="0" applyAlignment="1" applyBorder="1" applyFill="1" applyFont="1">
      <alignment horizontal="center" shrinkToFit="0" vertical="center" wrapText="1"/>
    </xf>
    <xf borderId="1" fillId="12" fontId="1" numFmtId="0" xfId="0" applyAlignment="1" applyBorder="1" applyFill="1" applyFont="1">
      <alignment horizontal="center" shrinkToFit="0" vertical="center" wrapText="1"/>
    </xf>
    <xf borderId="15" fillId="0" fontId="4" numFmtId="0" xfId="0" applyBorder="1" applyFont="1"/>
    <xf borderId="1" fillId="12" fontId="1" numFmtId="0" xfId="0" applyAlignment="1" applyBorder="1" applyFill="1" applyFont="1">
      <alignment horizontal="center" vertical="center"/>
    </xf>
    <xf borderId="1" fillId="19" fontId="2" numFmtId="0" xfId="0" applyBorder="1" applyFill="1" applyFont="1"/>
    <xf borderId="0" fillId="0" fontId="16" numFmtId="0" xfId="0" applyFont="1"/>
    <xf borderId="1" fillId="23" fontId="2" numFmtId="0" xfId="0" applyBorder="1" applyFill="1" applyFont="1"/>
    <xf borderId="1" fillId="23" fontId="2" numFmtId="0" xfId="0" applyAlignment="1" applyBorder="1" applyFill="1" applyFont="1">
      <alignment horizontal="left"/>
    </xf>
    <xf borderId="1" fillId="23" fontId="1" numFmtId="0" xfId="0" applyBorder="1" applyFill="1" applyFont="1"/>
    <xf borderId="0" fillId="23" fontId="2" numFmtId="0" xfId="0" applyFill="1" applyFont="1"/>
    <xf borderId="0" fillId="0" fontId="17" numFmtId="0" xfId="0" applyFont="1"/>
    <xf borderId="0" fillId="0" fontId="2" numFmtId="0" xfId="0" applyAlignment="1" applyFont="1">
      <alignment horizontal="left"/>
    </xf>
    <xf borderId="1" fillId="12" fontId="2" numFmtId="0" xfId="0" applyBorder="1" applyFill="1" applyFont="1"/>
    <xf borderId="3" fillId="0" fontId="6" numFmtId="0" xfId="0" applyAlignment="1" applyBorder="1" applyFont="1">
      <alignment horizontal="center" shrinkToFit="0" wrapText="1"/>
    </xf>
    <xf borderId="3" fillId="24" fontId="18" numFmtId="0" xfId="0" applyAlignment="1" applyBorder="1" applyFill="1" applyFont="1">
      <alignment horizontal="left"/>
    </xf>
    <xf borderId="0" fillId="0" fontId="2" numFmtId="0" xfId="0" applyAlignment="1" applyFont="1">
      <alignment vertical="center"/>
    </xf>
    <xf borderId="3" fillId="24" fontId="18" numFmtId="4" xfId="0" applyAlignment="1" applyBorder="1" applyFill="1" applyFont="1" applyNumberFormat="1">
      <alignment horizontal="right"/>
    </xf>
    <xf borderId="3" fillId="24" fontId="18" numFmtId="0" xfId="0" applyAlignment="1" applyBorder="1" applyFill="1" applyFont="1">
      <alignment horizontal="right"/>
    </xf>
    <xf borderId="3" fillId="4" fontId="18" numFmtId="0" xfId="0" applyAlignment="1" applyBorder="1" applyFill="1" applyFont="1">
      <alignment horizontal="left"/>
    </xf>
    <xf borderId="3" fillId="4" fontId="18" numFmtId="4" xfId="0" applyAlignment="1" applyBorder="1" applyFill="1" applyFont="1" applyNumberFormat="1">
      <alignment horizontal="right"/>
    </xf>
    <xf borderId="1" fillId="25" fontId="2" numFmtId="0" xfId="0" applyBorder="1" applyFill="1" applyFont="1"/>
    <xf borderId="3" fillId="4" fontId="18" numFmtId="0" xfId="0" applyAlignment="1" applyBorder="1" applyFill="1" applyFont="1">
      <alignment horizontal="right"/>
    </xf>
    <xf borderId="3" fillId="24" fontId="18" numFmtId="167" xfId="0" applyAlignment="1" applyBorder="1" applyFill="1" applyFont="1" applyNumberFormat="1">
      <alignment horizontal="left"/>
    </xf>
    <xf borderId="3" fillId="24" fontId="18" numFmtId="0" xfId="0" applyAlignment="1" applyBorder="1" applyFill="1" applyFont="1">
      <alignment horizontal="left" shrinkToFit="0" wrapText="1"/>
    </xf>
    <xf borderId="3" fillId="4" fontId="18" numFmtId="167" xfId="0" applyAlignment="1" applyBorder="1" applyFill="1" applyFont="1" applyNumberFormat="1">
      <alignment horizontal="left"/>
    </xf>
    <xf borderId="12" fillId="12" fontId="1" numFmtId="0" xfId="0" applyAlignment="1" applyBorder="1" applyFill="1" applyFont="1">
      <alignment horizontal="center" shrinkToFit="0" vertical="center" wrapText="1"/>
    </xf>
    <xf borderId="1" fillId="7" fontId="1" numFmtId="0" xfId="0" applyBorder="1" applyFill="1" applyFont="1"/>
    <xf borderId="1" fillId="26" fontId="1" numFmtId="0" xfId="0" applyBorder="1" applyFill="1" applyFont="1"/>
    <xf borderId="1" fillId="27" fontId="1" numFmtId="0" xfId="0" applyBorder="1" applyFill="1" applyFont="1"/>
    <xf borderId="1" fillId="12" fontId="2" numFmtId="0" xfId="0" applyAlignment="1" applyBorder="1" applyFill="1" applyFont="1">
      <alignment shrinkToFit="0" vertical="center" wrapText="1"/>
    </xf>
    <xf borderId="0" fillId="0" fontId="19" numFmtId="0" xfId="0" applyFont="1"/>
    <xf borderId="1" fillId="12" fontId="2" numFmtId="0" xfId="0" applyAlignment="1" applyBorder="1" applyFill="1" applyFont="1">
      <alignment shrinkToFit="0" wrapText="1"/>
    </xf>
    <xf borderId="0" fillId="0" fontId="6" numFmtId="0" xfId="0" applyAlignment="1" applyFont="1">
      <alignment horizontal="center" shrinkToFit="0" wrapText="1"/>
    </xf>
    <xf borderId="0" fillId="0" fontId="18" numFmtId="0" xfId="0" applyAlignment="1" applyFont="1">
      <alignment horizontal="left"/>
    </xf>
    <xf borderId="0" fillId="0" fontId="18" numFmtId="4" xfId="0" applyAlignment="1" applyFont="1" applyNumberFormat="1">
      <alignment horizontal="right"/>
    </xf>
    <xf borderId="3" fillId="18" fontId="1" numFmtId="0" xfId="0" applyAlignment="1" applyBorder="1" applyFill="1" applyFont="1">
      <alignment horizontal="center" vertical="center"/>
    </xf>
    <xf borderId="0" fillId="0" fontId="18" numFmtId="0" xfId="0" applyAlignment="1" applyFont="1">
      <alignment horizontal="right"/>
    </xf>
    <xf borderId="1" fillId="12" fontId="1" numFmtId="0" xfId="0" applyAlignment="1" applyBorder="1" applyFill="1" applyFont="1">
      <alignment shrinkToFit="0" wrapText="1"/>
    </xf>
    <xf borderId="0" fillId="0" fontId="18" numFmtId="167" xfId="0" applyAlignment="1" applyFont="1" applyNumberFormat="1">
      <alignment horizontal="left"/>
    </xf>
    <xf borderId="0" fillId="0" fontId="18" numFmtId="0" xfId="0" applyAlignment="1" applyFont="1">
      <alignment horizontal="left" shrinkToFit="0" wrapText="1"/>
    </xf>
    <xf borderId="1" fillId="7" fontId="2" numFmtId="0" xfId="0" applyAlignment="1" applyBorder="1" applyFill="1" applyFont="1">
      <alignment shrinkToFit="0" wrapText="1"/>
    </xf>
    <xf borderId="1" fillId="7" fontId="2" numFmtId="0" xfId="0" applyBorder="1" applyFill="1" applyFont="1"/>
    <xf borderId="3" fillId="0" fontId="8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3" fillId="0" fontId="11" numFmtId="164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1" fillId="5" fontId="11" numFmtId="0" xfId="0" applyAlignment="1" applyBorder="1" applyFill="1" applyFont="1">
      <alignment shrinkToFit="0" vertical="center" wrapText="1"/>
    </xf>
    <xf borderId="1" fillId="5" fontId="1" numFmtId="0" xfId="0" applyAlignment="1" applyBorder="1" applyFill="1" applyFont="1">
      <alignment horizontal="center" vertical="center"/>
    </xf>
    <xf borderId="0" fillId="0" fontId="11" numFmtId="0" xfId="0" applyAlignment="1" applyFont="1">
      <alignment horizontal="right" shrinkToFit="0" vertical="center" wrapText="1"/>
    </xf>
    <xf borderId="0" fillId="0" fontId="11" numFmtId="164" xfId="0" applyAlignment="1" applyFont="1" applyNumberFormat="1">
      <alignment shrinkToFit="0" vertical="center" wrapText="1"/>
    </xf>
    <xf borderId="1" fillId="7" fontId="11" numFmtId="0" xfId="0" applyAlignment="1" applyBorder="1" applyFill="1" applyFont="1">
      <alignment shrinkToFit="0" vertical="center" wrapText="1"/>
    </xf>
    <xf borderId="1" fillId="7" fontId="11" numFmtId="0" xfId="0" applyAlignment="1" applyBorder="1" applyFill="1" applyFont="1">
      <alignment horizontal="right" shrinkToFit="0" vertical="center" wrapText="1"/>
    </xf>
    <xf borderId="1" fillId="7" fontId="11" numFmtId="0" xfId="0" applyAlignment="1" applyBorder="1" applyFill="1" applyFont="1">
      <alignment horizontal="center" shrinkToFit="0" vertical="center" wrapText="1"/>
    </xf>
    <xf borderId="1" fillId="10" fontId="11" numFmtId="0" xfId="0" applyAlignment="1" applyBorder="1" applyFill="1" applyFont="1">
      <alignment shrinkToFit="0" vertical="center" wrapText="1"/>
    </xf>
    <xf borderId="1" fillId="10" fontId="11" numFmtId="0" xfId="0" applyAlignment="1" applyBorder="1" applyFill="1" applyFont="1">
      <alignment horizontal="center" shrinkToFit="0" vertical="center" wrapText="1"/>
    </xf>
    <xf borderId="1" fillId="28" fontId="2" numFmtId="0" xfId="0" applyAlignment="1" applyBorder="1" applyFill="1" applyFont="1">
      <alignment shrinkToFit="0" wrapText="1"/>
    </xf>
    <xf borderId="1" fillId="28" fontId="2" numFmtId="0" xfId="0" applyBorder="1" applyFill="1" applyFont="1"/>
    <xf borderId="3" fillId="24" fontId="18" numFmtId="0" xfId="0" applyAlignment="1" applyBorder="1" applyFill="1" applyFont="1">
      <alignment horizontal="center"/>
    </xf>
    <xf borderId="3" fillId="24" fontId="18" numFmtId="167" xfId="0" applyAlignment="1" applyBorder="1" applyFill="1" applyFont="1" applyNumberFormat="1">
      <alignment horizontal="center"/>
    </xf>
    <xf borderId="3" fillId="24" fontId="18" numFmtId="4" xfId="0" applyAlignment="1" applyBorder="1" applyFill="1" applyFont="1" applyNumberFormat="1">
      <alignment horizontal="center"/>
    </xf>
    <xf borderId="3" fillId="4" fontId="18" numFmtId="0" xfId="0" applyAlignment="1" applyBorder="1" applyFill="1" applyFont="1">
      <alignment horizontal="center"/>
    </xf>
    <xf borderId="3" fillId="4" fontId="18" numFmtId="167" xfId="0" applyAlignment="1" applyBorder="1" applyFill="1" applyFont="1" applyNumberFormat="1">
      <alignment horizontal="center"/>
    </xf>
    <xf borderId="3" fillId="4" fontId="18" numFmtId="4" xfId="0" applyAlignment="1" applyBorder="1" applyFill="1" applyFont="1" applyNumberFormat="1">
      <alignment horizontal="center"/>
    </xf>
    <xf borderId="1" fillId="10" fontId="1" numFmtId="0" xfId="0" applyBorder="1" applyFill="1" applyFont="1"/>
    <xf borderId="1" fillId="28" fontId="2" numFmtId="0" xfId="0" applyAlignment="1" applyBorder="1" applyFill="1" applyFont="1">
      <alignment vertical="center"/>
    </xf>
    <xf borderId="3" fillId="24" fontId="18" numFmtId="0" xfId="0" applyAlignment="1" applyBorder="1" applyFill="1" applyFont="1">
      <alignment horizontal="center" vertical="center"/>
    </xf>
    <xf borderId="3" fillId="24" fontId="18" numFmtId="167" xfId="0" applyAlignment="1" applyBorder="1" applyFill="1" applyFont="1" applyNumberFormat="1">
      <alignment horizontal="center" vertical="center"/>
    </xf>
    <xf borderId="3" fillId="24" fontId="18" numFmtId="4" xfId="0" applyAlignment="1" applyBorder="1" applyFill="1" applyFont="1" applyNumberFormat="1">
      <alignment horizontal="center" vertical="center"/>
    </xf>
    <xf borderId="3" fillId="4" fontId="18" numFmtId="0" xfId="0" applyAlignment="1" applyBorder="1" applyFill="1" applyFont="1">
      <alignment horizontal="center" vertical="center"/>
    </xf>
    <xf borderId="3" fillId="4" fontId="18" numFmtId="167" xfId="0" applyAlignment="1" applyBorder="1" applyFill="1" applyFont="1" applyNumberFormat="1">
      <alignment horizontal="center" vertical="center"/>
    </xf>
    <xf borderId="3" fillId="4" fontId="18" numFmtId="4" xfId="0" applyAlignment="1" applyBorder="1" applyFill="1" applyFont="1" applyNumberFormat="1">
      <alignment horizontal="center" vertical="center"/>
    </xf>
    <xf borderId="1" fillId="28" fontId="11" numFmtId="0" xfId="0" applyAlignment="1" applyBorder="1" applyFill="1" applyFont="1">
      <alignment shrinkToFit="0" vertical="center" wrapText="1"/>
    </xf>
    <xf borderId="1" fillId="28" fontId="1" numFmtId="0" xfId="0" applyBorder="1" applyFill="1" applyFont="1"/>
    <xf borderId="1" fillId="28" fontId="1" numFmtId="0" xfId="0" applyAlignment="1" applyBorder="1" applyFill="1" applyFont="1">
      <alignment horizontal="center" vertical="center"/>
    </xf>
    <xf borderId="1" fillId="26" fontId="1" numFmtId="0" xfId="0" applyAlignment="1" applyBorder="1" applyFill="1" applyFont="1">
      <alignment shrinkToFit="0" wrapText="1"/>
    </xf>
    <xf borderId="1" fillId="26" fontId="1" numFmtId="0" xfId="0" applyAlignment="1" applyBorder="1" applyFill="1" applyFont="1">
      <alignment horizontal="center" shrinkToFit="0" vertical="center" wrapText="1"/>
    </xf>
    <xf borderId="1" fillId="28" fontId="1" numFmtId="0" xfId="0" applyAlignment="1" applyBorder="1" applyFill="1" applyFont="1">
      <alignment horizontal="center"/>
    </xf>
    <xf borderId="18" fillId="0" fontId="6" numFmtId="0" xfId="0" applyAlignment="1" applyBorder="1" applyFont="1">
      <alignment horizontal="center" shrinkToFit="0" wrapText="1"/>
    </xf>
    <xf borderId="1" fillId="5" fontId="11" numFmtId="0" xfId="0" applyAlignment="1" applyBorder="1" applyFill="1" applyFont="1">
      <alignment horizontal="left" shrinkToFit="0" vertical="center" wrapText="1"/>
    </xf>
    <xf borderId="1" fillId="5" fontId="2" numFmtId="0" xfId="0" applyBorder="1" applyFill="1" applyFont="1"/>
    <xf borderId="1" fillId="26" fontId="1" numFmtId="0" xfId="0" applyAlignment="1" applyBorder="1" applyFill="1" applyFont="1">
      <alignment horizontal="center"/>
    </xf>
    <xf borderId="1" fillId="26" fontId="1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Relationship Id="rId3" Type="http://schemas.openxmlformats.org/officeDocument/2006/relationships/image" Target="../media/image5.png"/><Relationship Id="rId4" Type="http://schemas.openxmlformats.org/officeDocument/2006/relationships/image" Target="../media/image51.png"/><Relationship Id="rId5" Type="http://schemas.openxmlformats.org/officeDocument/2006/relationships/image" Target="../media/image13.png"/><Relationship Id="rId6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51.png"/><Relationship Id="rId3" Type="http://schemas.openxmlformats.org/officeDocument/2006/relationships/image" Target="../media/image10.png"/><Relationship Id="rId4" Type="http://schemas.openxmlformats.org/officeDocument/2006/relationships/image" Target="../media/image19.png"/><Relationship Id="rId5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51.png"/><Relationship Id="rId3" Type="http://schemas.openxmlformats.org/officeDocument/2006/relationships/image" Target="../media/image12.png"/><Relationship Id="rId4" Type="http://schemas.openxmlformats.org/officeDocument/2006/relationships/image" Target="../media/image8.png"/><Relationship Id="rId5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0.png"/><Relationship Id="rId3" Type="http://schemas.openxmlformats.org/officeDocument/2006/relationships/image" Target="../media/image49.png"/><Relationship Id="rId4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Relationship Id="rId3" Type="http://schemas.openxmlformats.org/officeDocument/2006/relationships/image" Target="../media/image27.png"/><Relationship Id="rId4" Type="http://schemas.openxmlformats.org/officeDocument/2006/relationships/image" Target="../media/image34.png"/><Relationship Id="rId5" Type="http://schemas.openxmlformats.org/officeDocument/2006/relationships/image" Target="../media/image3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Relationship Id="rId3" Type="http://schemas.openxmlformats.org/officeDocument/2006/relationships/image" Target="../media/image18.png"/><Relationship Id="rId4" Type="http://schemas.openxmlformats.org/officeDocument/2006/relationships/image" Target="../media/image21.png"/><Relationship Id="rId5" Type="http://schemas.openxmlformats.org/officeDocument/2006/relationships/image" Target="../media/image36.png"/></Relationships>
</file>

<file path=xl/drawings/_rels/drawing13.xml.rels><?xml version="1.0" encoding="UTF-8" standalone="yes"?><Relationships xmlns="http://schemas.openxmlformats.org/package/2006/relationships"><Relationship Id="rId40" Type="http://schemas.openxmlformats.org/officeDocument/2006/relationships/image" Target="../media/image78.png"/><Relationship Id="rId20" Type="http://schemas.openxmlformats.org/officeDocument/2006/relationships/image" Target="../media/image24.png"/><Relationship Id="rId42" Type="http://schemas.openxmlformats.org/officeDocument/2006/relationships/image" Target="../media/image74.png"/><Relationship Id="rId41" Type="http://schemas.openxmlformats.org/officeDocument/2006/relationships/image" Target="../media/image71.png"/><Relationship Id="rId22" Type="http://schemas.openxmlformats.org/officeDocument/2006/relationships/image" Target="../media/image32.png"/><Relationship Id="rId44" Type="http://schemas.openxmlformats.org/officeDocument/2006/relationships/image" Target="../media/image65.png"/><Relationship Id="rId21" Type="http://schemas.openxmlformats.org/officeDocument/2006/relationships/image" Target="../media/image17.png"/><Relationship Id="rId43" Type="http://schemas.openxmlformats.org/officeDocument/2006/relationships/image" Target="../media/image55.png"/><Relationship Id="rId24" Type="http://schemas.openxmlformats.org/officeDocument/2006/relationships/image" Target="../media/image52.png"/><Relationship Id="rId46" Type="http://schemas.openxmlformats.org/officeDocument/2006/relationships/image" Target="../media/image81.png"/><Relationship Id="rId23" Type="http://schemas.openxmlformats.org/officeDocument/2006/relationships/image" Target="../media/image31.png"/><Relationship Id="rId45" Type="http://schemas.openxmlformats.org/officeDocument/2006/relationships/image" Target="../media/image77.png"/><Relationship Id="rId1" Type="http://schemas.openxmlformats.org/officeDocument/2006/relationships/image" Target="../media/image22.png"/><Relationship Id="rId2" Type="http://schemas.openxmlformats.org/officeDocument/2006/relationships/image" Target="../media/image41.png"/><Relationship Id="rId3" Type="http://schemas.openxmlformats.org/officeDocument/2006/relationships/image" Target="../media/image35.png"/><Relationship Id="rId4" Type="http://schemas.openxmlformats.org/officeDocument/2006/relationships/image" Target="../media/image26.png"/><Relationship Id="rId9" Type="http://schemas.openxmlformats.org/officeDocument/2006/relationships/image" Target="../media/image40.png"/><Relationship Id="rId26" Type="http://schemas.openxmlformats.org/officeDocument/2006/relationships/image" Target="../media/image58.png"/><Relationship Id="rId25" Type="http://schemas.openxmlformats.org/officeDocument/2006/relationships/image" Target="../media/image56.png"/><Relationship Id="rId47" Type="http://schemas.openxmlformats.org/officeDocument/2006/relationships/image" Target="../media/image67.png"/><Relationship Id="rId28" Type="http://schemas.openxmlformats.org/officeDocument/2006/relationships/image" Target="../media/image53.png"/><Relationship Id="rId27" Type="http://schemas.openxmlformats.org/officeDocument/2006/relationships/image" Target="../media/image59.png"/><Relationship Id="rId5" Type="http://schemas.openxmlformats.org/officeDocument/2006/relationships/image" Target="../media/image25.png"/><Relationship Id="rId6" Type="http://schemas.openxmlformats.org/officeDocument/2006/relationships/image" Target="../media/image42.png"/><Relationship Id="rId29" Type="http://schemas.openxmlformats.org/officeDocument/2006/relationships/image" Target="../media/image57.png"/><Relationship Id="rId7" Type="http://schemas.openxmlformats.org/officeDocument/2006/relationships/image" Target="../media/image48.png"/><Relationship Id="rId8" Type="http://schemas.openxmlformats.org/officeDocument/2006/relationships/image" Target="../media/image44.png"/><Relationship Id="rId31" Type="http://schemas.openxmlformats.org/officeDocument/2006/relationships/image" Target="../media/image60.png"/><Relationship Id="rId30" Type="http://schemas.openxmlformats.org/officeDocument/2006/relationships/image" Target="../media/image63.png"/><Relationship Id="rId11" Type="http://schemas.openxmlformats.org/officeDocument/2006/relationships/image" Target="../media/image47.png"/><Relationship Id="rId33" Type="http://schemas.openxmlformats.org/officeDocument/2006/relationships/image" Target="../media/image66.png"/><Relationship Id="rId10" Type="http://schemas.openxmlformats.org/officeDocument/2006/relationships/image" Target="../media/image20.png"/><Relationship Id="rId32" Type="http://schemas.openxmlformats.org/officeDocument/2006/relationships/image" Target="../media/image64.png"/><Relationship Id="rId13" Type="http://schemas.openxmlformats.org/officeDocument/2006/relationships/image" Target="../media/image43.png"/><Relationship Id="rId35" Type="http://schemas.openxmlformats.org/officeDocument/2006/relationships/image" Target="../media/image73.png"/><Relationship Id="rId12" Type="http://schemas.openxmlformats.org/officeDocument/2006/relationships/image" Target="../media/image45.png"/><Relationship Id="rId34" Type="http://schemas.openxmlformats.org/officeDocument/2006/relationships/image" Target="../media/image61.png"/><Relationship Id="rId15" Type="http://schemas.openxmlformats.org/officeDocument/2006/relationships/image" Target="../media/image46.png"/><Relationship Id="rId37" Type="http://schemas.openxmlformats.org/officeDocument/2006/relationships/image" Target="../media/image70.png"/><Relationship Id="rId14" Type="http://schemas.openxmlformats.org/officeDocument/2006/relationships/image" Target="../media/image28.png"/><Relationship Id="rId36" Type="http://schemas.openxmlformats.org/officeDocument/2006/relationships/image" Target="../media/image82.png"/><Relationship Id="rId17" Type="http://schemas.openxmlformats.org/officeDocument/2006/relationships/image" Target="../media/image33.png"/><Relationship Id="rId39" Type="http://schemas.openxmlformats.org/officeDocument/2006/relationships/image" Target="../media/image76.png"/><Relationship Id="rId16" Type="http://schemas.openxmlformats.org/officeDocument/2006/relationships/image" Target="../media/image39.png"/><Relationship Id="rId38" Type="http://schemas.openxmlformats.org/officeDocument/2006/relationships/image" Target="../media/image86.png"/><Relationship Id="rId19" Type="http://schemas.openxmlformats.org/officeDocument/2006/relationships/image" Target="../media/image38.png"/><Relationship Id="rId18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62.png"/><Relationship Id="rId3" Type="http://schemas.openxmlformats.org/officeDocument/2006/relationships/image" Target="../media/image55.png"/><Relationship Id="rId4" Type="http://schemas.openxmlformats.org/officeDocument/2006/relationships/image" Target="../media/image65.png"/><Relationship Id="rId9" Type="http://schemas.openxmlformats.org/officeDocument/2006/relationships/image" Target="../media/image69.png"/><Relationship Id="rId5" Type="http://schemas.openxmlformats.org/officeDocument/2006/relationships/image" Target="../media/image77.png"/><Relationship Id="rId6" Type="http://schemas.openxmlformats.org/officeDocument/2006/relationships/image" Target="../media/image81.png"/><Relationship Id="rId7" Type="http://schemas.openxmlformats.org/officeDocument/2006/relationships/image" Target="../media/image67.png"/><Relationship Id="rId8" Type="http://schemas.openxmlformats.org/officeDocument/2006/relationships/image" Target="../media/image68.png"/></Relationships>
</file>

<file path=xl/drawings/_rels/drawing15.xml.rels><?xml version="1.0" encoding="UTF-8" standalone="yes"?><Relationships xmlns="http://schemas.openxmlformats.org/package/2006/relationships"><Relationship Id="rId40" Type="http://schemas.openxmlformats.org/officeDocument/2006/relationships/image" Target="../media/image113.png"/><Relationship Id="rId42" Type="http://schemas.openxmlformats.org/officeDocument/2006/relationships/image" Target="../media/image114.png"/><Relationship Id="rId41" Type="http://schemas.openxmlformats.org/officeDocument/2006/relationships/image" Target="../media/image119.png"/><Relationship Id="rId44" Type="http://schemas.openxmlformats.org/officeDocument/2006/relationships/image" Target="../media/image136.png"/><Relationship Id="rId43" Type="http://schemas.openxmlformats.org/officeDocument/2006/relationships/image" Target="../media/image125.png"/><Relationship Id="rId46" Type="http://schemas.openxmlformats.org/officeDocument/2006/relationships/image" Target="../media/image115.png"/><Relationship Id="rId45" Type="http://schemas.openxmlformats.org/officeDocument/2006/relationships/image" Target="../media/image122.png"/><Relationship Id="rId1" Type="http://schemas.openxmlformats.org/officeDocument/2006/relationships/image" Target="../media/image75.png"/><Relationship Id="rId2" Type="http://schemas.openxmlformats.org/officeDocument/2006/relationships/image" Target="../media/image80.png"/><Relationship Id="rId3" Type="http://schemas.openxmlformats.org/officeDocument/2006/relationships/image" Target="../media/image72.png"/><Relationship Id="rId4" Type="http://schemas.openxmlformats.org/officeDocument/2006/relationships/image" Target="../media/image103.png"/><Relationship Id="rId9" Type="http://schemas.openxmlformats.org/officeDocument/2006/relationships/image" Target="../media/image100.png"/><Relationship Id="rId48" Type="http://schemas.openxmlformats.org/officeDocument/2006/relationships/image" Target="../media/image140.png"/><Relationship Id="rId47" Type="http://schemas.openxmlformats.org/officeDocument/2006/relationships/image" Target="../media/image123.png"/><Relationship Id="rId49" Type="http://schemas.openxmlformats.org/officeDocument/2006/relationships/image" Target="../media/image167.png"/><Relationship Id="rId5" Type="http://schemas.openxmlformats.org/officeDocument/2006/relationships/image" Target="../media/image79.png"/><Relationship Id="rId6" Type="http://schemas.openxmlformats.org/officeDocument/2006/relationships/image" Target="../media/image99.png"/><Relationship Id="rId7" Type="http://schemas.openxmlformats.org/officeDocument/2006/relationships/image" Target="../media/image87.png"/><Relationship Id="rId8" Type="http://schemas.openxmlformats.org/officeDocument/2006/relationships/image" Target="../media/image89.png"/><Relationship Id="rId31" Type="http://schemas.openxmlformats.org/officeDocument/2006/relationships/image" Target="../media/image104.png"/><Relationship Id="rId30" Type="http://schemas.openxmlformats.org/officeDocument/2006/relationships/image" Target="../media/image93.png"/><Relationship Id="rId33" Type="http://schemas.openxmlformats.org/officeDocument/2006/relationships/image" Target="../media/image112.png"/><Relationship Id="rId32" Type="http://schemas.openxmlformats.org/officeDocument/2006/relationships/image" Target="../media/image121.png"/><Relationship Id="rId35" Type="http://schemas.openxmlformats.org/officeDocument/2006/relationships/image" Target="../media/image120.png"/><Relationship Id="rId34" Type="http://schemas.openxmlformats.org/officeDocument/2006/relationships/image" Target="../media/image116.png"/><Relationship Id="rId37" Type="http://schemas.openxmlformats.org/officeDocument/2006/relationships/image" Target="../media/image126.png"/><Relationship Id="rId36" Type="http://schemas.openxmlformats.org/officeDocument/2006/relationships/image" Target="../media/image110.png"/><Relationship Id="rId39" Type="http://schemas.openxmlformats.org/officeDocument/2006/relationships/image" Target="../media/image154.png"/><Relationship Id="rId38" Type="http://schemas.openxmlformats.org/officeDocument/2006/relationships/image" Target="../media/image118.png"/><Relationship Id="rId20" Type="http://schemas.openxmlformats.org/officeDocument/2006/relationships/image" Target="../media/image95.png"/><Relationship Id="rId22" Type="http://schemas.openxmlformats.org/officeDocument/2006/relationships/image" Target="../media/image111.png"/><Relationship Id="rId21" Type="http://schemas.openxmlformats.org/officeDocument/2006/relationships/image" Target="../media/image83.png"/><Relationship Id="rId24" Type="http://schemas.openxmlformats.org/officeDocument/2006/relationships/image" Target="../media/image88.png"/><Relationship Id="rId23" Type="http://schemas.openxmlformats.org/officeDocument/2006/relationships/image" Target="../media/image105.png"/><Relationship Id="rId26" Type="http://schemas.openxmlformats.org/officeDocument/2006/relationships/image" Target="../media/image102.png"/><Relationship Id="rId25" Type="http://schemas.openxmlformats.org/officeDocument/2006/relationships/image" Target="../media/image108.png"/><Relationship Id="rId28" Type="http://schemas.openxmlformats.org/officeDocument/2006/relationships/image" Target="../media/image109.png"/><Relationship Id="rId27" Type="http://schemas.openxmlformats.org/officeDocument/2006/relationships/image" Target="../media/image94.png"/><Relationship Id="rId29" Type="http://schemas.openxmlformats.org/officeDocument/2006/relationships/image" Target="../media/image106.png"/><Relationship Id="rId51" Type="http://schemas.openxmlformats.org/officeDocument/2006/relationships/image" Target="../media/image144.png"/><Relationship Id="rId50" Type="http://schemas.openxmlformats.org/officeDocument/2006/relationships/image" Target="../media/image153.png"/><Relationship Id="rId53" Type="http://schemas.openxmlformats.org/officeDocument/2006/relationships/image" Target="../media/image135.png"/><Relationship Id="rId52" Type="http://schemas.openxmlformats.org/officeDocument/2006/relationships/image" Target="../media/image147.png"/><Relationship Id="rId11" Type="http://schemas.openxmlformats.org/officeDocument/2006/relationships/image" Target="../media/image107.png"/><Relationship Id="rId55" Type="http://schemas.openxmlformats.org/officeDocument/2006/relationships/image" Target="../media/image141.png"/><Relationship Id="rId10" Type="http://schemas.openxmlformats.org/officeDocument/2006/relationships/image" Target="../media/image97.png"/><Relationship Id="rId54" Type="http://schemas.openxmlformats.org/officeDocument/2006/relationships/image" Target="../media/image164.png"/><Relationship Id="rId13" Type="http://schemas.openxmlformats.org/officeDocument/2006/relationships/image" Target="../media/image96.png"/><Relationship Id="rId57" Type="http://schemas.openxmlformats.org/officeDocument/2006/relationships/image" Target="../media/image133.png"/><Relationship Id="rId12" Type="http://schemas.openxmlformats.org/officeDocument/2006/relationships/image" Target="../media/image84.png"/><Relationship Id="rId56" Type="http://schemas.openxmlformats.org/officeDocument/2006/relationships/image" Target="../media/image151.png"/><Relationship Id="rId15" Type="http://schemas.openxmlformats.org/officeDocument/2006/relationships/image" Target="../media/image98.png"/><Relationship Id="rId14" Type="http://schemas.openxmlformats.org/officeDocument/2006/relationships/image" Target="../media/image85.png"/><Relationship Id="rId17" Type="http://schemas.openxmlformats.org/officeDocument/2006/relationships/image" Target="../media/image92.png"/><Relationship Id="rId16" Type="http://schemas.openxmlformats.org/officeDocument/2006/relationships/image" Target="../media/image90.png"/><Relationship Id="rId19" Type="http://schemas.openxmlformats.org/officeDocument/2006/relationships/image" Target="../media/image101.png"/><Relationship Id="rId18" Type="http://schemas.openxmlformats.org/officeDocument/2006/relationships/image" Target="../media/image91.png"/></Relationships>
</file>

<file path=xl/drawings/_rels/drawing16.xml.rels><?xml version="1.0" encoding="UTF-8" standalone="yes"?><Relationships xmlns="http://schemas.openxmlformats.org/package/2006/relationships"><Relationship Id="rId40" Type="http://schemas.openxmlformats.org/officeDocument/2006/relationships/image" Target="../media/image170.png"/><Relationship Id="rId42" Type="http://schemas.openxmlformats.org/officeDocument/2006/relationships/image" Target="../media/image186.png"/><Relationship Id="rId41" Type="http://schemas.openxmlformats.org/officeDocument/2006/relationships/image" Target="../media/image193.png"/><Relationship Id="rId44" Type="http://schemas.openxmlformats.org/officeDocument/2006/relationships/image" Target="../media/image173.png"/><Relationship Id="rId43" Type="http://schemas.openxmlformats.org/officeDocument/2006/relationships/image" Target="../media/image159.png"/><Relationship Id="rId46" Type="http://schemas.openxmlformats.org/officeDocument/2006/relationships/image" Target="../media/image179.png"/><Relationship Id="rId45" Type="http://schemas.openxmlformats.org/officeDocument/2006/relationships/image" Target="../media/image188.png"/><Relationship Id="rId1" Type="http://schemas.openxmlformats.org/officeDocument/2006/relationships/image" Target="../media/image124.png"/><Relationship Id="rId2" Type="http://schemas.openxmlformats.org/officeDocument/2006/relationships/image" Target="../media/image117.png"/><Relationship Id="rId3" Type="http://schemas.openxmlformats.org/officeDocument/2006/relationships/image" Target="../media/image130.png"/><Relationship Id="rId4" Type="http://schemas.openxmlformats.org/officeDocument/2006/relationships/image" Target="../media/image128.png"/><Relationship Id="rId9" Type="http://schemas.openxmlformats.org/officeDocument/2006/relationships/image" Target="../media/image139.png"/><Relationship Id="rId48" Type="http://schemas.openxmlformats.org/officeDocument/2006/relationships/image" Target="../media/image177.png"/><Relationship Id="rId47" Type="http://schemas.openxmlformats.org/officeDocument/2006/relationships/image" Target="../media/image180.png"/><Relationship Id="rId49" Type="http://schemas.openxmlformats.org/officeDocument/2006/relationships/image" Target="../media/image176.png"/><Relationship Id="rId5" Type="http://schemas.openxmlformats.org/officeDocument/2006/relationships/image" Target="../media/image127.png"/><Relationship Id="rId6" Type="http://schemas.openxmlformats.org/officeDocument/2006/relationships/image" Target="../media/image137.png"/><Relationship Id="rId7" Type="http://schemas.openxmlformats.org/officeDocument/2006/relationships/image" Target="../media/image138.png"/><Relationship Id="rId8" Type="http://schemas.openxmlformats.org/officeDocument/2006/relationships/image" Target="../media/image134.png"/><Relationship Id="rId31" Type="http://schemas.openxmlformats.org/officeDocument/2006/relationships/image" Target="../media/image161.png"/><Relationship Id="rId30" Type="http://schemas.openxmlformats.org/officeDocument/2006/relationships/image" Target="../media/image156.png"/><Relationship Id="rId33" Type="http://schemas.openxmlformats.org/officeDocument/2006/relationships/image" Target="../media/image160.png"/><Relationship Id="rId32" Type="http://schemas.openxmlformats.org/officeDocument/2006/relationships/image" Target="../media/image181.png"/><Relationship Id="rId35" Type="http://schemas.openxmlformats.org/officeDocument/2006/relationships/image" Target="../media/image171.png"/><Relationship Id="rId34" Type="http://schemas.openxmlformats.org/officeDocument/2006/relationships/image" Target="../media/image162.png"/><Relationship Id="rId37" Type="http://schemas.openxmlformats.org/officeDocument/2006/relationships/image" Target="../media/image182.png"/><Relationship Id="rId36" Type="http://schemas.openxmlformats.org/officeDocument/2006/relationships/image" Target="../media/image172.png"/><Relationship Id="rId39" Type="http://schemas.openxmlformats.org/officeDocument/2006/relationships/image" Target="../media/image174.png"/><Relationship Id="rId38" Type="http://schemas.openxmlformats.org/officeDocument/2006/relationships/image" Target="../media/image168.png"/><Relationship Id="rId20" Type="http://schemas.openxmlformats.org/officeDocument/2006/relationships/image" Target="../media/image150.png"/><Relationship Id="rId22" Type="http://schemas.openxmlformats.org/officeDocument/2006/relationships/image" Target="../media/image169.png"/><Relationship Id="rId21" Type="http://schemas.openxmlformats.org/officeDocument/2006/relationships/image" Target="../media/image131.png"/><Relationship Id="rId24" Type="http://schemas.openxmlformats.org/officeDocument/2006/relationships/image" Target="../media/image175.png"/><Relationship Id="rId23" Type="http://schemas.openxmlformats.org/officeDocument/2006/relationships/image" Target="../media/image155.png"/><Relationship Id="rId60" Type="http://schemas.openxmlformats.org/officeDocument/2006/relationships/image" Target="../media/image190.png"/><Relationship Id="rId26" Type="http://schemas.openxmlformats.org/officeDocument/2006/relationships/image" Target="../media/image158.png"/><Relationship Id="rId25" Type="http://schemas.openxmlformats.org/officeDocument/2006/relationships/image" Target="../media/image142.png"/><Relationship Id="rId28" Type="http://schemas.openxmlformats.org/officeDocument/2006/relationships/image" Target="../media/image148.png"/><Relationship Id="rId27" Type="http://schemas.openxmlformats.org/officeDocument/2006/relationships/image" Target="../media/image152.png"/><Relationship Id="rId29" Type="http://schemas.openxmlformats.org/officeDocument/2006/relationships/image" Target="../media/image178.png"/><Relationship Id="rId51" Type="http://schemas.openxmlformats.org/officeDocument/2006/relationships/image" Target="../media/image191.png"/><Relationship Id="rId50" Type="http://schemas.openxmlformats.org/officeDocument/2006/relationships/image" Target="../media/image184.png"/><Relationship Id="rId53" Type="http://schemas.openxmlformats.org/officeDocument/2006/relationships/image" Target="../media/image192.png"/><Relationship Id="rId52" Type="http://schemas.openxmlformats.org/officeDocument/2006/relationships/image" Target="../media/image195.png"/><Relationship Id="rId11" Type="http://schemas.openxmlformats.org/officeDocument/2006/relationships/image" Target="../media/image149.png"/><Relationship Id="rId55" Type="http://schemas.openxmlformats.org/officeDocument/2006/relationships/image" Target="../media/image189.png"/><Relationship Id="rId10" Type="http://schemas.openxmlformats.org/officeDocument/2006/relationships/image" Target="../media/image165.png"/><Relationship Id="rId54" Type="http://schemas.openxmlformats.org/officeDocument/2006/relationships/image" Target="../media/image187.png"/><Relationship Id="rId13" Type="http://schemas.openxmlformats.org/officeDocument/2006/relationships/image" Target="../media/image145.png"/><Relationship Id="rId57" Type="http://schemas.openxmlformats.org/officeDocument/2006/relationships/image" Target="../media/image185.png"/><Relationship Id="rId12" Type="http://schemas.openxmlformats.org/officeDocument/2006/relationships/image" Target="../media/image129.png"/><Relationship Id="rId56" Type="http://schemas.openxmlformats.org/officeDocument/2006/relationships/image" Target="../media/image183.png"/><Relationship Id="rId15" Type="http://schemas.openxmlformats.org/officeDocument/2006/relationships/image" Target="../media/image132.png"/><Relationship Id="rId59" Type="http://schemas.openxmlformats.org/officeDocument/2006/relationships/image" Target="../media/image194.png"/><Relationship Id="rId14" Type="http://schemas.openxmlformats.org/officeDocument/2006/relationships/image" Target="../media/image157.png"/><Relationship Id="rId58" Type="http://schemas.openxmlformats.org/officeDocument/2006/relationships/image" Target="../media/image196.png"/><Relationship Id="rId17" Type="http://schemas.openxmlformats.org/officeDocument/2006/relationships/image" Target="../media/image163.png"/><Relationship Id="rId16" Type="http://schemas.openxmlformats.org/officeDocument/2006/relationships/image" Target="../media/image166.png"/><Relationship Id="rId19" Type="http://schemas.openxmlformats.org/officeDocument/2006/relationships/image" Target="../media/image146.png"/><Relationship Id="rId18" Type="http://schemas.openxmlformats.org/officeDocument/2006/relationships/image" Target="../media/image14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962025</xdr:colOff>
      <xdr:row>5</xdr:row>
      <xdr:rowOff>200025</xdr:rowOff>
    </xdr:from>
    <xdr:ext cx="9458325" cy="5048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200025</xdr:rowOff>
    </xdr:from>
    <xdr:ext cx="9896475" cy="50482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200025</xdr:rowOff>
    </xdr:from>
    <xdr:ext cx="9029700" cy="4848225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962025</xdr:colOff>
      <xdr:row>5</xdr:row>
      <xdr:rowOff>200025</xdr:rowOff>
    </xdr:from>
    <xdr:ext cx="9458325" cy="50482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38100</xdr:rowOff>
    </xdr:from>
    <xdr:ext cx="12239625" cy="6019800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877550" cy="549592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1285875</xdr:colOff>
      <xdr:row>1</xdr:row>
      <xdr:rowOff>200025</xdr:rowOff>
    </xdr:from>
    <xdr:ext cx="10534650" cy="5210175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276225</xdr:colOff>
      <xdr:row>108</xdr:row>
      <xdr:rowOff>104775</xdr:rowOff>
    </xdr:from>
    <xdr:ext cx="12087225" cy="617220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504825</xdr:colOff>
      <xdr:row>0</xdr:row>
      <xdr:rowOff>17316450</xdr:rowOff>
    </xdr:from>
    <xdr:ext cx="11515725" cy="6172200"/>
    <xdr:pic>
      <xdr:nvPicPr>
        <xdr:cNvPr id="0" name="image5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90</xdr:row>
      <xdr:rowOff>38100</xdr:rowOff>
    </xdr:from>
    <xdr:ext cx="17754600" cy="9039225"/>
    <xdr:pic>
      <xdr:nvPicPr>
        <xdr:cNvPr id="0" name="image1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30308550</xdr:rowOff>
    </xdr:from>
    <xdr:ext cx="10372725" cy="7553325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276225</xdr:colOff>
      <xdr:row>105</xdr:row>
      <xdr:rowOff>104775</xdr:rowOff>
    </xdr:from>
    <xdr:ext cx="12087225" cy="61722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504825</xdr:colOff>
      <xdr:row>0</xdr:row>
      <xdr:rowOff>17316450</xdr:rowOff>
    </xdr:from>
    <xdr:ext cx="11515725" cy="61722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952500</xdr:colOff>
      <xdr:row>0</xdr:row>
      <xdr:rowOff>200025</xdr:rowOff>
    </xdr:from>
    <xdr:ext cx="11172825" cy="6019800"/>
    <xdr:pic>
      <xdr:nvPicPr>
        <xdr:cNvPr id="0" name="image1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-200025</xdr:rowOff>
    </xdr:from>
    <xdr:ext cx="11706225" cy="5886450"/>
    <xdr:pic>
      <xdr:nvPicPr>
        <xdr:cNvPr id="0" name="image1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128</xdr:row>
      <xdr:rowOff>200025</xdr:rowOff>
    </xdr:from>
    <xdr:ext cx="13725525" cy="12973050"/>
    <xdr:pic>
      <xdr:nvPicPr>
        <xdr:cNvPr id="0" name="image2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276225</xdr:colOff>
      <xdr:row>108</xdr:row>
      <xdr:rowOff>104775</xdr:rowOff>
    </xdr:from>
    <xdr:ext cx="12087225" cy="61722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504825</xdr:colOff>
      <xdr:row>0</xdr:row>
      <xdr:rowOff>17316450</xdr:rowOff>
    </xdr:from>
    <xdr:ext cx="11515725" cy="61722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1285875</xdr:colOff>
      <xdr:row>1</xdr:row>
      <xdr:rowOff>200025</xdr:rowOff>
    </xdr:from>
    <xdr:ext cx="10134600" cy="5381625"/>
    <xdr:pic>
      <xdr:nvPicPr>
        <xdr:cNvPr id="0" name="image1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-200025</xdr:rowOff>
    </xdr:from>
    <xdr:ext cx="11515725" cy="5934075"/>
    <xdr:pic>
      <xdr:nvPicPr>
        <xdr:cNvPr id="0" name="image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</xdr:row>
      <xdr:rowOff>85725</xdr:rowOff>
    </xdr:from>
    <xdr:ext cx="9677400" cy="9201150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-200025</xdr:rowOff>
    </xdr:from>
    <xdr:ext cx="10363200" cy="557212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171450</xdr:colOff>
      <xdr:row>0</xdr:row>
      <xdr:rowOff>85725</xdr:rowOff>
    </xdr:from>
    <xdr:ext cx="10182225" cy="54864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112</xdr:row>
      <xdr:rowOff>-200025</xdr:rowOff>
    </xdr:from>
    <xdr:ext cx="22250400" cy="11744325"/>
    <xdr:pic>
      <xdr:nvPicPr>
        <xdr:cNvPr id="0" name="image4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68</xdr:row>
      <xdr:rowOff>200025</xdr:rowOff>
    </xdr:from>
    <xdr:ext cx="10429875" cy="5572125"/>
    <xdr:pic>
      <xdr:nvPicPr>
        <xdr:cNvPr id="0" name="image1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962025</xdr:colOff>
      <xdr:row>29</xdr:row>
      <xdr:rowOff>200025</xdr:rowOff>
    </xdr:from>
    <xdr:ext cx="11325225" cy="5248275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962025</xdr:colOff>
      <xdr:row>59</xdr:row>
      <xdr:rowOff>200025</xdr:rowOff>
    </xdr:from>
    <xdr:ext cx="11382375" cy="565785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5943600" cy="4648200"/>
    <xdr:pic>
      <xdr:nvPicPr>
        <xdr:cNvPr id="0" name="image2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-190500</xdr:rowOff>
    </xdr:from>
    <xdr:ext cx="17706975" cy="8715375"/>
    <xdr:pic>
      <xdr:nvPicPr>
        <xdr:cNvPr id="0" name="image3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</xdr:row>
      <xdr:rowOff>200025</xdr:rowOff>
    </xdr:from>
    <xdr:ext cx="9991725" cy="5000625"/>
    <xdr:pic>
      <xdr:nvPicPr>
        <xdr:cNvPr id="0" name="image3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4876800" cy="40005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</xdr:row>
      <xdr:rowOff>200025</xdr:rowOff>
    </xdr:from>
    <xdr:ext cx="8420100" cy="3743325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962025</xdr:colOff>
      <xdr:row>27</xdr:row>
      <xdr:rowOff>200025</xdr:rowOff>
    </xdr:from>
    <xdr:ext cx="11325225" cy="5248275"/>
    <xdr:pic>
      <xdr:nvPicPr>
        <xdr:cNvPr id="0" name="image1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962025</xdr:colOff>
      <xdr:row>57</xdr:row>
      <xdr:rowOff>200025</xdr:rowOff>
    </xdr:from>
    <xdr:ext cx="11382375" cy="5657850"/>
    <xdr:pic>
      <xdr:nvPicPr>
        <xdr:cNvPr id="0" name="image2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200025</xdr:rowOff>
    </xdr:from>
    <xdr:ext cx="14639925" cy="7839075"/>
    <xdr:pic>
      <xdr:nvPicPr>
        <xdr:cNvPr id="0" name="image3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971550</xdr:colOff>
      <xdr:row>17</xdr:row>
      <xdr:rowOff>28575</xdr:rowOff>
    </xdr:from>
    <xdr:ext cx="7953375" cy="28956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1171575</xdr:colOff>
      <xdr:row>51</xdr:row>
      <xdr:rowOff>85725</xdr:rowOff>
    </xdr:from>
    <xdr:ext cx="9020175" cy="2276475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1190625</xdr:colOff>
      <xdr:row>37</xdr:row>
      <xdr:rowOff>161925</xdr:rowOff>
    </xdr:from>
    <xdr:ext cx="7029450" cy="2533650"/>
    <xdr:pic>
      <xdr:nvPicPr>
        <xdr:cNvPr id="0" name="image3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1171575</xdr:colOff>
      <xdr:row>63</xdr:row>
      <xdr:rowOff>95250</xdr:rowOff>
    </xdr:from>
    <xdr:ext cx="9020175" cy="1743075"/>
    <xdr:pic>
      <xdr:nvPicPr>
        <xdr:cNvPr id="0" name="image2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1162050</xdr:colOff>
      <xdr:row>87</xdr:row>
      <xdr:rowOff>66675</xdr:rowOff>
    </xdr:from>
    <xdr:ext cx="5010150" cy="3838575"/>
    <xdr:pic>
      <xdr:nvPicPr>
        <xdr:cNvPr id="0" name="image2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962025</xdr:colOff>
      <xdr:row>87</xdr:row>
      <xdr:rowOff>209550</xdr:rowOff>
    </xdr:from>
    <xdr:ext cx="8734425" cy="2857500"/>
    <xdr:pic>
      <xdr:nvPicPr>
        <xdr:cNvPr id="0" name="image4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110</xdr:row>
      <xdr:rowOff>76200</xdr:rowOff>
    </xdr:from>
    <xdr:ext cx="9515475" cy="2276475"/>
    <xdr:pic>
      <xdr:nvPicPr>
        <xdr:cNvPr id="0" name="image48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1171575</xdr:colOff>
      <xdr:row>122</xdr:row>
      <xdr:rowOff>114300</xdr:rowOff>
    </xdr:from>
    <xdr:ext cx="9925050" cy="1743075"/>
    <xdr:pic>
      <xdr:nvPicPr>
        <xdr:cNvPr id="0" name="image4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1181100</xdr:colOff>
      <xdr:row>132</xdr:row>
      <xdr:rowOff>152400</xdr:rowOff>
    </xdr:from>
    <xdr:ext cx="9791700" cy="1809750"/>
    <xdr:pic>
      <xdr:nvPicPr>
        <xdr:cNvPr id="0" name="image40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156</xdr:row>
      <xdr:rowOff>104775</xdr:rowOff>
    </xdr:from>
    <xdr:ext cx="4419600" cy="3381375"/>
    <xdr:pic>
      <xdr:nvPicPr>
        <xdr:cNvPr id="0" name="image20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933450</xdr:colOff>
      <xdr:row>156</xdr:row>
      <xdr:rowOff>76200</xdr:rowOff>
    </xdr:from>
    <xdr:ext cx="9791700" cy="3000375"/>
    <xdr:pic>
      <xdr:nvPicPr>
        <xdr:cNvPr id="0" name="image47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1162050</xdr:colOff>
      <xdr:row>177</xdr:row>
      <xdr:rowOff>133350</xdr:rowOff>
    </xdr:from>
    <xdr:ext cx="11306175" cy="1485900"/>
    <xdr:pic>
      <xdr:nvPicPr>
        <xdr:cNvPr id="0" name="image45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1162050</xdr:colOff>
      <xdr:row>185</xdr:row>
      <xdr:rowOff>190500</xdr:rowOff>
    </xdr:from>
    <xdr:ext cx="10868025" cy="2047875"/>
    <xdr:pic>
      <xdr:nvPicPr>
        <xdr:cNvPr id="0" name="image43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1171575</xdr:colOff>
      <xdr:row>197</xdr:row>
      <xdr:rowOff>9525</xdr:rowOff>
    </xdr:from>
    <xdr:ext cx="10544175" cy="1885950"/>
    <xdr:pic>
      <xdr:nvPicPr>
        <xdr:cNvPr id="0" name="image28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1181100</xdr:colOff>
      <xdr:row>223</xdr:row>
      <xdr:rowOff>-28575</xdr:rowOff>
    </xdr:from>
    <xdr:ext cx="4467225" cy="3762375"/>
    <xdr:pic>
      <xdr:nvPicPr>
        <xdr:cNvPr id="0" name="image46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942975</xdr:colOff>
      <xdr:row>222</xdr:row>
      <xdr:rowOff>171450</xdr:rowOff>
    </xdr:from>
    <xdr:ext cx="11134725" cy="3267075"/>
    <xdr:pic>
      <xdr:nvPicPr>
        <xdr:cNvPr id="0" name="image39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1171575</xdr:colOff>
      <xdr:row>246</xdr:row>
      <xdr:rowOff>66675</xdr:rowOff>
    </xdr:from>
    <xdr:ext cx="10668000" cy="1971675"/>
    <xdr:pic>
      <xdr:nvPicPr>
        <xdr:cNvPr id="0" name="image33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256</xdr:row>
      <xdr:rowOff>180975</xdr:rowOff>
    </xdr:from>
    <xdr:ext cx="10906125" cy="1895475"/>
    <xdr:pic>
      <xdr:nvPicPr>
        <xdr:cNvPr id="0" name="image16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267</xdr:row>
      <xdr:rowOff>19050</xdr:rowOff>
    </xdr:from>
    <xdr:ext cx="10877550" cy="2000250"/>
    <xdr:pic>
      <xdr:nvPicPr>
        <xdr:cNvPr id="0" name="image38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1162050</xdr:colOff>
      <xdr:row>296</xdr:row>
      <xdr:rowOff>209550</xdr:rowOff>
    </xdr:from>
    <xdr:ext cx="4505325" cy="3952875"/>
    <xdr:pic>
      <xdr:nvPicPr>
        <xdr:cNvPr id="0" name="image24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952500</xdr:colOff>
      <xdr:row>297</xdr:row>
      <xdr:rowOff>9525</xdr:rowOff>
    </xdr:from>
    <xdr:ext cx="9763125" cy="3143250"/>
    <xdr:pic>
      <xdr:nvPicPr>
        <xdr:cNvPr id="0" name="image17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322</xdr:row>
      <xdr:rowOff>123825</xdr:rowOff>
    </xdr:from>
    <xdr:ext cx="9972675" cy="1885950"/>
    <xdr:pic>
      <xdr:nvPicPr>
        <xdr:cNvPr id="0" name="image32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333</xdr:row>
      <xdr:rowOff>38100</xdr:rowOff>
    </xdr:from>
    <xdr:ext cx="9705975" cy="2190750"/>
    <xdr:pic>
      <xdr:nvPicPr>
        <xdr:cNvPr id="0" name="image31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345</xdr:row>
      <xdr:rowOff>104775</xdr:rowOff>
    </xdr:from>
    <xdr:ext cx="9705975" cy="1885950"/>
    <xdr:pic>
      <xdr:nvPicPr>
        <xdr:cNvPr id="0" name="image52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383</xdr:row>
      <xdr:rowOff>0</xdr:rowOff>
    </xdr:from>
    <xdr:ext cx="4171950" cy="3533775"/>
    <xdr:pic>
      <xdr:nvPicPr>
        <xdr:cNvPr id="0" name="image56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382</xdr:row>
      <xdr:rowOff>200025</xdr:rowOff>
    </xdr:from>
    <xdr:ext cx="8382000" cy="2419350"/>
    <xdr:pic>
      <xdr:nvPicPr>
        <xdr:cNvPr id="0" name="image58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1181100</xdr:colOff>
      <xdr:row>407</xdr:row>
      <xdr:rowOff>180975</xdr:rowOff>
    </xdr:from>
    <xdr:ext cx="10039350" cy="2419350"/>
    <xdr:pic>
      <xdr:nvPicPr>
        <xdr:cNvPr id="0" name="image59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1171575</xdr:colOff>
      <xdr:row>421</xdr:row>
      <xdr:rowOff>161925</xdr:rowOff>
    </xdr:from>
    <xdr:ext cx="10553700" cy="1743075"/>
    <xdr:pic>
      <xdr:nvPicPr>
        <xdr:cNvPr id="0" name="image53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1190625</xdr:colOff>
      <xdr:row>432</xdr:row>
      <xdr:rowOff>66675</xdr:rowOff>
    </xdr:from>
    <xdr:ext cx="10277475" cy="1733550"/>
    <xdr:pic>
      <xdr:nvPicPr>
        <xdr:cNvPr id="0" name="image57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1190625</xdr:colOff>
      <xdr:row>357</xdr:row>
      <xdr:rowOff>142875</xdr:rowOff>
    </xdr:from>
    <xdr:ext cx="7572375" cy="1971675"/>
    <xdr:pic>
      <xdr:nvPicPr>
        <xdr:cNvPr id="0" name="image63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1190625</xdr:colOff>
      <xdr:row>280</xdr:row>
      <xdr:rowOff>142875</xdr:rowOff>
    </xdr:from>
    <xdr:ext cx="6896100" cy="1809750"/>
    <xdr:pic>
      <xdr:nvPicPr>
        <xdr:cNvPr id="0" name="image60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180975</xdr:colOff>
      <xdr:row>280</xdr:row>
      <xdr:rowOff>190500</xdr:rowOff>
    </xdr:from>
    <xdr:ext cx="5924550" cy="1314450"/>
    <xdr:pic>
      <xdr:nvPicPr>
        <xdr:cNvPr id="0" name="image64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209</xdr:row>
      <xdr:rowOff>47625</xdr:rowOff>
    </xdr:from>
    <xdr:ext cx="6534150" cy="2047875"/>
    <xdr:pic>
      <xdr:nvPicPr>
        <xdr:cNvPr id="0" name="image66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210</xdr:row>
      <xdr:rowOff>0</xdr:rowOff>
    </xdr:from>
    <xdr:ext cx="5543550" cy="1314450"/>
    <xdr:pic>
      <xdr:nvPicPr>
        <xdr:cNvPr id="0" name="image61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144</xdr:row>
      <xdr:rowOff>28575</xdr:rowOff>
    </xdr:from>
    <xdr:ext cx="6324600" cy="1971675"/>
    <xdr:pic>
      <xdr:nvPicPr>
        <xdr:cNvPr id="0" name="image73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144</xdr:row>
      <xdr:rowOff>200025</xdr:rowOff>
    </xdr:from>
    <xdr:ext cx="5810250" cy="1123950"/>
    <xdr:pic>
      <xdr:nvPicPr>
        <xdr:cNvPr id="0" name="image82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17</xdr:row>
      <xdr:rowOff>95250</xdr:rowOff>
    </xdr:from>
    <xdr:ext cx="3943350" cy="3105150"/>
    <xdr:pic>
      <xdr:nvPicPr>
        <xdr:cNvPr id="0" name="image70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1152525</xdr:colOff>
      <xdr:row>75</xdr:row>
      <xdr:rowOff>47625</xdr:rowOff>
    </xdr:from>
    <xdr:ext cx="6534150" cy="1971675"/>
    <xdr:pic>
      <xdr:nvPicPr>
        <xdr:cNvPr id="0" name="image86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76</xdr:row>
      <xdr:rowOff>0</xdr:rowOff>
    </xdr:from>
    <xdr:ext cx="4505325" cy="1390650"/>
    <xdr:pic>
      <xdr:nvPicPr>
        <xdr:cNvPr id="0" name="image76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1181100</xdr:colOff>
      <xdr:row>446</xdr:row>
      <xdr:rowOff>200025</xdr:rowOff>
    </xdr:from>
    <xdr:ext cx="9305925" cy="2476500"/>
    <xdr:pic>
      <xdr:nvPicPr>
        <xdr:cNvPr id="0" name="image78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1162050</xdr:colOff>
      <xdr:row>464</xdr:row>
      <xdr:rowOff>190500</xdr:rowOff>
    </xdr:from>
    <xdr:ext cx="5457825" cy="1323975"/>
    <xdr:pic>
      <xdr:nvPicPr>
        <xdr:cNvPr id="0" name="image71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200025</xdr:colOff>
      <xdr:row>369</xdr:row>
      <xdr:rowOff>142875</xdr:rowOff>
    </xdr:from>
    <xdr:ext cx="5543550" cy="1171575"/>
    <xdr:pic>
      <xdr:nvPicPr>
        <xdr:cNvPr id="0" name="image74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110347125</xdr:rowOff>
    </xdr:from>
    <xdr:ext cx="11496675" cy="4476750"/>
    <xdr:pic>
      <xdr:nvPicPr>
        <xdr:cNvPr id="0" name="image55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567</xdr:row>
      <xdr:rowOff>95250</xdr:rowOff>
    </xdr:from>
    <xdr:ext cx="10144125" cy="4562475"/>
    <xdr:pic>
      <xdr:nvPicPr>
        <xdr:cNvPr id="0" name="image65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591</xdr:row>
      <xdr:rowOff>209550</xdr:rowOff>
    </xdr:from>
    <xdr:ext cx="11401425" cy="1676400"/>
    <xdr:pic>
      <xdr:nvPicPr>
        <xdr:cNvPr id="0" name="image77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1447800</xdr:colOff>
      <xdr:row>607</xdr:row>
      <xdr:rowOff>9525</xdr:rowOff>
    </xdr:from>
    <xdr:ext cx="11001375" cy="2619375"/>
    <xdr:pic>
      <xdr:nvPicPr>
        <xdr:cNvPr id="0" name="image81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623</xdr:row>
      <xdr:rowOff>0</xdr:rowOff>
    </xdr:from>
    <xdr:ext cx="3600450" cy="1162050"/>
    <xdr:pic>
      <xdr:nvPicPr>
        <xdr:cNvPr id="0" name="image67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29</xdr:row>
      <xdr:rowOff>0</xdr:rowOff>
    </xdr:from>
    <xdr:ext cx="5857875" cy="2905125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32</xdr:row>
      <xdr:rowOff>76200</xdr:rowOff>
    </xdr:from>
    <xdr:ext cx="9153525" cy="2314575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781050</xdr:colOff>
      <xdr:row>90</xdr:row>
      <xdr:rowOff>57150</xdr:rowOff>
    </xdr:from>
    <xdr:ext cx="10639425" cy="4143375"/>
    <xdr:pic>
      <xdr:nvPicPr>
        <xdr:cNvPr id="0" name="image5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933450</xdr:colOff>
      <xdr:row>112</xdr:row>
      <xdr:rowOff>19050</xdr:rowOff>
    </xdr:from>
    <xdr:ext cx="10144125" cy="4562475"/>
    <xdr:pic>
      <xdr:nvPicPr>
        <xdr:cNvPr id="0" name="image6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1057275</xdr:colOff>
      <xdr:row>136</xdr:row>
      <xdr:rowOff>133350</xdr:rowOff>
    </xdr:from>
    <xdr:ext cx="11401425" cy="1676400"/>
    <xdr:pic>
      <xdr:nvPicPr>
        <xdr:cNvPr id="0" name="image7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1447800</xdr:colOff>
      <xdr:row>154</xdr:row>
      <xdr:rowOff>9525</xdr:rowOff>
    </xdr:from>
    <xdr:ext cx="11001375" cy="2619375"/>
    <xdr:pic>
      <xdr:nvPicPr>
        <xdr:cNvPr id="0" name="image8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170</xdr:row>
      <xdr:rowOff>0</xdr:rowOff>
    </xdr:from>
    <xdr:ext cx="3600450" cy="1162050"/>
    <xdr:pic>
      <xdr:nvPicPr>
        <xdr:cNvPr id="0" name="image6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828675</xdr:colOff>
      <xdr:row>180</xdr:row>
      <xdr:rowOff>28575</xdr:rowOff>
    </xdr:from>
    <xdr:ext cx="12287250" cy="3990975"/>
    <xdr:pic>
      <xdr:nvPicPr>
        <xdr:cNvPr id="0" name="image6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828675</xdr:colOff>
      <xdr:row>201</xdr:row>
      <xdr:rowOff>85725</xdr:rowOff>
    </xdr:from>
    <xdr:ext cx="12601575" cy="1895475"/>
    <xdr:pic>
      <xdr:nvPicPr>
        <xdr:cNvPr id="0" name="image6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314325</xdr:colOff>
      <xdr:row>47</xdr:row>
      <xdr:rowOff>76200</xdr:rowOff>
    </xdr:from>
    <xdr:ext cx="10982325" cy="3286125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704850</xdr:colOff>
      <xdr:row>63</xdr:row>
      <xdr:rowOff>133350</xdr:rowOff>
    </xdr:from>
    <xdr:ext cx="5248275" cy="177165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25</xdr:row>
      <xdr:rowOff>76200</xdr:rowOff>
    </xdr:from>
    <xdr:ext cx="4305300" cy="3562350"/>
    <xdr:pic>
      <xdr:nvPicPr>
        <xdr:cNvPr id="0" name="image7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26</xdr:row>
      <xdr:rowOff>9525</xdr:rowOff>
    </xdr:from>
    <xdr:ext cx="10782300" cy="3343275"/>
    <xdr:pic>
      <xdr:nvPicPr>
        <xdr:cNvPr id="0" name="image10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581025</xdr:colOff>
      <xdr:row>73</xdr:row>
      <xdr:rowOff>76200</xdr:rowOff>
    </xdr:from>
    <xdr:ext cx="10782300" cy="3181350"/>
    <xdr:pic>
      <xdr:nvPicPr>
        <xdr:cNvPr id="0" name="image7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762000</xdr:colOff>
      <xdr:row>90</xdr:row>
      <xdr:rowOff>19050</xdr:rowOff>
    </xdr:from>
    <xdr:ext cx="5876925" cy="1428750"/>
    <xdr:pic>
      <xdr:nvPicPr>
        <xdr:cNvPr id="0" name="image9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</xdr:row>
      <xdr:rowOff>0</xdr:rowOff>
    </xdr:from>
    <xdr:ext cx="5524500" cy="1066800"/>
    <xdr:pic>
      <xdr:nvPicPr>
        <xdr:cNvPr id="0" name="image8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704850</xdr:colOff>
      <xdr:row>98</xdr:row>
      <xdr:rowOff>19050</xdr:rowOff>
    </xdr:from>
    <xdr:ext cx="9772650" cy="2495550"/>
    <xdr:pic>
      <xdr:nvPicPr>
        <xdr:cNvPr id="0" name="image8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118</xdr:row>
      <xdr:rowOff>38100</xdr:rowOff>
    </xdr:from>
    <xdr:ext cx="11982450" cy="1438275"/>
    <xdr:pic>
      <xdr:nvPicPr>
        <xdr:cNvPr id="0" name="image100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126</xdr:row>
      <xdr:rowOff>142875</xdr:rowOff>
    </xdr:from>
    <xdr:ext cx="12325350" cy="923925"/>
    <xdr:pic>
      <xdr:nvPicPr>
        <xdr:cNvPr id="0" name="image97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138</xdr:row>
      <xdr:rowOff>133350</xdr:rowOff>
    </xdr:from>
    <xdr:ext cx="11553825" cy="3695700"/>
    <xdr:pic>
      <xdr:nvPicPr>
        <xdr:cNvPr id="0" name="image107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159</xdr:row>
      <xdr:rowOff>180975</xdr:rowOff>
    </xdr:from>
    <xdr:ext cx="5505450" cy="1143000"/>
    <xdr:pic>
      <xdr:nvPicPr>
        <xdr:cNvPr id="0" name="image84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466725</xdr:colOff>
      <xdr:row>170</xdr:row>
      <xdr:rowOff>161925</xdr:rowOff>
    </xdr:from>
    <xdr:ext cx="4248150" cy="3476625"/>
    <xdr:pic>
      <xdr:nvPicPr>
        <xdr:cNvPr id="0" name="image96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809625</xdr:colOff>
      <xdr:row>170</xdr:row>
      <xdr:rowOff>123825</xdr:rowOff>
    </xdr:from>
    <xdr:ext cx="12106275" cy="3476625"/>
    <xdr:pic>
      <xdr:nvPicPr>
        <xdr:cNvPr id="0" name="image85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704850</xdr:colOff>
      <xdr:row>192</xdr:row>
      <xdr:rowOff>161925</xdr:rowOff>
    </xdr:from>
    <xdr:ext cx="10648950" cy="3028950"/>
    <xdr:pic>
      <xdr:nvPicPr>
        <xdr:cNvPr id="0" name="image98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895350</xdr:colOff>
      <xdr:row>208</xdr:row>
      <xdr:rowOff>200025</xdr:rowOff>
    </xdr:from>
    <xdr:ext cx="4429125" cy="1381125"/>
    <xdr:pic>
      <xdr:nvPicPr>
        <xdr:cNvPr id="0" name="image90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904875</xdr:colOff>
      <xdr:row>216</xdr:row>
      <xdr:rowOff>200025</xdr:rowOff>
    </xdr:from>
    <xdr:ext cx="4191000" cy="1209675"/>
    <xdr:pic>
      <xdr:nvPicPr>
        <xdr:cNvPr id="0" name="image92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904875</xdr:colOff>
      <xdr:row>224</xdr:row>
      <xdr:rowOff>57150</xdr:rowOff>
    </xdr:from>
    <xdr:ext cx="3905250" cy="1047750"/>
    <xdr:pic>
      <xdr:nvPicPr>
        <xdr:cNvPr id="0" name="image91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232</xdr:row>
      <xdr:rowOff>161925</xdr:rowOff>
    </xdr:from>
    <xdr:ext cx="9991725" cy="3267075"/>
    <xdr:pic>
      <xdr:nvPicPr>
        <xdr:cNvPr id="0" name="image101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638175</xdr:colOff>
      <xdr:row>251</xdr:row>
      <xdr:rowOff>85725</xdr:rowOff>
    </xdr:from>
    <xdr:ext cx="4114800" cy="1190625"/>
    <xdr:pic>
      <xdr:nvPicPr>
        <xdr:cNvPr id="0" name="image95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704850</xdr:colOff>
      <xdr:row>262</xdr:row>
      <xdr:rowOff>161925</xdr:rowOff>
    </xdr:from>
    <xdr:ext cx="9344025" cy="1905000"/>
    <xdr:pic>
      <xdr:nvPicPr>
        <xdr:cNvPr id="0" name="image83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275</xdr:row>
      <xdr:rowOff>200025</xdr:rowOff>
    </xdr:from>
    <xdr:ext cx="4305300" cy="3552825"/>
    <xdr:pic>
      <xdr:nvPicPr>
        <xdr:cNvPr id="0" name="image111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381000</xdr:colOff>
      <xdr:row>275</xdr:row>
      <xdr:rowOff>133350</xdr:rowOff>
    </xdr:from>
    <xdr:ext cx="9582150" cy="2714625"/>
    <xdr:pic>
      <xdr:nvPicPr>
        <xdr:cNvPr id="0" name="image105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581025</xdr:colOff>
      <xdr:row>297</xdr:row>
      <xdr:rowOff>57150</xdr:rowOff>
    </xdr:from>
    <xdr:ext cx="8601075" cy="3286125"/>
    <xdr:pic>
      <xdr:nvPicPr>
        <xdr:cNvPr id="0" name="image88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828675</xdr:colOff>
      <xdr:row>313</xdr:row>
      <xdr:rowOff>85725</xdr:rowOff>
    </xdr:from>
    <xdr:ext cx="4552950" cy="1314450"/>
    <xdr:pic>
      <xdr:nvPicPr>
        <xdr:cNvPr id="0" name="image108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828675</xdr:colOff>
      <xdr:row>321</xdr:row>
      <xdr:rowOff>19050</xdr:rowOff>
    </xdr:from>
    <xdr:ext cx="4686300" cy="1143000"/>
    <xdr:pic>
      <xdr:nvPicPr>
        <xdr:cNvPr id="0" name="image102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828675</xdr:colOff>
      <xdr:row>328</xdr:row>
      <xdr:rowOff>19050</xdr:rowOff>
    </xdr:from>
    <xdr:ext cx="2809875" cy="1304925"/>
    <xdr:pic>
      <xdr:nvPicPr>
        <xdr:cNvPr id="0" name="image94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704850</xdr:colOff>
      <xdr:row>339</xdr:row>
      <xdr:rowOff>133350</xdr:rowOff>
    </xdr:from>
    <xdr:ext cx="8658225" cy="3181350"/>
    <xdr:pic>
      <xdr:nvPicPr>
        <xdr:cNvPr id="0" name="image109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971550</xdr:colOff>
      <xdr:row>355</xdr:row>
      <xdr:rowOff>28575</xdr:rowOff>
    </xdr:from>
    <xdr:ext cx="4352925" cy="1352550"/>
    <xdr:pic>
      <xdr:nvPicPr>
        <xdr:cNvPr id="0" name="image106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914400</xdr:colOff>
      <xdr:row>364</xdr:row>
      <xdr:rowOff>133350</xdr:rowOff>
    </xdr:from>
    <xdr:ext cx="11172825" cy="1438275"/>
    <xdr:pic>
      <xdr:nvPicPr>
        <xdr:cNvPr id="0" name="image93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375</xdr:row>
      <xdr:rowOff>19050</xdr:rowOff>
    </xdr:from>
    <xdr:ext cx="4371975" cy="3419475"/>
    <xdr:pic>
      <xdr:nvPicPr>
        <xdr:cNvPr id="0" name="image104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374</xdr:row>
      <xdr:rowOff>142875</xdr:rowOff>
    </xdr:from>
    <xdr:ext cx="10410825" cy="2990850"/>
    <xdr:pic>
      <xdr:nvPicPr>
        <xdr:cNvPr id="0" name="image121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396</xdr:row>
      <xdr:rowOff>57150</xdr:rowOff>
    </xdr:from>
    <xdr:ext cx="9582150" cy="2847975"/>
    <xdr:pic>
      <xdr:nvPicPr>
        <xdr:cNvPr id="0" name="image112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410</xdr:row>
      <xdr:rowOff>200025</xdr:rowOff>
    </xdr:from>
    <xdr:ext cx="4686300" cy="1314450"/>
    <xdr:pic>
      <xdr:nvPicPr>
        <xdr:cNvPr id="0" name="image116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418</xdr:row>
      <xdr:rowOff>85725</xdr:rowOff>
    </xdr:from>
    <xdr:ext cx="3981450" cy="1190625"/>
    <xdr:pic>
      <xdr:nvPicPr>
        <xdr:cNvPr id="0" name="image120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504825</xdr:colOff>
      <xdr:row>425</xdr:row>
      <xdr:rowOff>47625</xdr:rowOff>
    </xdr:from>
    <xdr:ext cx="3800475" cy="1028700"/>
    <xdr:pic>
      <xdr:nvPicPr>
        <xdr:cNvPr id="0" name="image110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704850</xdr:colOff>
      <xdr:row>436</xdr:row>
      <xdr:rowOff>152400</xdr:rowOff>
    </xdr:from>
    <xdr:ext cx="8658225" cy="2714625"/>
    <xdr:pic>
      <xdr:nvPicPr>
        <xdr:cNvPr id="0" name="image126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904875</xdr:colOff>
      <xdr:row>452</xdr:row>
      <xdr:rowOff>66675</xdr:rowOff>
    </xdr:from>
    <xdr:ext cx="4048125" cy="1143000"/>
    <xdr:pic>
      <xdr:nvPicPr>
        <xdr:cNvPr id="0" name="image118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895350</xdr:colOff>
      <xdr:row>461</xdr:row>
      <xdr:rowOff>161925</xdr:rowOff>
    </xdr:from>
    <xdr:ext cx="9391650" cy="1247775"/>
    <xdr:pic>
      <xdr:nvPicPr>
        <xdr:cNvPr id="0" name="image154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914400</xdr:colOff>
      <xdr:row>472</xdr:row>
      <xdr:rowOff>180975</xdr:rowOff>
    </xdr:from>
    <xdr:ext cx="4171950" cy="3343275"/>
    <xdr:pic>
      <xdr:nvPicPr>
        <xdr:cNvPr id="0" name="image113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800100</xdr:colOff>
      <xdr:row>474</xdr:row>
      <xdr:rowOff>47625</xdr:rowOff>
    </xdr:from>
    <xdr:ext cx="10496550" cy="2181225"/>
    <xdr:pic>
      <xdr:nvPicPr>
        <xdr:cNvPr id="0" name="image119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800100</xdr:colOff>
      <xdr:row>493</xdr:row>
      <xdr:rowOff>38100</xdr:rowOff>
    </xdr:from>
    <xdr:ext cx="10344150" cy="2333625"/>
    <xdr:pic>
      <xdr:nvPicPr>
        <xdr:cNvPr id="0" name="image114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505</xdr:row>
      <xdr:rowOff>133350</xdr:rowOff>
    </xdr:from>
    <xdr:ext cx="3524250" cy="1000125"/>
    <xdr:pic>
      <xdr:nvPicPr>
        <xdr:cNvPr id="0" name="image125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512</xdr:row>
      <xdr:rowOff>38100</xdr:rowOff>
    </xdr:from>
    <xdr:ext cx="3419475" cy="1095375"/>
    <xdr:pic>
      <xdr:nvPicPr>
        <xdr:cNvPr id="0" name="image136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519</xdr:row>
      <xdr:rowOff>85725</xdr:rowOff>
    </xdr:from>
    <xdr:ext cx="3381375" cy="1266825"/>
    <xdr:pic>
      <xdr:nvPicPr>
        <xdr:cNvPr id="0" name="image122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600075</xdr:colOff>
      <xdr:row>531</xdr:row>
      <xdr:rowOff>47625</xdr:rowOff>
    </xdr:from>
    <xdr:ext cx="10410825" cy="3028950"/>
    <xdr:pic>
      <xdr:nvPicPr>
        <xdr:cNvPr id="0" name="image115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704850</xdr:colOff>
      <xdr:row>547</xdr:row>
      <xdr:rowOff>104775</xdr:rowOff>
    </xdr:from>
    <xdr:ext cx="3238500" cy="952500"/>
    <xdr:pic>
      <xdr:nvPicPr>
        <xdr:cNvPr id="0" name="image123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555</xdr:row>
      <xdr:rowOff>123825</xdr:rowOff>
    </xdr:from>
    <xdr:ext cx="11163300" cy="1428750"/>
    <xdr:pic>
      <xdr:nvPicPr>
        <xdr:cNvPr id="0" name="image140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567</xdr:row>
      <xdr:rowOff>9525</xdr:rowOff>
    </xdr:from>
    <xdr:ext cx="4076700" cy="3267075"/>
    <xdr:pic>
      <xdr:nvPicPr>
        <xdr:cNvPr id="0" name="image167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942975</xdr:colOff>
      <xdr:row>567</xdr:row>
      <xdr:rowOff>95250</xdr:rowOff>
    </xdr:from>
    <xdr:ext cx="9991725" cy="2762250"/>
    <xdr:pic>
      <xdr:nvPicPr>
        <xdr:cNvPr id="0" name="image153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602</xdr:row>
      <xdr:rowOff>47625</xdr:rowOff>
    </xdr:from>
    <xdr:ext cx="3514725" cy="962025"/>
    <xdr:pic>
      <xdr:nvPicPr>
        <xdr:cNvPr id="0" name="image144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588</xdr:row>
      <xdr:rowOff>66675</xdr:rowOff>
    </xdr:from>
    <xdr:ext cx="8972550" cy="2495550"/>
    <xdr:pic>
      <xdr:nvPicPr>
        <xdr:cNvPr id="0" name="image147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608</xdr:row>
      <xdr:rowOff>104775</xdr:rowOff>
    </xdr:from>
    <xdr:ext cx="3305175" cy="1000125"/>
    <xdr:pic>
      <xdr:nvPicPr>
        <xdr:cNvPr id="0" name="image135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219075</xdr:colOff>
      <xdr:row>614</xdr:row>
      <xdr:rowOff>95250</xdr:rowOff>
    </xdr:from>
    <xdr:ext cx="2809875" cy="1143000"/>
    <xdr:pic>
      <xdr:nvPicPr>
        <xdr:cNvPr id="0" name="image164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627</xdr:row>
      <xdr:rowOff>57150</xdr:rowOff>
    </xdr:from>
    <xdr:ext cx="9477375" cy="2990850"/>
    <xdr:pic>
      <xdr:nvPicPr>
        <xdr:cNvPr id="0" name="image141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643</xdr:row>
      <xdr:rowOff>152400</xdr:rowOff>
    </xdr:from>
    <xdr:ext cx="2314575" cy="981075"/>
    <xdr:pic>
      <xdr:nvPicPr>
        <xdr:cNvPr id="0" name="image151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923925</xdr:colOff>
      <xdr:row>652</xdr:row>
      <xdr:rowOff>76200</xdr:rowOff>
    </xdr:from>
    <xdr:ext cx="11153775" cy="1371600"/>
    <xdr:pic>
      <xdr:nvPicPr>
        <xdr:cNvPr id="0" name="image133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26</xdr:row>
      <xdr:rowOff>171450</xdr:rowOff>
    </xdr:from>
    <xdr:ext cx="3895725" cy="3333750"/>
    <xdr:pic>
      <xdr:nvPicPr>
        <xdr:cNvPr id="0" name="image1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942975</xdr:colOff>
      <xdr:row>26</xdr:row>
      <xdr:rowOff>142875</xdr:rowOff>
    </xdr:from>
    <xdr:ext cx="9334500" cy="2390775"/>
    <xdr:pic>
      <xdr:nvPicPr>
        <xdr:cNvPr id="0" name="image1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9525</xdr:rowOff>
    </xdr:from>
    <xdr:ext cx="9829800" cy="2895600"/>
    <xdr:pic>
      <xdr:nvPicPr>
        <xdr:cNvPr id="0" name="image13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942975</xdr:colOff>
      <xdr:row>104</xdr:row>
      <xdr:rowOff>28575</xdr:rowOff>
    </xdr:from>
    <xdr:ext cx="11506200" cy="1924050"/>
    <xdr:pic>
      <xdr:nvPicPr>
        <xdr:cNvPr id="0" name="image12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933450</xdr:colOff>
      <xdr:row>117</xdr:row>
      <xdr:rowOff>9525</xdr:rowOff>
    </xdr:from>
    <xdr:ext cx="4105275" cy="3324225"/>
    <xdr:pic>
      <xdr:nvPicPr>
        <xdr:cNvPr id="0" name="image12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</xdr:colOff>
      <xdr:row>117</xdr:row>
      <xdr:rowOff>66675</xdr:rowOff>
    </xdr:from>
    <xdr:ext cx="10001250" cy="2266950"/>
    <xdr:pic>
      <xdr:nvPicPr>
        <xdr:cNvPr id="0" name="image13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942975</xdr:colOff>
      <xdr:row>94</xdr:row>
      <xdr:rowOff>76200</xdr:rowOff>
    </xdr:from>
    <xdr:ext cx="3924300" cy="1390650"/>
    <xdr:pic>
      <xdr:nvPicPr>
        <xdr:cNvPr id="0" name="image138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971550</xdr:colOff>
      <xdr:row>78</xdr:row>
      <xdr:rowOff>104775</xdr:rowOff>
    </xdr:from>
    <xdr:ext cx="10525125" cy="3086100"/>
    <xdr:pic>
      <xdr:nvPicPr>
        <xdr:cNvPr id="0" name="image13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145</xdr:row>
      <xdr:rowOff>161925</xdr:rowOff>
    </xdr:from>
    <xdr:ext cx="10525125" cy="3000375"/>
    <xdr:pic>
      <xdr:nvPicPr>
        <xdr:cNvPr id="0" name="image13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167</xdr:row>
      <xdr:rowOff>152400</xdr:rowOff>
    </xdr:from>
    <xdr:ext cx="10525125" cy="3143250"/>
    <xdr:pic>
      <xdr:nvPicPr>
        <xdr:cNvPr id="0" name="image165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184</xdr:row>
      <xdr:rowOff>123825</xdr:rowOff>
    </xdr:from>
    <xdr:ext cx="3209925" cy="1066800"/>
    <xdr:pic>
      <xdr:nvPicPr>
        <xdr:cNvPr id="0" name="image149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942975</xdr:colOff>
      <xdr:row>192</xdr:row>
      <xdr:rowOff>95250</xdr:rowOff>
    </xdr:from>
    <xdr:ext cx="11001375" cy="1619250"/>
    <xdr:pic>
      <xdr:nvPicPr>
        <xdr:cNvPr id="0" name="image129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204</xdr:row>
      <xdr:rowOff>209550</xdr:rowOff>
    </xdr:from>
    <xdr:ext cx="4143375" cy="3257550"/>
    <xdr:pic>
      <xdr:nvPicPr>
        <xdr:cNvPr id="0" name="image145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242</xdr:row>
      <xdr:rowOff>0</xdr:rowOff>
    </xdr:from>
    <xdr:ext cx="9744075" cy="2133600"/>
    <xdr:pic>
      <xdr:nvPicPr>
        <xdr:cNvPr id="0" name="image157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952500</xdr:colOff>
      <xdr:row>204</xdr:row>
      <xdr:rowOff>95250</xdr:rowOff>
    </xdr:from>
    <xdr:ext cx="9744075" cy="2133600"/>
    <xdr:pic>
      <xdr:nvPicPr>
        <xdr:cNvPr id="0" name="image157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234</xdr:row>
      <xdr:rowOff>152400</xdr:rowOff>
    </xdr:from>
    <xdr:ext cx="11172825" cy="3086100"/>
    <xdr:pic>
      <xdr:nvPicPr>
        <xdr:cNvPr id="0" name="image132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255</xdr:row>
      <xdr:rowOff>85725</xdr:rowOff>
    </xdr:from>
    <xdr:ext cx="11125200" cy="3257550"/>
    <xdr:pic>
      <xdr:nvPicPr>
        <xdr:cNvPr id="0" name="image166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942975</xdr:colOff>
      <xdr:row>273</xdr:row>
      <xdr:rowOff>95250</xdr:rowOff>
    </xdr:from>
    <xdr:ext cx="3171825" cy="1009650"/>
    <xdr:pic>
      <xdr:nvPicPr>
        <xdr:cNvPr id="0" name="image163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762000</xdr:colOff>
      <xdr:row>283</xdr:row>
      <xdr:rowOff>190500</xdr:rowOff>
    </xdr:from>
    <xdr:ext cx="11201400" cy="1590675"/>
    <xdr:pic>
      <xdr:nvPicPr>
        <xdr:cNvPr id="0" name="image143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923925</xdr:colOff>
      <xdr:row>296</xdr:row>
      <xdr:rowOff>38100</xdr:rowOff>
    </xdr:from>
    <xdr:ext cx="4114800" cy="3381375"/>
    <xdr:pic>
      <xdr:nvPicPr>
        <xdr:cNvPr id="0" name="image146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942975</xdr:colOff>
      <xdr:row>295</xdr:row>
      <xdr:rowOff>171450</xdr:rowOff>
    </xdr:from>
    <xdr:ext cx="9925050" cy="2400300"/>
    <xdr:pic>
      <xdr:nvPicPr>
        <xdr:cNvPr id="0" name="image150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942975</xdr:colOff>
      <xdr:row>327</xdr:row>
      <xdr:rowOff>180975</xdr:rowOff>
    </xdr:from>
    <xdr:ext cx="10877550" cy="3000375"/>
    <xdr:pic>
      <xdr:nvPicPr>
        <xdr:cNvPr id="0" name="image131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345</xdr:row>
      <xdr:rowOff>133350</xdr:rowOff>
    </xdr:from>
    <xdr:ext cx="8696325" cy="2647950"/>
    <xdr:pic>
      <xdr:nvPicPr>
        <xdr:cNvPr id="0" name="image169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885825</xdr:colOff>
      <xdr:row>359</xdr:row>
      <xdr:rowOff>9525</xdr:rowOff>
    </xdr:from>
    <xdr:ext cx="3067050" cy="1190625"/>
    <xdr:pic>
      <xdr:nvPicPr>
        <xdr:cNvPr id="0" name="image155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368</xdr:row>
      <xdr:rowOff>28575</xdr:rowOff>
    </xdr:from>
    <xdr:ext cx="10925175" cy="1619250"/>
    <xdr:pic>
      <xdr:nvPicPr>
        <xdr:cNvPr id="0" name="image175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379</xdr:row>
      <xdr:rowOff>76200</xdr:rowOff>
    </xdr:from>
    <xdr:ext cx="4114800" cy="3409950"/>
    <xdr:pic>
      <xdr:nvPicPr>
        <xdr:cNvPr id="0" name="image142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942975</xdr:colOff>
      <xdr:row>380</xdr:row>
      <xdr:rowOff>9525</xdr:rowOff>
    </xdr:from>
    <xdr:ext cx="9334500" cy="2352675"/>
    <xdr:pic>
      <xdr:nvPicPr>
        <xdr:cNvPr id="0" name="image158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408</xdr:row>
      <xdr:rowOff>152400</xdr:rowOff>
    </xdr:from>
    <xdr:ext cx="10277475" cy="2895600"/>
    <xdr:pic>
      <xdr:nvPicPr>
        <xdr:cNvPr id="0" name="image152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451</xdr:row>
      <xdr:rowOff>171450</xdr:rowOff>
    </xdr:from>
    <xdr:ext cx="9582150" cy="1219200"/>
    <xdr:pic>
      <xdr:nvPicPr>
        <xdr:cNvPr id="0" name="image148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428</xdr:row>
      <xdr:rowOff>123825</xdr:rowOff>
    </xdr:from>
    <xdr:ext cx="8829675" cy="2647950"/>
    <xdr:pic>
      <xdr:nvPicPr>
        <xdr:cNvPr id="0" name="image178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442</xdr:row>
      <xdr:rowOff>47625</xdr:rowOff>
    </xdr:from>
    <xdr:ext cx="2828925" cy="1190625"/>
    <xdr:pic>
      <xdr:nvPicPr>
        <xdr:cNvPr id="0" name="image156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460</xdr:row>
      <xdr:rowOff>200025</xdr:rowOff>
    </xdr:from>
    <xdr:ext cx="4105275" cy="3143250"/>
    <xdr:pic>
      <xdr:nvPicPr>
        <xdr:cNvPr id="0" name="image161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485775</xdr:colOff>
      <xdr:row>490</xdr:row>
      <xdr:rowOff>123825</xdr:rowOff>
    </xdr:from>
    <xdr:ext cx="11296650" cy="3257550"/>
    <xdr:pic>
      <xdr:nvPicPr>
        <xdr:cNvPr id="0" name="image181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666750</xdr:colOff>
      <xdr:row>532</xdr:row>
      <xdr:rowOff>142875</xdr:rowOff>
    </xdr:from>
    <xdr:ext cx="11382375" cy="1590675"/>
    <xdr:pic>
      <xdr:nvPicPr>
        <xdr:cNvPr id="0" name="image160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762000</xdr:colOff>
      <xdr:row>545</xdr:row>
      <xdr:rowOff>28575</xdr:rowOff>
    </xdr:from>
    <xdr:ext cx="4029075" cy="3419475"/>
    <xdr:pic>
      <xdr:nvPicPr>
        <xdr:cNvPr id="0" name="image162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666750</xdr:colOff>
      <xdr:row>544</xdr:row>
      <xdr:rowOff>133350</xdr:rowOff>
    </xdr:from>
    <xdr:ext cx="10144125" cy="2943225"/>
    <xdr:pic>
      <xdr:nvPicPr>
        <xdr:cNvPr id="0" name="image171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809625</xdr:colOff>
      <xdr:row>574</xdr:row>
      <xdr:rowOff>114300</xdr:rowOff>
    </xdr:from>
    <xdr:ext cx="10925175" cy="3000375"/>
    <xdr:pic>
      <xdr:nvPicPr>
        <xdr:cNvPr id="0" name="image172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933450</xdr:colOff>
      <xdr:row>595</xdr:row>
      <xdr:rowOff>95250</xdr:rowOff>
    </xdr:from>
    <xdr:ext cx="10467975" cy="3257550"/>
    <xdr:pic>
      <xdr:nvPicPr>
        <xdr:cNvPr id="0" name="image182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613</xdr:row>
      <xdr:rowOff>28575</xdr:rowOff>
    </xdr:from>
    <xdr:ext cx="4876800" cy="1133475"/>
    <xdr:pic>
      <xdr:nvPicPr>
        <xdr:cNvPr id="0" name="image168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723900</xdr:colOff>
      <xdr:row>622</xdr:row>
      <xdr:rowOff>28575</xdr:rowOff>
    </xdr:from>
    <xdr:ext cx="11077575" cy="1076325"/>
    <xdr:pic>
      <xdr:nvPicPr>
        <xdr:cNvPr id="0" name="image174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914400</xdr:colOff>
      <xdr:row>723</xdr:row>
      <xdr:rowOff>-57150</xdr:rowOff>
    </xdr:from>
    <xdr:ext cx="10420350" cy="3209925"/>
    <xdr:pic>
      <xdr:nvPicPr>
        <xdr:cNvPr id="0" name="image170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754</xdr:row>
      <xdr:rowOff>171450</xdr:rowOff>
    </xdr:from>
    <xdr:ext cx="11506200" cy="3143250"/>
    <xdr:pic>
      <xdr:nvPicPr>
        <xdr:cNvPr id="0" name="image193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971550</xdr:colOff>
      <xdr:row>776</xdr:row>
      <xdr:rowOff>9525</xdr:rowOff>
    </xdr:from>
    <xdr:ext cx="8277225" cy="2486025"/>
    <xdr:pic>
      <xdr:nvPicPr>
        <xdr:cNvPr id="0" name="image186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789</xdr:row>
      <xdr:rowOff>104775</xdr:rowOff>
    </xdr:from>
    <xdr:ext cx="4676775" cy="1209675"/>
    <xdr:pic>
      <xdr:nvPicPr>
        <xdr:cNvPr id="0" name="image159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657225</xdr:colOff>
      <xdr:row>813</xdr:row>
      <xdr:rowOff>133350</xdr:rowOff>
    </xdr:from>
    <xdr:ext cx="10629900" cy="3086100"/>
    <xdr:pic>
      <xdr:nvPicPr>
        <xdr:cNvPr id="0" name="image173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869</xdr:row>
      <xdr:rowOff>161925</xdr:rowOff>
    </xdr:from>
    <xdr:ext cx="11744325" cy="3333750"/>
    <xdr:pic>
      <xdr:nvPicPr>
        <xdr:cNvPr id="0" name="image188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647700</xdr:colOff>
      <xdr:row>850</xdr:row>
      <xdr:rowOff>209550</xdr:rowOff>
    </xdr:from>
    <xdr:ext cx="3895725" cy="1295400"/>
    <xdr:pic>
      <xdr:nvPicPr>
        <xdr:cNvPr id="0" name="image179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942975</xdr:colOff>
      <xdr:row>460</xdr:row>
      <xdr:rowOff>200025</xdr:rowOff>
    </xdr:from>
    <xdr:ext cx="9925050" cy="2400300"/>
    <xdr:pic>
      <xdr:nvPicPr>
        <xdr:cNvPr id="0" name="image150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695325</xdr:colOff>
      <xdr:row>509</xdr:row>
      <xdr:rowOff>85725</xdr:rowOff>
    </xdr:from>
    <xdr:ext cx="8829675" cy="2714625"/>
    <xdr:pic>
      <xdr:nvPicPr>
        <xdr:cNvPr id="0" name="image180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762000</xdr:colOff>
      <xdr:row>523</xdr:row>
      <xdr:rowOff>161925</xdr:rowOff>
    </xdr:from>
    <xdr:ext cx="2743200" cy="942975"/>
    <xdr:pic>
      <xdr:nvPicPr>
        <xdr:cNvPr id="0" name="image177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904875</xdr:colOff>
      <xdr:row>633</xdr:row>
      <xdr:rowOff>123825</xdr:rowOff>
    </xdr:from>
    <xdr:ext cx="4038600" cy="3190875"/>
    <xdr:pic>
      <xdr:nvPicPr>
        <xdr:cNvPr id="0" name="image176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514350</xdr:colOff>
      <xdr:row>633</xdr:row>
      <xdr:rowOff>9525</xdr:rowOff>
    </xdr:from>
    <xdr:ext cx="9391650" cy="2943225"/>
    <xdr:pic>
      <xdr:nvPicPr>
        <xdr:cNvPr id="0" name="image184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668</xdr:row>
      <xdr:rowOff>47625</xdr:rowOff>
    </xdr:from>
    <xdr:ext cx="9286875" cy="2581275"/>
    <xdr:pic>
      <xdr:nvPicPr>
        <xdr:cNvPr id="0" name="image191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687</xdr:row>
      <xdr:rowOff>57150</xdr:rowOff>
    </xdr:from>
    <xdr:ext cx="9677400" cy="2943225"/>
    <xdr:pic>
      <xdr:nvPicPr>
        <xdr:cNvPr id="0" name="image195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702</xdr:row>
      <xdr:rowOff>142875</xdr:rowOff>
    </xdr:from>
    <xdr:ext cx="3343275" cy="1171575"/>
    <xdr:pic>
      <xdr:nvPicPr>
        <xdr:cNvPr id="0" name="image192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711</xdr:row>
      <xdr:rowOff>66675</xdr:rowOff>
    </xdr:from>
    <xdr:ext cx="10629900" cy="1495425"/>
    <xdr:pic>
      <xdr:nvPicPr>
        <xdr:cNvPr id="0" name="image187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723</xdr:row>
      <xdr:rowOff>123825</xdr:rowOff>
    </xdr:from>
    <xdr:ext cx="3952875" cy="3181350"/>
    <xdr:pic>
      <xdr:nvPicPr>
        <xdr:cNvPr id="0" name="image189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838200</xdr:colOff>
      <xdr:row>799</xdr:row>
      <xdr:rowOff>123825</xdr:rowOff>
    </xdr:from>
    <xdr:ext cx="10648950" cy="1571625"/>
    <xdr:pic>
      <xdr:nvPicPr>
        <xdr:cNvPr id="0" name="image183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814</xdr:row>
      <xdr:rowOff>0</xdr:rowOff>
    </xdr:from>
    <xdr:ext cx="3962400" cy="3295650"/>
    <xdr:pic>
      <xdr:nvPicPr>
        <xdr:cNvPr id="0" name="image185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942975</xdr:colOff>
      <xdr:row>814</xdr:row>
      <xdr:rowOff>38100</xdr:rowOff>
    </xdr:from>
    <xdr:ext cx="3962400" cy="3295650"/>
    <xdr:pic>
      <xdr:nvPicPr>
        <xdr:cNvPr id="0" name="image185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942975</xdr:colOff>
      <xdr:row>848</xdr:row>
      <xdr:rowOff>104775</xdr:rowOff>
    </xdr:from>
    <xdr:ext cx="10648950" cy="3000375"/>
    <xdr:pic>
      <xdr:nvPicPr>
        <xdr:cNvPr id="0" name="image196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889</xdr:row>
      <xdr:rowOff>0</xdr:rowOff>
    </xdr:from>
    <xdr:ext cx="3114675" cy="990600"/>
    <xdr:pic>
      <xdr:nvPicPr>
        <xdr:cNvPr id="0" name="image194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899</xdr:row>
      <xdr:rowOff>0</xdr:rowOff>
    </xdr:from>
    <xdr:ext cx="10563225" cy="1409700"/>
    <xdr:pic>
      <xdr:nvPicPr>
        <xdr:cNvPr id="0" name="image190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HUfCPvQrxSKM" TargetMode="External"/><Relationship Id="rId2" Type="http://schemas.openxmlformats.org/officeDocument/2006/relationships/hyperlink" Target="https://prnt.sc/jIcWbtijbmaB" TargetMode="External"/><Relationship Id="rId3" Type="http://schemas.openxmlformats.org/officeDocument/2006/relationships/hyperlink" Target="https://prnt.sc/Otka11gRS974" TargetMode="External"/><Relationship Id="rId4" Type="http://schemas.openxmlformats.org/officeDocument/2006/relationships/hyperlink" Target="https://prnt.sc/cqOcjZJHBbJJ" TargetMode="External"/><Relationship Id="rId9" Type="http://schemas.openxmlformats.org/officeDocument/2006/relationships/hyperlink" Target="https://prnt.sc/J01Th5mi9otz" TargetMode="External"/><Relationship Id="rId5" Type="http://schemas.openxmlformats.org/officeDocument/2006/relationships/hyperlink" Target="https://prnt.sc/H0V9fBOR8aAj" TargetMode="External"/><Relationship Id="rId6" Type="http://schemas.openxmlformats.org/officeDocument/2006/relationships/hyperlink" Target="https://prnt.sc/kRTyOPS_jgcY" TargetMode="External"/><Relationship Id="rId7" Type="http://schemas.openxmlformats.org/officeDocument/2006/relationships/hyperlink" Target="https://prnt.sc/BB75GgMBr5hV" TargetMode="External"/><Relationship Id="rId8" Type="http://schemas.openxmlformats.org/officeDocument/2006/relationships/hyperlink" Target="https://prnt.sc/gPmMjUCrpQrO" TargetMode="External"/><Relationship Id="rId11" Type="http://schemas.openxmlformats.org/officeDocument/2006/relationships/hyperlink" Target="https://prnt.sc/91hcAf7dbjvN" TargetMode="External"/><Relationship Id="rId10" Type="http://schemas.openxmlformats.org/officeDocument/2006/relationships/hyperlink" Target="https://prnt.sc/H6NBNSAAgxiJ" TargetMode="External"/><Relationship Id="rId13" Type="http://schemas.openxmlformats.org/officeDocument/2006/relationships/hyperlink" Target="https://prnt.sc/o8EcC6lHal5H" TargetMode="External"/><Relationship Id="rId12" Type="http://schemas.openxmlformats.org/officeDocument/2006/relationships/hyperlink" Target="https://prnt.sc/6rojMY1X3Zjb" TargetMode="External"/><Relationship Id="rId1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n9TRaObgPD_F" TargetMode="External"/><Relationship Id="rId2" Type="http://schemas.openxmlformats.org/officeDocument/2006/relationships/hyperlink" Target="https://docs.google.com/spreadsheets/d/15syXncQAgWmciMnTtZrTCcnEcJ4-1GXmDz8Y-sID8so/edit?gid=0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n9TRaObgPD_F" TargetMode="External"/><Relationship Id="rId2" Type="http://schemas.openxmlformats.org/officeDocument/2006/relationships/hyperlink" Target="https://docs.google.com/spreadsheets/d/15syXncQAgWmciMnTtZrTCcnEcJ4-1GXmDz8Y-sID8so/edit?gid=0" TargetMode="Externa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9aAHlAektjIsPXlWlFGEBtSNZ7uSm0dj/edit?gid=195841665" TargetMode="External"/><Relationship Id="rId2" Type="http://schemas.openxmlformats.org/officeDocument/2006/relationships/hyperlink" Target="https://docs.google.com/spreadsheets/d/1hjy6eyG6TSrvkhE1p6UXSArJMHSeA94-/edit?gid=1405818927" TargetMode="External"/><Relationship Id="rId3" Type="http://schemas.openxmlformats.org/officeDocument/2006/relationships/hyperlink" Target="https://docs.google.com/spreadsheets/d/1boWscopVI1mwb4XWGG0SChu14cgXkdYO/edit?gid=1747479309" TargetMode="External"/><Relationship Id="rId4" Type="http://schemas.openxmlformats.org/officeDocument/2006/relationships/hyperlink" Target="https://docs.google.com/spreadsheets/d/1DU5wenOofobImc45iHIV7bFCzz3WfZI8/edit?gid=12301781" TargetMode="External"/><Relationship Id="rId5" Type="http://schemas.openxmlformats.org/officeDocument/2006/relationships/hyperlink" Target="https://docs.google.com/spreadsheets/d/1a45s5iVo1BCTO2uTaclJbUye3p-Kr0q-/edit?gid=2065455879" TargetMode="External"/><Relationship Id="rId6" Type="http://schemas.openxmlformats.org/officeDocument/2006/relationships/hyperlink" Target="https://docs.google.com/spreadsheets/d/1xaF6rdGk5MsKm2wwUwKOkUDQdvhtTMye/edit?gid=899407148" TargetMode="External"/><Relationship Id="rId7" Type="http://schemas.openxmlformats.org/officeDocument/2006/relationships/hyperlink" Target="https://docs.google.com/spreadsheets/d/1W2e-JA_YNMMeZJ1UEaHy9bYuyCz6TTVI/edit?gid=1164515907" TargetMode="External"/><Relationship Id="rId8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2e-JA_YNMMeZJ1UEaHy9bYuyCz6TTVI/edit?gid=1164515907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JEFikzmcEIBu-4G0QV_BBdGw2eSkm67r/edit?gid=1815055355" TargetMode="External"/><Relationship Id="rId2" Type="http://schemas.openxmlformats.org/officeDocument/2006/relationships/hyperlink" Target="https://docs.google.com/spreadsheets/d/14lYPgbaq964fayRg1ZYNsURuSMyx7vS7/edit?gid=1662125182" TargetMode="External"/><Relationship Id="rId3" Type="http://schemas.openxmlformats.org/officeDocument/2006/relationships/hyperlink" Target="https://docs.google.com/spreadsheets/d/17aDMoJfYrPosiEOIUnHQDDZrknRANufp/edit?gid=1640467686" TargetMode="External"/><Relationship Id="rId4" Type="http://schemas.openxmlformats.org/officeDocument/2006/relationships/hyperlink" Target="https://docs.google.com/spreadsheets/d/1283r-cAyQBfW82b4H4IvFL7-FC29ION3/edit?gid=1526479237" TargetMode="External"/><Relationship Id="rId5" Type="http://schemas.openxmlformats.org/officeDocument/2006/relationships/hyperlink" Target="https://docs.google.com/spreadsheets/d/1daET1sPVtLiMbGIOZ354irtBlN4BxKsU/edit?gid=1367454800" TargetMode="External"/><Relationship Id="rId6" Type="http://schemas.openxmlformats.org/officeDocument/2006/relationships/hyperlink" Target="https://docs.google.com/spreadsheets/d/1uE3qV3-wuS6Iitrl_XziHw3UD0FDViaL/edit?gid=1953311877" TargetMode="External"/><Relationship Id="rId7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e-ts26k6Zqa5rdh9gO19Q-1rVKuOdJL/edit?gid=210726236" TargetMode="External"/><Relationship Id="rId2" Type="http://schemas.openxmlformats.org/officeDocument/2006/relationships/hyperlink" Target="https://docs.google.com/spreadsheets/d/1TFuLX4Nowm4l7wHd99fuKJPERocSm5fv/edit?gid=1209556142" TargetMode="External"/><Relationship Id="rId3" Type="http://schemas.openxmlformats.org/officeDocument/2006/relationships/hyperlink" Target="https://docs.google.com/spreadsheets/d/18knJzYXA0Fo-XXuSRE6ihVYCAXCF1ZCa/edit?gid=257908849" TargetMode="External"/><Relationship Id="rId4" Type="http://schemas.openxmlformats.org/officeDocument/2006/relationships/hyperlink" Target="https://docs.google.com/spreadsheets/d/1bDUssA7zO7ijsrns9K9U4YRP5LBs1cRn/edit?gid=1121391194" TargetMode="External"/><Relationship Id="rId9" Type="http://schemas.openxmlformats.org/officeDocument/2006/relationships/hyperlink" Target="https://docs.google.com/spreadsheets/d/11wkR1ImXQ4aZgUIhwpc5vuY-QX_2lL21/edit?gid=1128967827" TargetMode="External"/><Relationship Id="rId5" Type="http://schemas.openxmlformats.org/officeDocument/2006/relationships/hyperlink" Target="https://docs.google.com/spreadsheets/d/17Wp2Mwkla78MRvqfhlQB0IILqfPgKVi2/edit?gid=887392642" TargetMode="External"/><Relationship Id="rId6" Type="http://schemas.openxmlformats.org/officeDocument/2006/relationships/hyperlink" Target="https://docs.google.com/spreadsheets/d/1EGrcpNhoQ3vLayB61Rwmm_afUAar-YWP/edit?gid=1977699006" TargetMode="External"/><Relationship Id="rId7" Type="http://schemas.openxmlformats.org/officeDocument/2006/relationships/hyperlink" Target="https://docs.google.com/spreadsheets/d/1znMVbp2jwTa6D95LzW7aSz3Gi4o5PMeK/edit?gid=1542405312" TargetMode="External"/><Relationship Id="rId8" Type="http://schemas.openxmlformats.org/officeDocument/2006/relationships/hyperlink" Target="https://docs.google.com/spreadsheets/d/1CO5D59DHW6S3qTLHldUT1IHY22NBY_t_/edit?gid=608211135" TargetMode="External"/><Relationship Id="rId11" Type="http://schemas.openxmlformats.org/officeDocument/2006/relationships/drawing" Target="../drawings/drawing16.xml"/><Relationship Id="rId10" Type="http://schemas.openxmlformats.org/officeDocument/2006/relationships/hyperlink" Target="https://docs.google.com/spreadsheets/d/11Xd3UaUp2ntzJu3UGiuxAuT0Ju2Y_fvh/edit?gid=4311743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14.63"/>
    <col customWidth="1" min="5" max="5" width="14.5"/>
  </cols>
  <sheetData>
    <row r="1" ht="15.75" customHeight="1">
      <c r="A1" s="3" t="s">
        <v>2</v>
      </c>
      <c r="B1" s="3" t="s">
        <v>4</v>
      </c>
      <c r="C1" s="3" t="s">
        <v>5</v>
      </c>
      <c r="D1" s="5" t="s">
        <v>6</v>
      </c>
      <c r="E1" s="1" t="s">
        <v>9</v>
      </c>
    </row>
    <row r="2" ht="15.75" customHeight="1">
      <c r="A2" s="1">
        <v>1.0</v>
      </c>
      <c r="B2" s="8" t="s">
        <v>12</v>
      </c>
      <c r="C2" s="1" t="s">
        <v>17</v>
      </c>
      <c r="D2" s="1" t="s">
        <v>18</v>
      </c>
    </row>
    <row r="3" ht="15.75" customHeight="1">
      <c r="A3" s="1">
        <v>2.0</v>
      </c>
      <c r="B3" s="8" t="s">
        <v>19</v>
      </c>
      <c r="C3" s="1" t="s">
        <v>17</v>
      </c>
      <c r="D3" s="1" t="s">
        <v>18</v>
      </c>
    </row>
    <row r="4" ht="15.75" customHeight="1">
      <c r="A4" s="1">
        <v>3.0</v>
      </c>
      <c r="B4" s="8" t="s">
        <v>20</v>
      </c>
      <c r="C4" s="1" t="s">
        <v>17</v>
      </c>
      <c r="D4" s="1" t="s">
        <v>18</v>
      </c>
    </row>
    <row r="5" ht="15.75" customHeight="1">
      <c r="A5" s="1">
        <v>4.0</v>
      </c>
      <c r="B5" s="8" t="s">
        <v>21</v>
      </c>
      <c r="C5" s="1" t="s">
        <v>17</v>
      </c>
      <c r="D5" s="1" t="s">
        <v>18</v>
      </c>
      <c r="E5" s="9" t="s">
        <v>22</v>
      </c>
    </row>
    <row r="6" ht="15.75" customHeight="1">
      <c r="A6" s="1">
        <v>4.0</v>
      </c>
      <c r="B6" s="17" t="s">
        <v>23</v>
      </c>
      <c r="C6" s="1" t="s">
        <v>47</v>
      </c>
      <c r="D6" s="1" t="s">
        <v>18</v>
      </c>
      <c r="E6" s="1" t="s">
        <v>48</v>
      </c>
    </row>
    <row r="7" ht="15.75" customHeight="1">
      <c r="A7" s="1">
        <v>5.0</v>
      </c>
      <c r="B7" s="17" t="s">
        <v>51</v>
      </c>
      <c r="C7" s="1" t="s">
        <v>47</v>
      </c>
      <c r="D7" s="1" t="s">
        <v>18</v>
      </c>
    </row>
    <row r="8" ht="15.75" customHeight="1">
      <c r="A8" s="1">
        <v>6.0</v>
      </c>
      <c r="B8" s="8" t="s">
        <v>56</v>
      </c>
      <c r="C8" s="1" t="s">
        <v>17</v>
      </c>
      <c r="D8" s="1" t="s">
        <v>18</v>
      </c>
    </row>
    <row r="9" ht="15.75" customHeight="1">
      <c r="A9" s="1">
        <v>7.0</v>
      </c>
      <c r="B9" s="17" t="s">
        <v>58</v>
      </c>
      <c r="C9" s="1" t="s">
        <v>17</v>
      </c>
      <c r="D9" s="1" t="s">
        <v>18</v>
      </c>
      <c r="E9" s="1" t="s">
        <v>59</v>
      </c>
    </row>
    <row r="10" ht="15.75" customHeight="1">
      <c r="A10" s="1">
        <v>8.0</v>
      </c>
      <c r="B10" s="17" t="s">
        <v>60</v>
      </c>
      <c r="C10" s="1" t="s">
        <v>47</v>
      </c>
      <c r="D10" s="1" t="s">
        <v>18</v>
      </c>
    </row>
    <row r="11" ht="15.75" customHeight="1">
      <c r="A11" s="1">
        <v>9.0</v>
      </c>
      <c r="B11" s="8" t="s">
        <v>62</v>
      </c>
      <c r="D11" s="1" t="s">
        <v>18</v>
      </c>
    </row>
    <row r="12" ht="15.75" customHeight="1">
      <c r="A12" s="1">
        <v>10.0</v>
      </c>
      <c r="B12" s="17" t="s">
        <v>65</v>
      </c>
      <c r="D12" s="1" t="s">
        <v>18</v>
      </c>
    </row>
    <row r="13" ht="15.75" customHeight="1">
      <c r="B13" s="8"/>
    </row>
    <row r="14" ht="15.75" customHeight="1">
      <c r="A14" s="1">
        <v>11.0</v>
      </c>
      <c r="B14" s="8"/>
    </row>
    <row r="15" ht="15.75" customHeight="1">
      <c r="A15" s="1">
        <v>12.0</v>
      </c>
      <c r="B15" s="17" t="s">
        <v>69</v>
      </c>
      <c r="C15" s="1" t="s">
        <v>17</v>
      </c>
      <c r="D15" s="1" t="s">
        <v>18</v>
      </c>
    </row>
    <row r="16" ht="15.75" customHeight="1">
      <c r="A16" s="1">
        <v>13.0</v>
      </c>
      <c r="B16" s="17" t="s">
        <v>83</v>
      </c>
      <c r="C16" s="1" t="s">
        <v>86</v>
      </c>
      <c r="D16" s="1" t="s">
        <v>18</v>
      </c>
    </row>
    <row r="17" ht="15.75" customHeight="1">
      <c r="A17" s="1">
        <v>14.0</v>
      </c>
      <c r="B17" s="17" t="s">
        <v>87</v>
      </c>
      <c r="C17" s="1" t="s">
        <v>86</v>
      </c>
      <c r="D17" s="1" t="s">
        <v>18</v>
      </c>
    </row>
    <row r="18" ht="44.25" customHeight="1">
      <c r="A18" s="1">
        <v>15.0</v>
      </c>
      <c r="B18" s="33" t="s">
        <v>90</v>
      </c>
      <c r="C18" s="1" t="s">
        <v>86</v>
      </c>
      <c r="D18" s="1" t="s">
        <v>18</v>
      </c>
    </row>
    <row r="19" ht="15.75" customHeight="1">
      <c r="A19" s="1">
        <v>16.0</v>
      </c>
      <c r="B19" s="17" t="s">
        <v>92</v>
      </c>
      <c r="C19" s="1" t="s">
        <v>17</v>
      </c>
      <c r="D19" s="1" t="s">
        <v>18</v>
      </c>
    </row>
    <row r="20" ht="15.75" customHeight="1">
      <c r="A20" s="1">
        <v>17.0</v>
      </c>
      <c r="B20" s="17" t="s">
        <v>94</v>
      </c>
      <c r="C20" s="1" t="s">
        <v>17</v>
      </c>
      <c r="D20" s="1" t="s">
        <v>18</v>
      </c>
    </row>
    <row r="21" ht="15.75" customHeight="1">
      <c r="A21" s="1">
        <v>18.0</v>
      </c>
      <c r="B21" s="17" t="s">
        <v>97</v>
      </c>
      <c r="C21" s="1" t="s">
        <v>17</v>
      </c>
      <c r="D21" s="1" t="s">
        <v>18</v>
      </c>
    </row>
    <row r="22" ht="15.75" customHeight="1">
      <c r="A22" s="1">
        <v>19.0</v>
      </c>
      <c r="B22" s="17" t="s">
        <v>100</v>
      </c>
      <c r="C22" s="1" t="s">
        <v>17</v>
      </c>
      <c r="D22" s="1" t="s">
        <v>18</v>
      </c>
    </row>
    <row r="23" ht="15.75" customHeight="1">
      <c r="A23" s="1">
        <v>20.0</v>
      </c>
      <c r="B23" s="8" t="s">
        <v>102</v>
      </c>
      <c r="C23" s="1" t="s">
        <v>86</v>
      </c>
      <c r="D23" s="1" t="s">
        <v>18</v>
      </c>
    </row>
    <row r="24" ht="15.75" customHeight="1">
      <c r="A24" s="1">
        <v>21.0</v>
      </c>
      <c r="B24" s="17" t="s">
        <v>103</v>
      </c>
      <c r="C24" s="1" t="s">
        <v>105</v>
      </c>
      <c r="D24" s="1" t="s">
        <v>18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>
      <c r="A38" s="1" t="s">
        <v>106</v>
      </c>
      <c r="B38" s="32">
        <v>302.0</v>
      </c>
      <c r="C38" s="32">
        <v>12.0</v>
      </c>
      <c r="D38" s="32" t="s">
        <v>91</v>
      </c>
      <c r="E38" s="45">
        <v>46025.0</v>
      </c>
      <c r="F38" s="32" t="s">
        <v>109</v>
      </c>
      <c r="G38" s="35" t="s">
        <v>112</v>
      </c>
      <c r="H38" s="32">
        <v>27.0</v>
      </c>
      <c r="I38" s="36">
        <v>5000.0</v>
      </c>
      <c r="J38" s="35">
        <v>0.0</v>
      </c>
      <c r="K38" s="35">
        <v>8.0</v>
      </c>
      <c r="L38" s="35">
        <v>36.8</v>
      </c>
      <c r="M38" s="35">
        <v>5.52</v>
      </c>
    </row>
    <row r="39" ht="15.75" customHeight="1">
      <c r="A39" s="1" t="s">
        <v>116</v>
      </c>
      <c r="B39" s="32">
        <v>150.0</v>
      </c>
      <c r="C39" s="32">
        <v>0.0</v>
      </c>
      <c r="D39" s="32" t="s">
        <v>118</v>
      </c>
      <c r="E39" s="47" t="s">
        <v>119</v>
      </c>
      <c r="F39" s="47" t="s">
        <v>122</v>
      </c>
      <c r="G39" s="48">
        <v>25032.28</v>
      </c>
      <c r="H39" s="47">
        <v>4.0</v>
      </c>
      <c r="I39" s="36">
        <v>6133.07</v>
      </c>
      <c r="J39" s="35">
        <v>0.0</v>
      </c>
      <c r="K39" s="35">
        <v>5.0</v>
      </c>
      <c r="L39" s="35">
        <v>3.48</v>
      </c>
      <c r="M39" s="35">
        <v>0.52</v>
      </c>
    </row>
    <row r="40" ht="15.75" customHeight="1">
      <c r="A40" s="1">
        <v>1.783020000001E12</v>
      </c>
      <c r="B40" s="32">
        <v>150.0</v>
      </c>
      <c r="C40" s="32">
        <v>0.0</v>
      </c>
      <c r="D40" s="32" t="s">
        <v>118</v>
      </c>
      <c r="E40" s="45">
        <v>46026.0</v>
      </c>
      <c r="F40" s="32" t="s">
        <v>125</v>
      </c>
      <c r="G40" s="35" t="s">
        <v>126</v>
      </c>
      <c r="H40" s="32">
        <v>30.0</v>
      </c>
      <c r="I40" s="36">
        <v>6133.07</v>
      </c>
      <c r="J40" s="35">
        <v>0.0</v>
      </c>
      <c r="K40" s="35">
        <v>5.0</v>
      </c>
      <c r="L40" s="35">
        <v>27.71</v>
      </c>
      <c r="M40" s="35">
        <v>4.16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6"/>
    <hyperlink r:id="rId2" ref="B7"/>
    <hyperlink r:id="rId3" ref="B9"/>
    <hyperlink r:id="rId4" ref="B10"/>
    <hyperlink r:id="rId5" ref="B12"/>
    <hyperlink r:id="rId6" ref="B15"/>
    <hyperlink r:id="rId7" ref="B16"/>
    <hyperlink r:id="rId8" ref="B17"/>
    <hyperlink r:id="rId9" ref="B19"/>
    <hyperlink r:id="rId10" ref="B20"/>
    <hyperlink r:id="rId11" ref="B21"/>
    <hyperlink r:id="rId12" ref="B22"/>
    <hyperlink r:id="rId13" ref="B24"/>
  </hyperlinks>
  <printOptions/>
  <pageMargins bottom="0.75" footer="0.0" header="0.0" left="0.7" right="0.7" top="0.75"/>
  <pageSetup orientation="landscape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6" width="22.63"/>
    <col customWidth="1" min="7" max="7" width="28.13"/>
    <col customWidth="1" min="8" max="8" width="23.75"/>
    <col customWidth="1" min="12" max="12" width="25.0"/>
  </cols>
  <sheetData>
    <row r="1" ht="15.75" customHeight="1">
      <c r="A1" s="2">
        <v>45959.0</v>
      </c>
      <c r="B1" s="4" t="s">
        <v>3</v>
      </c>
      <c r="C1" s="4">
        <v>301.0</v>
      </c>
      <c r="D1" s="4" t="s">
        <v>7</v>
      </c>
      <c r="E1" s="4" t="s">
        <v>8</v>
      </c>
      <c r="F1" s="4" t="s">
        <v>10</v>
      </c>
      <c r="G1" s="4"/>
      <c r="H1" s="4"/>
      <c r="I1" s="4" t="s">
        <v>11</v>
      </c>
      <c r="J1" s="4"/>
      <c r="K1" s="4"/>
      <c r="L1" s="4"/>
      <c r="M1" s="7"/>
      <c r="N1" s="7"/>
    </row>
    <row r="2" ht="15.75" customHeight="1">
      <c r="A2" s="4"/>
      <c r="B2" s="10">
        <v>301.0</v>
      </c>
      <c r="C2" s="11">
        <v>1.783010000012E12</v>
      </c>
      <c r="D2" s="4">
        <v>1.783510000013E12</v>
      </c>
      <c r="E2" s="4" t="s">
        <v>24</v>
      </c>
      <c r="F2" s="4" t="s">
        <v>25</v>
      </c>
      <c r="G2" s="4"/>
      <c r="H2" s="4"/>
      <c r="I2" s="4"/>
      <c r="J2" s="4"/>
      <c r="K2" s="4"/>
      <c r="L2" s="4" t="s">
        <v>26</v>
      </c>
      <c r="M2" s="7"/>
      <c r="N2" s="7"/>
    </row>
    <row r="3" ht="15.75" customHeight="1">
      <c r="A3" s="4"/>
      <c r="B3" s="13"/>
      <c r="C3" s="14">
        <v>1.783010000013E12</v>
      </c>
      <c r="D3" s="4" t="s">
        <v>35</v>
      </c>
      <c r="E3" s="4" t="s">
        <v>36</v>
      </c>
      <c r="F3" s="4" t="s">
        <v>37</v>
      </c>
      <c r="G3" s="4"/>
      <c r="H3" s="4"/>
      <c r="I3" s="4"/>
      <c r="J3" s="4"/>
      <c r="K3" s="4"/>
      <c r="L3" s="4">
        <v>1.781440000001E12</v>
      </c>
      <c r="M3" s="7"/>
      <c r="N3" s="7"/>
    </row>
    <row r="4" ht="15.75" customHeight="1">
      <c r="A4" s="4"/>
      <c r="B4" s="13"/>
      <c r="C4" s="16">
        <v>1.783010000014E12</v>
      </c>
      <c r="D4" s="18" t="s">
        <v>35</v>
      </c>
      <c r="E4" s="18" t="s">
        <v>49</v>
      </c>
      <c r="F4" s="18" t="s">
        <v>50</v>
      </c>
      <c r="G4" s="4"/>
      <c r="H4" s="4"/>
      <c r="I4" s="4"/>
      <c r="J4" s="4"/>
      <c r="K4" s="4"/>
      <c r="L4" s="4"/>
      <c r="M4" s="7"/>
      <c r="N4" s="7"/>
    </row>
    <row r="5" ht="15.75" customHeight="1">
      <c r="A5" s="7"/>
      <c r="B5" s="13"/>
      <c r="C5" s="20">
        <v>1.783010000015E12</v>
      </c>
      <c r="D5" s="4" t="s">
        <v>35</v>
      </c>
      <c r="E5" s="4" t="s">
        <v>36</v>
      </c>
      <c r="F5" s="4" t="s">
        <v>37</v>
      </c>
      <c r="G5" s="7"/>
      <c r="H5" s="7"/>
      <c r="I5" s="7"/>
      <c r="J5" s="7"/>
      <c r="K5" s="7"/>
      <c r="L5" s="7"/>
      <c r="M5" s="7"/>
      <c r="N5" s="7"/>
    </row>
    <row r="6" ht="15.75" customHeight="1">
      <c r="A6" s="7"/>
      <c r="B6" s="24"/>
      <c r="C6" s="27" t="s">
        <v>67</v>
      </c>
      <c r="D6" s="4" t="s">
        <v>35</v>
      </c>
      <c r="E6" s="4" t="s">
        <v>36</v>
      </c>
      <c r="F6" s="4" t="s">
        <v>37</v>
      </c>
      <c r="G6" s="7"/>
      <c r="H6" s="7"/>
      <c r="I6" s="7"/>
      <c r="J6" s="7"/>
      <c r="K6" s="7"/>
      <c r="L6" s="7"/>
      <c r="M6" s="7"/>
      <c r="N6" s="7"/>
    </row>
    <row r="7" ht="15.75" customHeight="1">
      <c r="A7" s="7"/>
      <c r="B7" s="10">
        <v>302.0</v>
      </c>
      <c r="C7" s="4">
        <v>1.783020000003E12</v>
      </c>
      <c r="D7" s="4" t="s">
        <v>35</v>
      </c>
      <c r="E7" s="4" t="s">
        <v>80</v>
      </c>
      <c r="F7" s="4" t="s">
        <v>81</v>
      </c>
      <c r="G7" s="7"/>
      <c r="H7" s="7"/>
      <c r="I7" s="7"/>
      <c r="J7" s="7"/>
      <c r="K7" s="7"/>
      <c r="L7" s="7"/>
      <c r="M7" s="7"/>
      <c r="N7" s="7"/>
    </row>
    <row r="8" ht="15.75" customHeight="1">
      <c r="A8" s="7"/>
      <c r="B8" s="13"/>
      <c r="C8" s="31">
        <v>1.783020000004E12</v>
      </c>
      <c r="D8" s="4" t="s">
        <v>35</v>
      </c>
      <c r="E8" s="4" t="s">
        <v>88</v>
      </c>
      <c r="F8" s="4" t="s">
        <v>89</v>
      </c>
      <c r="G8" s="7"/>
      <c r="H8" s="7"/>
      <c r="I8" s="7"/>
      <c r="J8" s="7"/>
      <c r="K8" s="7"/>
      <c r="L8" s="7"/>
      <c r="M8" s="7"/>
      <c r="N8" s="7"/>
    </row>
    <row r="9" ht="15.75" customHeight="1">
      <c r="A9" s="7"/>
      <c r="B9" s="24"/>
      <c r="C9" s="4">
        <v>1.783020000005E12</v>
      </c>
      <c r="D9" s="4" t="s">
        <v>35</v>
      </c>
      <c r="E9" s="4" t="s">
        <v>24</v>
      </c>
      <c r="F9" s="4" t="s">
        <v>25</v>
      </c>
      <c r="G9" s="7"/>
      <c r="H9" s="7"/>
      <c r="I9" s="7"/>
      <c r="J9" s="7"/>
      <c r="K9" s="7"/>
      <c r="L9" s="7"/>
      <c r="M9" s="7"/>
      <c r="N9" s="7"/>
    </row>
    <row r="10" ht="15.75" customHeight="1">
      <c r="A10" s="7"/>
      <c r="B10" s="10">
        <v>351.0</v>
      </c>
      <c r="C10" s="14">
        <v>1.783510000013E12</v>
      </c>
      <c r="D10" s="4" t="s">
        <v>35</v>
      </c>
      <c r="E10" s="4" t="s">
        <v>24</v>
      </c>
      <c r="F10" s="4" t="s">
        <v>25</v>
      </c>
      <c r="G10" s="7"/>
      <c r="H10" s="7"/>
      <c r="I10" s="7"/>
      <c r="J10" s="7"/>
      <c r="K10" s="7"/>
      <c r="L10" s="7"/>
      <c r="M10" s="7"/>
      <c r="N10" s="7"/>
    </row>
    <row r="11" ht="15.75" customHeight="1">
      <c r="A11" s="7"/>
      <c r="B11" s="24"/>
      <c r="C11" s="14">
        <v>1.783510000014E12</v>
      </c>
      <c r="D11" s="4" t="s">
        <v>35</v>
      </c>
      <c r="E11" s="4" t="s">
        <v>24</v>
      </c>
      <c r="F11" s="4" t="s">
        <v>25</v>
      </c>
      <c r="G11" s="7"/>
      <c r="H11" s="7"/>
      <c r="I11" s="7"/>
      <c r="J11" s="7"/>
      <c r="K11" s="7"/>
      <c r="L11" s="7"/>
      <c r="M11" s="7"/>
      <c r="N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ht="15.75" customHeight="1">
      <c r="A13" s="40">
        <v>45965.0</v>
      </c>
      <c r="B13" s="27">
        <v>301.0</v>
      </c>
      <c r="C13" s="1">
        <v>1.783010000018E12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ht="15.75" customHeight="1">
      <c r="A14" s="7"/>
      <c r="B14" s="27">
        <v>302.0</v>
      </c>
      <c r="C14" s="1">
        <v>1.783020000006E12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ht="15.75" customHeight="1">
      <c r="A15" s="7"/>
      <c r="B15" s="27">
        <v>351.0</v>
      </c>
      <c r="C15" s="1">
        <v>1.783510000015E12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ht="15.75" customHeight="1">
      <c r="A17" s="42">
        <v>45992.0</v>
      </c>
      <c r="B17" s="10">
        <v>301.0</v>
      </c>
      <c r="C17" s="4">
        <v>1.783010000019E12</v>
      </c>
      <c r="D17" s="44">
        <v>46034.0</v>
      </c>
      <c r="E17" s="4" t="s">
        <v>107</v>
      </c>
      <c r="F17" s="44">
        <v>46393.0</v>
      </c>
      <c r="G17" s="7"/>
      <c r="H17" s="7"/>
      <c r="I17" s="7"/>
      <c r="J17" s="7"/>
      <c r="K17" s="7"/>
      <c r="L17" s="7"/>
      <c r="M17" s="7"/>
      <c r="N17" s="7"/>
    </row>
    <row r="18" ht="15.75" customHeight="1">
      <c r="A18" s="4"/>
      <c r="B18" s="13"/>
      <c r="C18" s="4">
        <v>1.78301000002E12</v>
      </c>
      <c r="D18" s="44">
        <v>46093.0</v>
      </c>
      <c r="E18" s="44">
        <v>46430.0</v>
      </c>
      <c r="F18" s="44">
        <v>46458.0</v>
      </c>
      <c r="G18" s="7"/>
      <c r="H18" s="7"/>
      <c r="I18" s="7"/>
      <c r="J18" s="7"/>
      <c r="K18" s="7"/>
      <c r="L18" s="7"/>
      <c r="M18" s="7"/>
      <c r="N18" s="7"/>
    </row>
    <row r="19" ht="15.75" customHeight="1">
      <c r="A19" s="4"/>
      <c r="B19" s="24"/>
      <c r="C19" s="4"/>
      <c r="D19" s="4"/>
      <c r="E19" s="4"/>
      <c r="F19" s="4"/>
      <c r="G19" s="7"/>
      <c r="H19" s="7"/>
      <c r="I19" s="7"/>
      <c r="J19" s="7"/>
      <c r="K19" s="7"/>
      <c r="L19" s="7"/>
      <c r="M19" s="7"/>
      <c r="N19" s="7"/>
    </row>
    <row r="20" ht="15.75" customHeight="1">
      <c r="A20" s="4"/>
      <c r="B20" s="10">
        <v>302.0</v>
      </c>
      <c r="C20" s="11">
        <v>1.783060000007E12</v>
      </c>
      <c r="D20" s="44">
        <v>46185.0</v>
      </c>
      <c r="E20" s="44">
        <v>46885.0</v>
      </c>
      <c r="F20" s="44">
        <v>46916.0</v>
      </c>
    </row>
    <row r="21" ht="15.75" customHeight="1">
      <c r="A21" s="4"/>
      <c r="B21" s="24"/>
      <c r="C21" s="11">
        <v>1.783020000007E12</v>
      </c>
      <c r="D21" s="44">
        <v>46185.0</v>
      </c>
      <c r="E21" s="44">
        <v>46519.0</v>
      </c>
      <c r="F21" s="44">
        <v>46550.0</v>
      </c>
    </row>
    <row r="22" ht="15.75" customHeight="1">
      <c r="A22" s="4"/>
      <c r="B22" s="10">
        <v>351.0</v>
      </c>
      <c r="C22" s="4">
        <v>1.783510000016E12</v>
      </c>
      <c r="D22" s="44">
        <v>46185.0</v>
      </c>
      <c r="E22" s="44">
        <v>46513.0</v>
      </c>
      <c r="F22" s="44">
        <v>46544.0</v>
      </c>
    </row>
    <row r="23" ht="15.75" customHeight="1">
      <c r="A23" s="4"/>
      <c r="B23" s="24"/>
      <c r="C23" s="4">
        <v>1.783510000017E12</v>
      </c>
      <c r="D23" s="44">
        <v>46186.0</v>
      </c>
      <c r="E23" s="44">
        <v>46519.0</v>
      </c>
      <c r="F23" s="44">
        <v>46550.0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B6"/>
    <mergeCell ref="B7:B9"/>
    <mergeCell ref="B10:B11"/>
    <mergeCell ref="B17:B19"/>
    <mergeCell ref="B20:B21"/>
    <mergeCell ref="B22:B2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76.0"/>
  </cols>
  <sheetData>
    <row r="1" ht="15.75" customHeight="1">
      <c r="A1" s="1">
        <v>1.0</v>
      </c>
      <c r="B1" s="1" t="s">
        <v>0</v>
      </c>
    </row>
    <row r="2" ht="15.75" customHeight="1">
      <c r="A2" s="1">
        <v>2.0</v>
      </c>
      <c r="B2" s="1" t="s">
        <v>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1.0" ySplit="1.0" topLeftCell="L2" activePane="bottomRight" state="frozen"/>
      <selection activeCell="L1" sqref="L1" pane="topRight"/>
      <selection activeCell="A2" sqref="A2" pane="bottomLeft"/>
      <selection activeCell="L2" sqref="L2" pane="bottomRight"/>
    </sheetView>
  </sheetViews>
  <sheetFormatPr customHeight="1" defaultColWidth="12.63" defaultRowHeight="15.0"/>
  <cols>
    <col customWidth="1" min="2" max="2" width="30.75"/>
    <col customWidth="1" min="3" max="3" width="15.75"/>
    <col customWidth="1" min="4" max="4" width="22.63"/>
    <col customWidth="1" min="5" max="5" width="13.13"/>
    <col customWidth="1" min="6" max="7" width="11.88"/>
    <col customWidth="1" min="8" max="8" width="16.38"/>
    <col customWidth="1" min="9" max="9" width="12.88"/>
    <col customWidth="1" min="10" max="10" width="9.75"/>
    <col customWidth="1" min="11" max="11" width="0.38"/>
    <col customWidth="1" min="12" max="12" width="13.0"/>
    <col customWidth="1" min="13" max="13" width="11.88"/>
    <col customWidth="1" min="14" max="14" width="14.63"/>
    <col customWidth="1" min="15" max="24" width="11.88"/>
    <col customWidth="1" min="27" max="27" width="17.63"/>
    <col customWidth="1" min="29" max="29" width="24.13"/>
  </cols>
  <sheetData>
    <row r="1" ht="15.75" customHeight="1">
      <c r="A1" s="6" t="s">
        <v>2</v>
      </c>
      <c r="B1" s="6" t="s">
        <v>13</v>
      </c>
      <c r="C1" s="6" t="s">
        <v>14</v>
      </c>
      <c r="D1" s="6" t="s">
        <v>15</v>
      </c>
      <c r="E1" s="12" t="s">
        <v>16</v>
      </c>
      <c r="F1" s="6" t="s">
        <v>27</v>
      </c>
      <c r="G1" s="6" t="s">
        <v>28</v>
      </c>
      <c r="H1" s="12" t="s">
        <v>29</v>
      </c>
      <c r="I1" s="12" t="s">
        <v>30</v>
      </c>
      <c r="J1" s="6" t="s">
        <v>31</v>
      </c>
      <c r="K1" s="6" t="s">
        <v>32</v>
      </c>
      <c r="L1" s="6" t="s">
        <v>33</v>
      </c>
      <c r="M1" s="6" t="s">
        <v>34</v>
      </c>
      <c r="N1" s="15" t="s">
        <v>38</v>
      </c>
      <c r="O1" s="15" t="s">
        <v>39</v>
      </c>
      <c r="P1" s="6" t="s">
        <v>40</v>
      </c>
      <c r="Q1" s="15" t="s">
        <v>41</v>
      </c>
      <c r="R1" s="15" t="s">
        <v>42</v>
      </c>
      <c r="S1" s="15" t="s">
        <v>38</v>
      </c>
      <c r="T1" s="15" t="s">
        <v>39</v>
      </c>
      <c r="U1" s="15" t="s">
        <v>41</v>
      </c>
      <c r="V1" s="15" t="s">
        <v>43</v>
      </c>
      <c r="W1" s="15" t="s">
        <v>44</v>
      </c>
      <c r="X1" s="15" t="s">
        <v>41</v>
      </c>
      <c r="Y1" s="12" t="s">
        <v>3</v>
      </c>
      <c r="Z1" s="12" t="s">
        <v>45</v>
      </c>
      <c r="AA1" s="1" t="s">
        <v>46</v>
      </c>
    </row>
    <row r="2" ht="15.75" customHeight="1">
      <c r="A2" s="19">
        <v>1.0</v>
      </c>
      <c r="B2" s="19"/>
      <c r="C2" s="21" t="s">
        <v>52</v>
      </c>
      <c r="D2" s="21" t="s">
        <v>63</v>
      </c>
      <c r="E2" s="21" t="s">
        <v>64</v>
      </c>
      <c r="F2" s="21" t="s">
        <v>64</v>
      </c>
      <c r="G2" s="21" t="s">
        <v>64</v>
      </c>
      <c r="H2" s="21" t="s">
        <v>64</v>
      </c>
      <c r="I2" s="21"/>
      <c r="J2" s="21" t="s">
        <v>64</v>
      </c>
      <c r="K2" s="21" t="s">
        <v>64</v>
      </c>
      <c r="L2" s="21" t="s">
        <v>64</v>
      </c>
      <c r="M2" s="21" t="s">
        <v>64</v>
      </c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ht="15.75" customHeight="1">
      <c r="A3" s="1">
        <v>2.0</v>
      </c>
      <c r="B3" s="1"/>
      <c r="C3" s="28" t="s">
        <v>52</v>
      </c>
      <c r="D3" s="28" t="s">
        <v>82</v>
      </c>
      <c r="E3" s="28" t="s">
        <v>64</v>
      </c>
      <c r="F3" s="28" t="s">
        <v>64</v>
      </c>
      <c r="G3" s="28" t="s">
        <v>64</v>
      </c>
      <c r="H3" s="28" t="s">
        <v>64</v>
      </c>
      <c r="I3" s="28"/>
      <c r="J3" s="28" t="s">
        <v>64</v>
      </c>
      <c r="K3" s="28" t="s">
        <v>64</v>
      </c>
      <c r="L3" s="28" t="s">
        <v>64</v>
      </c>
      <c r="M3" s="28" t="s">
        <v>64</v>
      </c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</row>
    <row r="4" ht="15.75" customHeight="1">
      <c r="A4" s="19">
        <v>3.0</v>
      </c>
      <c r="B4" s="19" t="s">
        <v>84</v>
      </c>
      <c r="C4" s="30" t="s">
        <v>85</v>
      </c>
      <c r="D4" s="34" t="s">
        <v>64</v>
      </c>
      <c r="E4" s="34" t="b">
        <v>1</v>
      </c>
      <c r="F4" s="37" t="s">
        <v>93</v>
      </c>
      <c r="G4" s="34" t="s">
        <v>95</v>
      </c>
      <c r="H4" s="34" t="b">
        <v>1</v>
      </c>
      <c r="I4" s="34" t="s">
        <v>96</v>
      </c>
      <c r="J4" s="39" t="s">
        <v>98</v>
      </c>
      <c r="K4" s="34" t="s">
        <v>99</v>
      </c>
      <c r="L4" s="34" t="b">
        <v>1</v>
      </c>
      <c r="M4" s="34" t="b">
        <v>1</v>
      </c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19">
        <v>301.0</v>
      </c>
      <c r="Z4" s="19">
        <v>1.783010000007E12</v>
      </c>
      <c r="AA4" s="41" t="s">
        <v>101</v>
      </c>
      <c r="AB4" s="43" t="s">
        <v>104</v>
      </c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</row>
    <row r="5" ht="15.75" customHeight="1">
      <c r="A5" s="1">
        <v>4.0</v>
      </c>
      <c r="B5" s="1" t="s">
        <v>108</v>
      </c>
      <c r="C5" s="13"/>
      <c r="D5" s="37" t="s">
        <v>64</v>
      </c>
      <c r="E5" s="37" t="b">
        <v>1</v>
      </c>
      <c r="F5" s="37" t="s">
        <v>110</v>
      </c>
      <c r="G5" s="37" t="s">
        <v>111</v>
      </c>
      <c r="H5" s="37" t="b">
        <v>1</v>
      </c>
      <c r="I5" s="37">
        <v>360.0</v>
      </c>
      <c r="J5" s="13"/>
      <c r="K5" s="37" t="s">
        <v>113</v>
      </c>
      <c r="L5" s="37" t="b">
        <v>1</v>
      </c>
      <c r="M5" s="37" t="b">
        <v>0</v>
      </c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1">
        <v>302.0</v>
      </c>
      <c r="Z5" s="1">
        <v>1.783020000001E12</v>
      </c>
      <c r="AA5" s="43" t="s">
        <v>114</v>
      </c>
      <c r="AC5" s="19" t="s">
        <v>115</v>
      </c>
    </row>
    <row r="6" ht="15.75" customHeight="1">
      <c r="A6" s="19">
        <v>5.0</v>
      </c>
      <c r="B6" s="19" t="s">
        <v>117</v>
      </c>
      <c r="C6" s="13"/>
      <c r="D6" s="46"/>
      <c r="E6" s="34" t="b">
        <v>0</v>
      </c>
      <c r="F6" s="34" t="s">
        <v>64</v>
      </c>
      <c r="G6" s="34" t="s">
        <v>64</v>
      </c>
      <c r="H6" s="34" t="s">
        <v>64</v>
      </c>
      <c r="I6" s="34" t="s">
        <v>96</v>
      </c>
      <c r="J6" s="13"/>
      <c r="K6" s="34" t="s">
        <v>120</v>
      </c>
      <c r="L6" s="34" t="b">
        <v>0</v>
      </c>
      <c r="M6" s="34" t="b">
        <v>0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19">
        <v>301.0</v>
      </c>
      <c r="Z6" s="19">
        <v>1.783010000008E12</v>
      </c>
      <c r="AA6" s="43" t="s">
        <v>114</v>
      </c>
      <c r="AB6" s="19"/>
      <c r="AC6" s="19" t="s">
        <v>121</v>
      </c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</row>
    <row r="7" ht="15.75" customHeight="1">
      <c r="A7" s="1">
        <v>6.0</v>
      </c>
      <c r="B7" s="1" t="s">
        <v>123</v>
      </c>
      <c r="C7" s="13"/>
      <c r="D7" s="18" t="s">
        <v>64</v>
      </c>
      <c r="E7" s="18" t="b">
        <v>0</v>
      </c>
      <c r="F7" s="18" t="s">
        <v>64</v>
      </c>
      <c r="G7" s="18" t="s">
        <v>64</v>
      </c>
      <c r="H7" s="18" t="s">
        <v>64</v>
      </c>
      <c r="I7" s="18">
        <v>360.0</v>
      </c>
      <c r="J7" s="24"/>
      <c r="K7" s="37" t="s">
        <v>124</v>
      </c>
      <c r="L7" s="37" t="b">
        <v>0</v>
      </c>
      <c r="M7" s="37" t="b">
        <v>0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1">
        <v>301.0</v>
      </c>
      <c r="Z7" s="1">
        <v>1.783010000008E12</v>
      </c>
      <c r="AA7" s="43" t="s">
        <v>114</v>
      </c>
    </row>
    <row r="8" ht="15.75" customHeight="1">
      <c r="A8" s="19">
        <v>7.0</v>
      </c>
      <c r="B8" s="19" t="s">
        <v>127</v>
      </c>
      <c r="C8" s="13"/>
      <c r="D8" s="50" t="s">
        <v>64</v>
      </c>
      <c r="E8" s="50" t="b">
        <v>0</v>
      </c>
      <c r="F8" s="50" t="s">
        <v>64</v>
      </c>
      <c r="G8" s="50" t="s">
        <v>64</v>
      </c>
      <c r="H8" s="50" t="s">
        <v>64</v>
      </c>
      <c r="I8" s="50">
        <v>360.0</v>
      </c>
      <c r="J8" s="52" t="s">
        <v>128</v>
      </c>
      <c r="K8" s="50" t="s">
        <v>99</v>
      </c>
      <c r="L8" s="50" t="b">
        <v>0</v>
      </c>
      <c r="M8" s="50" t="b">
        <v>0</v>
      </c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19">
        <v>301.0</v>
      </c>
      <c r="Z8" s="19">
        <v>1.783010000007E12</v>
      </c>
      <c r="AA8" s="43" t="s">
        <v>114</v>
      </c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</row>
    <row r="9" ht="15.75" customHeight="1">
      <c r="A9" s="1">
        <v>8.0</v>
      </c>
      <c r="B9" s="1" t="s">
        <v>129</v>
      </c>
      <c r="C9" s="13"/>
      <c r="D9" s="54" t="s">
        <v>64</v>
      </c>
      <c r="E9" s="54" t="b">
        <v>0</v>
      </c>
      <c r="F9" s="54" t="s">
        <v>64</v>
      </c>
      <c r="G9" s="54" t="s">
        <v>64</v>
      </c>
      <c r="H9" s="54" t="s">
        <v>64</v>
      </c>
      <c r="I9" s="54" t="s">
        <v>96</v>
      </c>
      <c r="J9" s="13"/>
      <c r="K9" s="54" t="s">
        <v>113</v>
      </c>
      <c r="L9" s="54" t="b">
        <v>0</v>
      </c>
      <c r="M9" s="54" t="b">
        <v>0</v>
      </c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</row>
    <row r="10" ht="15.75" customHeight="1">
      <c r="A10" s="19">
        <v>9.0</v>
      </c>
      <c r="B10" s="19" t="s">
        <v>132</v>
      </c>
      <c r="C10" s="13"/>
      <c r="D10" s="50" t="s">
        <v>64</v>
      </c>
      <c r="E10" s="50" t="b">
        <v>1</v>
      </c>
      <c r="F10" s="50" t="s">
        <v>110</v>
      </c>
      <c r="G10" s="50" t="s">
        <v>111</v>
      </c>
      <c r="H10" s="50" t="b">
        <v>0</v>
      </c>
      <c r="I10" s="50">
        <v>360.0</v>
      </c>
      <c r="J10" s="13"/>
      <c r="K10" s="50" t="s">
        <v>124</v>
      </c>
      <c r="L10" s="50" t="b">
        <v>1</v>
      </c>
      <c r="M10" s="50" t="b">
        <v>0</v>
      </c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</row>
    <row r="11" ht="15.75" customHeight="1">
      <c r="A11" s="1">
        <v>10.0</v>
      </c>
      <c r="B11" s="1" t="s">
        <v>133</v>
      </c>
      <c r="C11" s="13"/>
      <c r="D11" s="54" t="s">
        <v>64</v>
      </c>
      <c r="E11" s="54" t="b">
        <v>1</v>
      </c>
      <c r="F11" s="54" t="s">
        <v>93</v>
      </c>
      <c r="G11" s="54" t="s">
        <v>95</v>
      </c>
      <c r="H11" s="54" t="b">
        <v>1</v>
      </c>
      <c r="I11" s="54" t="s">
        <v>96</v>
      </c>
      <c r="J11" s="24"/>
      <c r="K11" s="54" t="s">
        <v>120</v>
      </c>
      <c r="L11" s="54" t="b">
        <v>1</v>
      </c>
      <c r="M11" s="54" t="b">
        <v>1</v>
      </c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</row>
    <row r="12" ht="15.75" customHeight="1">
      <c r="A12" s="19">
        <v>11.0</v>
      </c>
      <c r="B12" s="19" t="s">
        <v>134</v>
      </c>
      <c r="C12" s="13"/>
      <c r="D12" s="55" t="s">
        <v>64</v>
      </c>
      <c r="E12" s="55" t="b">
        <v>1</v>
      </c>
      <c r="F12" s="55" t="s">
        <v>93</v>
      </c>
      <c r="G12" s="55" t="s">
        <v>95</v>
      </c>
      <c r="H12" s="55" t="b">
        <v>0</v>
      </c>
      <c r="I12" s="55" t="s">
        <v>96</v>
      </c>
      <c r="J12" s="55" t="s">
        <v>135</v>
      </c>
      <c r="K12" s="55" t="s">
        <v>64</v>
      </c>
      <c r="L12" s="55" t="b">
        <v>1</v>
      </c>
      <c r="M12" s="55" t="b">
        <v>1</v>
      </c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19"/>
      <c r="Z12" s="19">
        <v>1.783010000007E12</v>
      </c>
      <c r="AA12" s="19" t="s">
        <v>136</v>
      </c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</row>
    <row r="13" ht="15.75" customHeight="1">
      <c r="A13" s="1">
        <v>12.0</v>
      </c>
      <c r="B13" s="1" t="s">
        <v>137</v>
      </c>
      <c r="C13" s="24"/>
      <c r="D13" s="56" t="s">
        <v>64</v>
      </c>
      <c r="E13" s="56" t="b">
        <v>1</v>
      </c>
      <c r="F13" s="56" t="s">
        <v>93</v>
      </c>
      <c r="G13" s="56" t="s">
        <v>95</v>
      </c>
      <c r="H13" s="56" t="b">
        <v>1</v>
      </c>
      <c r="I13" s="56">
        <v>360.0</v>
      </c>
      <c r="J13" s="56" t="s">
        <v>135</v>
      </c>
      <c r="K13" s="56" t="s">
        <v>64</v>
      </c>
      <c r="L13" s="55" t="b">
        <v>1</v>
      </c>
      <c r="M13" s="56" t="b">
        <v>0</v>
      </c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</row>
    <row r="14" ht="15.75" customHeight="1">
      <c r="A14" s="19">
        <v>13.0</v>
      </c>
      <c r="B14" s="19" t="s">
        <v>139</v>
      </c>
      <c r="C14" s="21" t="s">
        <v>140</v>
      </c>
      <c r="D14" s="58" t="s">
        <v>141</v>
      </c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</row>
    <row r="15" ht="15.75" customHeight="1">
      <c r="A15" s="61"/>
      <c r="B15" s="62"/>
      <c r="C15" s="64" t="s">
        <v>143</v>
      </c>
      <c r="D15" s="65" t="s">
        <v>64</v>
      </c>
      <c r="E15" s="65" t="b">
        <v>1</v>
      </c>
      <c r="F15" s="65" t="s">
        <v>93</v>
      </c>
      <c r="G15" s="65" t="s">
        <v>95</v>
      </c>
      <c r="H15" s="65" t="b">
        <v>1</v>
      </c>
      <c r="I15" s="65" t="s">
        <v>146</v>
      </c>
      <c r="J15" s="65" t="s">
        <v>64</v>
      </c>
      <c r="K15" s="67" t="s">
        <v>64</v>
      </c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</row>
    <row r="16" ht="15.75" customHeight="1">
      <c r="B16" s="4"/>
      <c r="C16" s="13"/>
      <c r="D16" s="71" t="s">
        <v>64</v>
      </c>
      <c r="E16" s="71" t="b">
        <v>1</v>
      </c>
      <c r="F16" s="65" t="s">
        <v>93</v>
      </c>
      <c r="G16" s="71" t="s">
        <v>95</v>
      </c>
      <c r="H16" s="65" t="b">
        <v>0</v>
      </c>
      <c r="I16" s="65" t="s">
        <v>146</v>
      </c>
      <c r="J16" s="71" t="s">
        <v>64</v>
      </c>
      <c r="K16" s="72" t="s">
        <v>64</v>
      </c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</row>
    <row r="17" ht="15.75" customHeight="1">
      <c r="A17" s="1"/>
      <c r="B17" s="4"/>
      <c r="C17" s="13"/>
      <c r="D17" s="71" t="s">
        <v>64</v>
      </c>
      <c r="E17" s="71" t="b">
        <v>1</v>
      </c>
      <c r="F17" s="71" t="s">
        <v>93</v>
      </c>
      <c r="G17" s="71" t="s">
        <v>111</v>
      </c>
      <c r="H17" s="65" t="b">
        <v>1</v>
      </c>
      <c r="I17" s="65">
        <v>360.0</v>
      </c>
      <c r="J17" s="71" t="s">
        <v>64</v>
      </c>
      <c r="K17" s="72" t="s">
        <v>64</v>
      </c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</row>
    <row r="18" ht="15.75" customHeight="1">
      <c r="A18" s="1"/>
      <c r="B18" s="4"/>
      <c r="C18" s="13"/>
      <c r="D18" s="71" t="s">
        <v>64</v>
      </c>
      <c r="E18" s="71" t="b">
        <v>1</v>
      </c>
      <c r="F18" s="71" t="s">
        <v>110</v>
      </c>
      <c r="G18" s="71" t="s">
        <v>95</v>
      </c>
      <c r="H18" s="71" t="b">
        <v>1</v>
      </c>
      <c r="I18" s="65" t="s">
        <v>146</v>
      </c>
      <c r="J18" s="71" t="s">
        <v>64</v>
      </c>
      <c r="K18" s="72" t="s">
        <v>64</v>
      </c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</row>
    <row r="19" ht="15.75" customHeight="1">
      <c r="A19" s="1"/>
      <c r="B19" s="4"/>
      <c r="C19" s="13"/>
      <c r="D19" s="71" t="s">
        <v>64</v>
      </c>
      <c r="E19" s="65" t="b">
        <v>1</v>
      </c>
      <c r="F19" s="71" t="s">
        <v>110</v>
      </c>
      <c r="G19" s="65" t="s">
        <v>111</v>
      </c>
      <c r="H19" s="65" t="b">
        <v>0</v>
      </c>
      <c r="I19" s="65">
        <v>360.0</v>
      </c>
      <c r="J19" s="71" t="s">
        <v>64</v>
      </c>
      <c r="K19" s="72" t="s">
        <v>64</v>
      </c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</row>
    <row r="20" ht="15.75" customHeight="1">
      <c r="A20" s="1"/>
      <c r="B20" s="4"/>
      <c r="C20" s="24"/>
      <c r="D20" s="71" t="s">
        <v>64</v>
      </c>
      <c r="E20" s="65" t="b">
        <v>0</v>
      </c>
      <c r="F20" s="65" t="s">
        <v>155</v>
      </c>
      <c r="G20" s="65" t="s">
        <v>155</v>
      </c>
      <c r="H20" s="65" t="s">
        <v>155</v>
      </c>
      <c r="I20" s="65" t="s">
        <v>146</v>
      </c>
      <c r="J20" s="71" t="s">
        <v>64</v>
      </c>
      <c r="K20" s="74" t="s">
        <v>64</v>
      </c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1">
        <v>302.0</v>
      </c>
    </row>
    <row r="21" ht="15.75" customHeight="1">
      <c r="A21" s="62"/>
      <c r="B21" s="62"/>
      <c r="C21" s="64" t="s">
        <v>157</v>
      </c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76">
        <v>0.0</v>
      </c>
      <c r="O21" s="76">
        <v>12.0</v>
      </c>
      <c r="P21" s="76">
        <v>5.0</v>
      </c>
      <c r="Q21" s="65"/>
      <c r="R21" s="65"/>
      <c r="S21" s="65"/>
      <c r="T21" s="65"/>
      <c r="U21" s="65"/>
      <c r="V21" s="65"/>
      <c r="W21" s="65"/>
      <c r="X21" s="65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</row>
    <row r="22" ht="15.75" customHeight="1">
      <c r="A22" s="62"/>
      <c r="B22" s="62"/>
      <c r="C22" s="13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76">
        <v>12.0</v>
      </c>
      <c r="O22" s="76">
        <v>24.0</v>
      </c>
      <c r="P22" s="76">
        <v>7.0</v>
      </c>
      <c r="Q22" s="65"/>
      <c r="R22" s="65"/>
      <c r="S22" s="65"/>
      <c r="T22" s="65"/>
      <c r="U22" s="65"/>
      <c r="V22" s="65"/>
      <c r="W22" s="65"/>
      <c r="X22" s="65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</row>
    <row r="23" ht="15.75" customHeight="1">
      <c r="A23" s="62"/>
      <c r="B23" s="62"/>
      <c r="C23" s="13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76">
        <v>24.0</v>
      </c>
      <c r="O23" s="76">
        <v>36.0</v>
      </c>
      <c r="P23" s="76">
        <v>8.0</v>
      </c>
      <c r="Q23" s="65"/>
      <c r="R23" s="65"/>
      <c r="S23" s="65"/>
      <c r="T23" s="65"/>
      <c r="U23" s="65"/>
      <c r="V23" s="65"/>
      <c r="W23" s="65"/>
      <c r="X23" s="65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</row>
    <row r="24" ht="15.75" customHeight="1">
      <c r="A24" s="62"/>
      <c r="B24" s="62"/>
      <c r="C24" s="13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76">
        <v>36.0</v>
      </c>
      <c r="O24" s="76">
        <v>60.0</v>
      </c>
      <c r="P24" s="76">
        <v>9.0</v>
      </c>
      <c r="Q24" s="65"/>
      <c r="R24" s="65"/>
      <c r="S24" s="65"/>
      <c r="T24" s="65"/>
      <c r="U24" s="65"/>
      <c r="V24" s="65"/>
      <c r="W24" s="65"/>
      <c r="X24" s="65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</row>
    <row r="25" ht="15.75" customHeight="1">
      <c r="A25" s="62"/>
      <c r="B25" s="62"/>
      <c r="C25" s="13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77">
        <v>0.0</v>
      </c>
      <c r="O25" s="77">
        <v>1.0</v>
      </c>
      <c r="P25" s="77">
        <v>6.0</v>
      </c>
      <c r="Q25" s="65"/>
      <c r="R25" s="65"/>
      <c r="S25" s="65"/>
      <c r="T25" s="65"/>
      <c r="U25" s="65"/>
      <c r="V25" s="65"/>
      <c r="W25" s="65"/>
      <c r="X25" s="65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</row>
    <row r="26" ht="15.75" customHeight="1">
      <c r="A26" s="62"/>
      <c r="B26" s="62"/>
      <c r="C26" s="13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77">
        <v>1.0</v>
      </c>
      <c r="O26" s="77">
        <v>2.0</v>
      </c>
      <c r="P26" s="77">
        <v>7.0</v>
      </c>
      <c r="Q26" s="65"/>
      <c r="R26" s="65"/>
      <c r="S26" s="65"/>
      <c r="T26" s="65"/>
      <c r="U26" s="65"/>
      <c r="V26" s="65"/>
      <c r="W26" s="65"/>
      <c r="X26" s="65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</row>
    <row r="27" ht="15.75" customHeight="1">
      <c r="A27" s="62"/>
      <c r="B27" s="62"/>
      <c r="C27" s="13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77">
        <v>2.0</v>
      </c>
      <c r="O27" s="77">
        <v>3.0</v>
      </c>
      <c r="P27" s="77">
        <v>8.0</v>
      </c>
      <c r="Q27" s="65"/>
      <c r="R27" s="65"/>
      <c r="S27" s="65"/>
      <c r="T27" s="65"/>
      <c r="U27" s="65"/>
      <c r="V27" s="65"/>
      <c r="W27" s="65"/>
      <c r="X27" s="65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</row>
    <row r="28" ht="15.75" customHeight="1">
      <c r="A28" s="62"/>
      <c r="B28" s="62"/>
      <c r="C28" s="24"/>
      <c r="D28" s="78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</row>
    <row r="29" ht="15.75" customHeight="1">
      <c r="A29" s="62"/>
      <c r="B29" s="62"/>
      <c r="C29" s="64" t="s">
        <v>166</v>
      </c>
      <c r="D29" s="65"/>
      <c r="E29" s="65"/>
      <c r="F29" s="65"/>
      <c r="G29" s="65"/>
      <c r="H29" s="65"/>
      <c r="I29" s="65"/>
      <c r="J29" s="64" t="s">
        <v>167</v>
      </c>
      <c r="K29" s="65"/>
      <c r="L29" s="65"/>
      <c r="M29" s="65"/>
      <c r="N29" s="65"/>
      <c r="O29" s="65"/>
      <c r="P29" s="65"/>
      <c r="Q29" s="81">
        <v>60.0</v>
      </c>
      <c r="R29" s="65"/>
      <c r="S29" s="65"/>
      <c r="T29" s="65"/>
      <c r="U29" s="65"/>
      <c r="V29" s="65"/>
      <c r="W29" s="65"/>
      <c r="X29" s="65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</row>
    <row r="30" ht="15.75" customHeight="1">
      <c r="A30" s="62"/>
      <c r="B30" s="62"/>
      <c r="C30" s="13"/>
      <c r="D30" s="65"/>
      <c r="E30" s="65"/>
      <c r="F30" s="65"/>
      <c r="G30" s="65"/>
      <c r="H30" s="65"/>
      <c r="I30" s="65"/>
      <c r="J30" s="24"/>
      <c r="K30" s="65"/>
      <c r="L30" s="65"/>
      <c r="M30" s="65"/>
      <c r="N30" s="65"/>
      <c r="O30" s="65"/>
      <c r="P30" s="65"/>
      <c r="Q30" s="83">
        <v>40.0</v>
      </c>
      <c r="R30" s="65"/>
      <c r="S30" s="65"/>
      <c r="T30" s="65"/>
      <c r="U30" s="65"/>
      <c r="V30" s="65"/>
      <c r="W30" s="65"/>
      <c r="X30" s="65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</row>
    <row r="31" ht="15.75" customHeight="1">
      <c r="A31" s="62"/>
      <c r="B31" s="62"/>
      <c r="C31" s="13"/>
      <c r="D31" s="65"/>
      <c r="E31" s="65"/>
      <c r="F31" s="65"/>
      <c r="G31" s="65"/>
      <c r="H31" s="65"/>
      <c r="I31" s="65"/>
      <c r="J31" s="64" t="s">
        <v>168</v>
      </c>
      <c r="K31" s="65"/>
      <c r="L31" s="65"/>
      <c r="M31" s="65"/>
      <c r="N31" s="65"/>
      <c r="O31" s="65"/>
      <c r="P31" s="65"/>
      <c r="Q31" s="65"/>
      <c r="R31" s="64" t="s">
        <v>169</v>
      </c>
      <c r="S31" s="77">
        <v>0.0</v>
      </c>
      <c r="T31" s="77">
        <v>7.0</v>
      </c>
      <c r="U31" s="77">
        <v>60.0</v>
      </c>
      <c r="V31" s="65"/>
      <c r="W31" s="65"/>
      <c r="X31" s="65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</row>
    <row r="32" ht="15.75" customHeight="1">
      <c r="A32" s="62"/>
      <c r="B32" s="62"/>
      <c r="C32" s="13"/>
      <c r="D32" s="65"/>
      <c r="E32" s="65"/>
      <c r="F32" s="65"/>
      <c r="G32" s="65"/>
      <c r="H32" s="65"/>
      <c r="I32" s="65"/>
      <c r="J32" s="13"/>
      <c r="K32" s="65"/>
      <c r="L32" s="65"/>
      <c r="M32" s="65"/>
      <c r="N32" s="65"/>
      <c r="O32" s="65"/>
      <c r="P32" s="65"/>
      <c r="Q32" s="65"/>
      <c r="R32" s="24"/>
      <c r="S32" s="77">
        <v>7.0</v>
      </c>
      <c r="T32" s="77">
        <v>14.0</v>
      </c>
      <c r="U32" s="77">
        <v>40.0</v>
      </c>
      <c r="V32" s="65"/>
      <c r="W32" s="65"/>
      <c r="X32" s="65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</row>
    <row r="33" ht="15.75" customHeight="1">
      <c r="A33" s="62"/>
      <c r="B33" s="62"/>
      <c r="C33" s="13"/>
      <c r="D33" s="65"/>
      <c r="E33" s="65"/>
      <c r="F33" s="65"/>
      <c r="G33" s="65"/>
      <c r="H33" s="65"/>
      <c r="I33" s="65"/>
      <c r="J33" s="13"/>
      <c r="K33" s="65"/>
      <c r="L33" s="65"/>
      <c r="M33" s="65"/>
      <c r="N33" s="65"/>
      <c r="O33" s="65"/>
      <c r="P33" s="65"/>
      <c r="Q33" s="65"/>
      <c r="R33" s="64" t="s">
        <v>170</v>
      </c>
      <c r="S33" s="65"/>
      <c r="T33" s="65"/>
      <c r="U33" s="65"/>
      <c r="V33" s="84">
        <v>25.0</v>
      </c>
      <c r="W33" s="84">
        <v>50.0</v>
      </c>
      <c r="X33" s="84">
        <v>75.0</v>
      </c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</row>
    <row r="34" ht="15.75" customHeight="1">
      <c r="A34" s="62"/>
      <c r="B34" s="62"/>
      <c r="C34" s="24"/>
      <c r="D34" s="65"/>
      <c r="E34" s="65"/>
      <c r="F34" s="65"/>
      <c r="G34" s="65"/>
      <c r="H34" s="65"/>
      <c r="I34" s="65"/>
      <c r="J34" s="24"/>
      <c r="K34" s="65"/>
      <c r="L34" s="65"/>
      <c r="M34" s="65"/>
      <c r="N34" s="65"/>
      <c r="O34" s="65"/>
      <c r="P34" s="65"/>
      <c r="Q34" s="65"/>
      <c r="R34" s="24"/>
      <c r="S34" s="65"/>
      <c r="T34" s="65"/>
      <c r="U34" s="65"/>
      <c r="V34" s="84">
        <v>50.0</v>
      </c>
      <c r="W34" s="84">
        <v>100.0</v>
      </c>
      <c r="X34" s="84">
        <v>5.0</v>
      </c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</row>
    <row r="35" ht="15.75" customHeight="1"/>
    <row r="36" ht="15.75" customHeight="1"/>
    <row r="37" ht="15.75" customHeight="1"/>
    <row r="38" ht="15.75" customHeight="1"/>
    <row r="39" ht="15.75" customHeight="1">
      <c r="C39" s="1" t="s">
        <v>172</v>
      </c>
      <c r="D39" s="1" t="s">
        <v>173</v>
      </c>
      <c r="J39" s="1" t="s">
        <v>174</v>
      </c>
    </row>
    <row r="40" ht="15.75" customHeight="1">
      <c r="D40" s="1" t="b">
        <v>1</v>
      </c>
    </row>
    <row r="41" ht="15.75" customHeight="1">
      <c r="D41" s="1" t="b">
        <v>0</v>
      </c>
    </row>
    <row r="42" ht="15.75" customHeight="1"/>
    <row r="43" ht="15.75" customHeight="1">
      <c r="D43" s="1" t="s">
        <v>176</v>
      </c>
    </row>
    <row r="44" ht="15.75" customHeight="1">
      <c r="D44" s="1" t="s">
        <v>177</v>
      </c>
    </row>
    <row r="45" ht="15.75" customHeight="1">
      <c r="D45" s="1" t="s">
        <v>178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J31:J34"/>
    <mergeCell ref="R31:R32"/>
    <mergeCell ref="R33:R34"/>
    <mergeCell ref="C4:C13"/>
    <mergeCell ref="J4:J7"/>
    <mergeCell ref="J8:J11"/>
    <mergeCell ref="C15:C20"/>
    <mergeCell ref="C21:C28"/>
    <mergeCell ref="C29:C34"/>
    <mergeCell ref="J29:J3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7.13"/>
    <col customWidth="1" min="10" max="10" width="17.75"/>
  </cols>
  <sheetData>
    <row r="1" ht="15.75" customHeight="1">
      <c r="A1" s="1" t="s">
        <v>53</v>
      </c>
    </row>
    <row r="2" ht="15.75" customHeight="1">
      <c r="A2" s="1" t="s">
        <v>54</v>
      </c>
    </row>
    <row r="3" ht="15.75" customHeight="1">
      <c r="A3" s="1" t="s">
        <v>55</v>
      </c>
    </row>
    <row r="4" ht="15.75" customHeight="1"/>
    <row r="5" ht="15.75" customHeight="1">
      <c r="A5" s="1" t="s">
        <v>57</v>
      </c>
      <c r="B5" s="1" t="s">
        <v>3</v>
      </c>
    </row>
    <row r="6" ht="15.75" customHeight="1">
      <c r="A6" s="1">
        <v>1.783020000008E12</v>
      </c>
      <c r="B6" s="1">
        <v>302.0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A34" s="22" t="s">
        <v>61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</row>
    <row r="35" ht="15.75" customHeight="1">
      <c r="A35" s="25" t="s">
        <v>66</v>
      </c>
      <c r="B35" s="26" t="s">
        <v>68</v>
      </c>
      <c r="C35" s="26" t="s">
        <v>70</v>
      </c>
      <c r="D35" s="26" t="s">
        <v>71</v>
      </c>
      <c r="E35" s="26" t="s">
        <v>72</v>
      </c>
      <c r="F35" s="26" t="s">
        <v>73</v>
      </c>
      <c r="G35" s="26" t="s">
        <v>74</v>
      </c>
      <c r="H35" s="26" t="s">
        <v>3</v>
      </c>
      <c r="I35" s="26" t="s">
        <v>75</v>
      </c>
      <c r="J35" s="26" t="s">
        <v>76</v>
      </c>
      <c r="K35" s="26" t="s">
        <v>77</v>
      </c>
      <c r="L35" s="26" t="s">
        <v>78</v>
      </c>
      <c r="M35" s="26" t="s">
        <v>79</v>
      </c>
    </row>
    <row r="36" ht="15.75" customHeight="1">
      <c r="A36" s="29">
        <v>46204.0</v>
      </c>
      <c r="B36" s="29">
        <v>46234.0</v>
      </c>
      <c r="C36" s="32">
        <v>302.0</v>
      </c>
      <c r="D36" s="32">
        <v>3.0</v>
      </c>
      <c r="E36" s="32" t="s">
        <v>91</v>
      </c>
      <c r="F36" s="32">
        <v>31.0</v>
      </c>
      <c r="G36" s="35">
        <v>500.0</v>
      </c>
      <c r="H36" s="36">
        <v>15500.0</v>
      </c>
      <c r="I36" s="38">
        <v>0.0</v>
      </c>
      <c r="J36" s="38">
        <v>5.0</v>
      </c>
      <c r="K36" s="38">
        <f t="shared" ref="K36:K41" si="1">ROUND((H36*J36)/(360*100), 2)</f>
        <v>2.15</v>
      </c>
      <c r="L36" s="38">
        <f t="shared" ref="L36:L41" si="2">ROUND((K36*0.15), 2)</f>
        <v>0.32</v>
      </c>
      <c r="M36" s="38"/>
    </row>
    <row r="37" ht="15.75" customHeight="1">
      <c r="A37" s="29">
        <v>46235.0</v>
      </c>
      <c r="B37" s="29">
        <v>46265.0</v>
      </c>
      <c r="C37" s="32">
        <v>302.0</v>
      </c>
      <c r="D37" s="32">
        <v>3.0</v>
      </c>
      <c r="E37" s="32" t="s">
        <v>91</v>
      </c>
      <c r="F37" s="32">
        <v>31.0</v>
      </c>
      <c r="G37" s="36">
        <v>1500.0</v>
      </c>
      <c r="H37" s="36">
        <v>46500.0</v>
      </c>
      <c r="I37" s="38">
        <v>0.0</v>
      </c>
      <c r="J37" s="38">
        <v>5.0</v>
      </c>
      <c r="K37" s="38">
        <f t="shared" si="1"/>
        <v>6.46</v>
      </c>
      <c r="L37" s="38">
        <f t="shared" si="2"/>
        <v>0.97</v>
      </c>
      <c r="M37" s="38"/>
    </row>
    <row r="38" ht="15.75" customHeight="1">
      <c r="A38" s="29">
        <v>46266.0</v>
      </c>
      <c r="B38" s="29">
        <v>46295.0</v>
      </c>
      <c r="C38" s="32">
        <v>302.0</v>
      </c>
      <c r="D38" s="32">
        <v>3.0</v>
      </c>
      <c r="E38" s="32" t="s">
        <v>91</v>
      </c>
      <c r="F38" s="32">
        <v>30.0</v>
      </c>
      <c r="G38" s="36">
        <v>1500.0</v>
      </c>
      <c r="H38" s="36">
        <v>45000.0</v>
      </c>
      <c r="I38" s="38">
        <v>0.0</v>
      </c>
      <c r="J38" s="38">
        <v>5.0</v>
      </c>
      <c r="K38" s="38">
        <f t="shared" si="1"/>
        <v>6.25</v>
      </c>
      <c r="L38" s="38">
        <f t="shared" si="2"/>
        <v>0.94</v>
      </c>
      <c r="M38" s="38"/>
    </row>
    <row r="39" ht="15.75" customHeight="1">
      <c r="A39" s="29">
        <v>46296.0</v>
      </c>
      <c r="B39" s="29">
        <v>46326.0</v>
      </c>
      <c r="C39" s="32">
        <v>150.0</v>
      </c>
      <c r="D39" s="32">
        <v>0.0</v>
      </c>
      <c r="E39" s="32" t="s">
        <v>118</v>
      </c>
      <c r="F39" s="32">
        <v>31.0</v>
      </c>
      <c r="G39" s="36">
        <v>1500.0</v>
      </c>
      <c r="H39" s="36">
        <v>46500.0</v>
      </c>
      <c r="I39" s="38">
        <v>0.0</v>
      </c>
      <c r="J39" s="38">
        <v>5.0</v>
      </c>
      <c r="K39" s="38">
        <f t="shared" si="1"/>
        <v>6.46</v>
      </c>
      <c r="L39" s="38">
        <f t="shared" si="2"/>
        <v>0.97</v>
      </c>
      <c r="M39" s="38"/>
    </row>
    <row r="40" ht="15.75" customHeight="1">
      <c r="A40" s="29">
        <v>46327.0</v>
      </c>
      <c r="B40" s="29">
        <v>46356.0</v>
      </c>
      <c r="C40" s="32">
        <v>150.0</v>
      </c>
      <c r="D40" s="32">
        <v>0.0</v>
      </c>
      <c r="E40" s="32" t="s">
        <v>118</v>
      </c>
      <c r="F40" s="32">
        <v>30.0</v>
      </c>
      <c r="G40" s="36">
        <v>1500.0</v>
      </c>
      <c r="H40" s="36">
        <v>45000.0</v>
      </c>
      <c r="I40" s="38">
        <v>0.0</v>
      </c>
      <c r="J40" s="38">
        <v>5.0</v>
      </c>
      <c r="K40" s="38">
        <f t="shared" si="1"/>
        <v>6.25</v>
      </c>
      <c r="L40" s="38">
        <f t="shared" si="2"/>
        <v>0.94</v>
      </c>
      <c r="M40" s="38"/>
    </row>
    <row r="41" ht="15.75" customHeight="1">
      <c r="A41" s="29">
        <v>46357.0</v>
      </c>
      <c r="B41" s="29">
        <v>46387.0</v>
      </c>
      <c r="C41" s="32">
        <v>150.0</v>
      </c>
      <c r="D41" s="32">
        <v>0.0</v>
      </c>
      <c r="E41" s="32" t="s">
        <v>118</v>
      </c>
      <c r="F41" s="32">
        <v>31.0</v>
      </c>
      <c r="G41" s="36">
        <v>1500.0</v>
      </c>
      <c r="H41" s="36">
        <v>46500.0</v>
      </c>
      <c r="I41" s="38">
        <v>0.0</v>
      </c>
      <c r="J41" s="38">
        <v>5.0</v>
      </c>
      <c r="K41" s="38">
        <f t="shared" si="1"/>
        <v>6.46</v>
      </c>
      <c r="L41" s="38">
        <f t="shared" si="2"/>
        <v>0.97</v>
      </c>
      <c r="M41" s="38"/>
    </row>
    <row r="42" ht="15.75" customHeight="1">
      <c r="A42" s="49"/>
      <c r="B42" s="49"/>
      <c r="C42" s="51"/>
      <c r="D42" s="51"/>
      <c r="E42" s="51"/>
      <c r="F42" s="51"/>
      <c r="G42" s="53"/>
      <c r="H42" s="38"/>
      <c r="I42" s="38"/>
      <c r="J42" s="38"/>
      <c r="K42" s="38" t="s">
        <v>130</v>
      </c>
      <c r="L42" s="38" t="s">
        <v>131</v>
      </c>
      <c r="M42" s="38"/>
    </row>
    <row r="43" ht="15.75" customHeight="1">
      <c r="A43" s="49"/>
      <c r="B43" s="49"/>
      <c r="C43" s="51"/>
      <c r="D43" s="51"/>
      <c r="E43" s="51"/>
      <c r="F43" s="51"/>
      <c r="G43" s="53"/>
      <c r="H43" s="38"/>
      <c r="I43" s="38"/>
      <c r="J43" s="38"/>
      <c r="K43" s="38">
        <f t="shared" ref="K43:L43" si="3">SUM(K36:K41)</f>
        <v>34.03</v>
      </c>
      <c r="L43" s="38">
        <f t="shared" si="3"/>
        <v>5.11</v>
      </c>
      <c r="M43" s="38"/>
    </row>
    <row r="44" ht="15.75" customHeight="1">
      <c r="A44" s="49"/>
      <c r="B44" s="49"/>
      <c r="C44" s="51"/>
      <c r="D44" s="51"/>
      <c r="E44" s="51"/>
      <c r="F44" s="51"/>
      <c r="G44" s="53"/>
      <c r="H44" s="38"/>
      <c r="I44" s="38"/>
      <c r="J44" s="38"/>
      <c r="K44" s="38"/>
      <c r="L44" s="38"/>
      <c r="M44" s="38"/>
    </row>
    <row r="45" ht="15.75" customHeight="1">
      <c r="A45" s="49"/>
      <c r="B45" s="49"/>
      <c r="C45" s="51"/>
      <c r="D45" s="51"/>
      <c r="E45" s="51"/>
      <c r="F45" s="51"/>
      <c r="G45" s="53"/>
      <c r="H45" s="38"/>
      <c r="I45" s="38"/>
      <c r="J45" s="38"/>
      <c r="K45" s="38"/>
      <c r="L45" s="38"/>
      <c r="M45" s="38"/>
    </row>
    <row r="46" ht="15.75" customHeight="1">
      <c r="A46" s="49"/>
      <c r="B46" s="49"/>
      <c r="C46" s="51"/>
      <c r="D46" s="51"/>
      <c r="E46" s="51"/>
      <c r="F46" s="51"/>
      <c r="G46" s="53"/>
      <c r="H46" s="38"/>
      <c r="I46" s="38"/>
      <c r="J46" s="38"/>
      <c r="K46" s="38"/>
      <c r="L46" s="38"/>
      <c r="M46" s="38"/>
    </row>
    <row r="47" ht="15.75" customHeight="1">
      <c r="A47" s="57" t="s">
        <v>138</v>
      </c>
      <c r="B47" s="49"/>
      <c r="C47" s="51"/>
      <c r="D47" s="51"/>
      <c r="E47" s="51"/>
      <c r="F47" s="59" t="s">
        <v>142</v>
      </c>
      <c r="G47" s="60"/>
      <c r="H47" s="60"/>
      <c r="I47" s="38"/>
      <c r="J47" s="38"/>
      <c r="K47" s="38"/>
      <c r="L47" s="38"/>
      <c r="M47" s="38"/>
    </row>
    <row r="48" ht="15.7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63"/>
      <c r="L48" s="63"/>
      <c r="M48" s="51"/>
    </row>
    <row r="49" ht="15.7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63"/>
      <c r="L49" s="63"/>
      <c r="M49" s="51"/>
    </row>
    <row r="50" ht="15.75" customHeight="1">
      <c r="A50" s="5" t="s">
        <v>144</v>
      </c>
      <c r="C50" s="1"/>
      <c r="D50" s="1"/>
      <c r="E50" s="1"/>
      <c r="F50" s="1"/>
      <c r="G50" s="1"/>
      <c r="H50" s="1"/>
      <c r="I50" s="1"/>
      <c r="J50" s="1"/>
      <c r="K50" s="1" t="s">
        <v>145</v>
      </c>
      <c r="L50" s="66" t="s">
        <v>147</v>
      </c>
      <c r="M50" s="1"/>
    </row>
    <row r="51" ht="15.75" customHeight="1">
      <c r="C51" s="1"/>
      <c r="D51" s="1"/>
      <c r="E51" s="1"/>
      <c r="F51" s="1"/>
      <c r="G51" s="1"/>
      <c r="H51" s="1"/>
      <c r="I51" s="1"/>
      <c r="J51" s="1"/>
      <c r="K51" s="1">
        <v>31.88</v>
      </c>
      <c r="L51" s="68">
        <v>4.79</v>
      </c>
      <c r="M51" s="1"/>
    </row>
    <row r="52" ht="15.75" customHeight="1">
      <c r="A52" s="1" t="s">
        <v>148</v>
      </c>
      <c r="B52" s="70">
        <f>B53-L48</f>
        <v>12673.86</v>
      </c>
    </row>
    <row r="53" ht="15.75" customHeight="1">
      <c r="A53" s="1" t="s">
        <v>149</v>
      </c>
      <c r="B53" s="70">
        <v>12673.86</v>
      </c>
    </row>
    <row r="54" ht="15.75" customHeight="1">
      <c r="A54" s="1" t="s">
        <v>150</v>
      </c>
      <c r="B54" s="1">
        <v>0.0</v>
      </c>
    </row>
    <row r="55" ht="15.75" customHeight="1">
      <c r="A55" s="1"/>
      <c r="B55" s="1"/>
    </row>
    <row r="56" ht="15.75" customHeight="1">
      <c r="A56" s="1" t="s">
        <v>151</v>
      </c>
      <c r="B56" s="70">
        <v>1901.08</v>
      </c>
    </row>
    <row r="57" ht="15.75" customHeight="1">
      <c r="A57" s="1" t="s">
        <v>152</v>
      </c>
      <c r="B57" s="1">
        <v>0.0</v>
      </c>
      <c r="C57" s="32"/>
      <c r="D57" s="32"/>
      <c r="E57" s="32"/>
      <c r="F57" s="32"/>
      <c r="G57" s="35"/>
      <c r="H57" s="36"/>
      <c r="I57" s="35"/>
      <c r="J57" s="35"/>
      <c r="K57" s="35"/>
      <c r="L57" s="35"/>
      <c r="M57" s="35"/>
    </row>
    <row r="58" ht="15.75" customHeight="1">
      <c r="A58" s="1" t="s">
        <v>153</v>
      </c>
      <c r="B58" s="1">
        <f>ROUND(B52*0.15, 2)</f>
        <v>1901.08</v>
      </c>
      <c r="C58" s="32"/>
      <c r="D58" s="32"/>
      <c r="E58" s="32"/>
      <c r="F58" s="32"/>
      <c r="G58" s="36"/>
      <c r="H58" s="36"/>
      <c r="I58" s="35"/>
      <c r="J58" s="35"/>
      <c r="K58" s="35"/>
      <c r="L58" s="35"/>
      <c r="M58" s="35"/>
    </row>
    <row r="59" ht="15.75" customHeight="1">
      <c r="A59" s="1"/>
      <c r="C59" s="32"/>
      <c r="D59" s="32"/>
      <c r="E59" s="32"/>
      <c r="F59" s="32"/>
      <c r="G59" s="36"/>
      <c r="H59" s="36"/>
      <c r="I59" s="35"/>
      <c r="J59" s="35"/>
      <c r="K59" s="35"/>
      <c r="L59" s="35"/>
      <c r="M59" s="35"/>
    </row>
    <row r="60" ht="15.75" customHeight="1">
      <c r="A60" s="1" t="s">
        <v>75</v>
      </c>
      <c r="B60" s="1">
        <v>150.0</v>
      </c>
      <c r="C60" s="32"/>
      <c r="D60" s="32"/>
      <c r="E60" s="32"/>
      <c r="F60" s="32"/>
      <c r="G60" s="36"/>
      <c r="H60" s="36"/>
      <c r="I60" s="35"/>
      <c r="J60" s="35"/>
      <c r="K60" s="35"/>
      <c r="L60" s="35"/>
      <c r="M60" s="35"/>
    </row>
    <row r="61" ht="15.75" customHeight="1">
      <c r="A61" s="1" t="s">
        <v>154</v>
      </c>
      <c r="B61" s="1">
        <v>200.0</v>
      </c>
      <c r="C61" s="32"/>
      <c r="D61" s="32"/>
      <c r="E61" s="32"/>
      <c r="F61" s="32"/>
      <c r="G61" s="36"/>
      <c r="H61" s="36"/>
      <c r="I61" s="35"/>
      <c r="J61" s="35"/>
      <c r="K61" s="35"/>
      <c r="L61" s="35"/>
      <c r="M61" s="35"/>
    </row>
    <row r="62" ht="15.75" customHeight="1">
      <c r="A62" s="1" t="s">
        <v>156</v>
      </c>
      <c r="B62" s="1">
        <f>B61*0.15</f>
        <v>30</v>
      </c>
      <c r="C62" s="32"/>
      <c r="D62" s="32"/>
      <c r="E62" s="32"/>
      <c r="F62" s="32"/>
      <c r="G62" s="36"/>
      <c r="H62" s="36"/>
      <c r="I62" s="35"/>
      <c r="J62" s="35"/>
      <c r="K62" s="35"/>
      <c r="L62" s="35"/>
      <c r="M62" s="35"/>
    </row>
    <row r="63" ht="15.75" customHeight="1"/>
    <row r="64" ht="15.75" customHeight="1"/>
    <row r="65" ht="15.75" customHeight="1">
      <c r="A65" s="1" t="s">
        <v>158</v>
      </c>
      <c r="B65" s="70">
        <v>160772.78</v>
      </c>
    </row>
    <row r="66" ht="15.75" customHeight="1"/>
    <row r="67" ht="15.75" customHeight="1">
      <c r="A67" s="66" t="s">
        <v>159</v>
      </c>
      <c r="B67" s="70">
        <f>B65+B58-B52-B60-B61-B62</f>
        <v>149620</v>
      </c>
    </row>
    <row r="68" ht="15.75" customHeight="1"/>
    <row r="69" ht="15.75" customHeight="1">
      <c r="A69" s="1" t="s">
        <v>160</v>
      </c>
      <c r="B69" s="70">
        <v>154217.17</v>
      </c>
    </row>
    <row r="70" ht="15.75" customHeight="1"/>
    <row r="71" ht="15.75" customHeight="1">
      <c r="A71" s="1" t="s">
        <v>161</v>
      </c>
      <c r="B71" s="70">
        <f>B69-B67</f>
        <v>4597.17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47:H4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7.13"/>
    <col customWidth="1" min="10" max="10" width="17.75"/>
  </cols>
  <sheetData>
    <row r="1" ht="15.75" customHeight="1">
      <c r="A1" s="1" t="s">
        <v>53</v>
      </c>
      <c r="B1" s="1" t="s">
        <v>162</v>
      </c>
    </row>
    <row r="2" ht="15.75" customHeight="1">
      <c r="A2" s="1" t="s">
        <v>163</v>
      </c>
      <c r="B2" s="1">
        <v>24.0</v>
      </c>
      <c r="G2" s="59" t="s">
        <v>164</v>
      </c>
      <c r="H2" s="60"/>
      <c r="I2" s="60"/>
    </row>
    <row r="3" ht="15.75" customHeight="1">
      <c r="A3" s="1" t="s">
        <v>165</v>
      </c>
    </row>
    <row r="4" ht="15.75" customHeight="1"/>
    <row r="5" ht="15.75" customHeight="1">
      <c r="A5" s="1" t="s">
        <v>57</v>
      </c>
      <c r="B5" s="1" t="s">
        <v>3</v>
      </c>
    </row>
    <row r="6" ht="15.75" customHeight="1">
      <c r="A6" s="1">
        <v>1.783020000009E12</v>
      </c>
      <c r="B6" s="1">
        <v>302.0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A34" s="22" t="s">
        <v>61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</row>
    <row r="35" ht="15.75" customHeight="1">
      <c r="A35" s="80" t="s">
        <v>66</v>
      </c>
      <c r="B35" s="82" t="s">
        <v>68</v>
      </c>
      <c r="C35" s="82" t="s">
        <v>70</v>
      </c>
      <c r="D35" s="82" t="s">
        <v>71</v>
      </c>
      <c r="E35" s="82" t="s">
        <v>72</v>
      </c>
      <c r="F35" s="82" t="s">
        <v>73</v>
      </c>
      <c r="G35" s="82" t="s">
        <v>74</v>
      </c>
      <c r="H35" s="82" t="s">
        <v>3</v>
      </c>
      <c r="I35" s="82" t="s">
        <v>75</v>
      </c>
      <c r="J35" s="82" t="s">
        <v>76</v>
      </c>
      <c r="K35" s="82" t="s">
        <v>77</v>
      </c>
      <c r="L35" s="82" t="s">
        <v>78</v>
      </c>
      <c r="M35" s="82" t="s">
        <v>79</v>
      </c>
    </row>
    <row r="36" ht="15.75" customHeight="1">
      <c r="A36" s="29">
        <v>46266.0</v>
      </c>
      <c r="B36" s="29">
        <v>46295.0</v>
      </c>
      <c r="C36" s="32">
        <v>302.0</v>
      </c>
      <c r="D36" s="32">
        <v>3.0</v>
      </c>
      <c r="E36" s="32" t="s">
        <v>91</v>
      </c>
      <c r="F36" s="32">
        <v>30.0</v>
      </c>
      <c r="G36" s="36">
        <v>4500.0</v>
      </c>
      <c r="H36" s="36">
        <f t="shared" ref="H36:H40" si="1">(G36*F36)</f>
        <v>135000</v>
      </c>
      <c r="I36" s="38">
        <v>0.0</v>
      </c>
      <c r="J36" s="1">
        <v>9.0</v>
      </c>
      <c r="K36" s="38">
        <f t="shared" ref="K36:K40" si="2">ROUND((H36*J36)/(360*100), 2)</f>
        <v>33.75</v>
      </c>
      <c r="L36" s="38">
        <f t="shared" ref="L36:L40" si="3">ROUND((K36*0.15), 2)</f>
        <v>5.06</v>
      </c>
      <c r="M36" s="38"/>
    </row>
    <row r="37" ht="15.75" customHeight="1">
      <c r="A37" s="29">
        <v>46296.0</v>
      </c>
      <c r="B37" s="29">
        <v>46326.0</v>
      </c>
      <c r="C37" s="32">
        <v>302.0</v>
      </c>
      <c r="D37" s="32">
        <v>3.0</v>
      </c>
      <c r="E37" s="32" t="s">
        <v>91</v>
      </c>
      <c r="F37" s="32">
        <v>31.0</v>
      </c>
      <c r="G37" s="36">
        <v>4500.0</v>
      </c>
      <c r="H37" s="36">
        <f t="shared" si="1"/>
        <v>139500</v>
      </c>
      <c r="I37" s="38">
        <v>0.0</v>
      </c>
      <c r="J37" s="1">
        <v>9.0</v>
      </c>
      <c r="K37" s="38">
        <f t="shared" si="2"/>
        <v>34.88</v>
      </c>
      <c r="L37" s="38">
        <f t="shared" si="3"/>
        <v>5.23</v>
      </c>
      <c r="M37" s="38"/>
    </row>
    <row r="38" ht="15.75" customHeight="1">
      <c r="A38" s="29">
        <v>46327.0</v>
      </c>
      <c r="B38" s="29">
        <v>46356.0</v>
      </c>
      <c r="C38" s="32">
        <v>302.0</v>
      </c>
      <c r="D38" s="32">
        <v>3.0</v>
      </c>
      <c r="E38" s="32" t="s">
        <v>91</v>
      </c>
      <c r="F38" s="32">
        <v>30.0</v>
      </c>
      <c r="G38" s="36">
        <v>4500.0</v>
      </c>
      <c r="H38" s="36">
        <f t="shared" si="1"/>
        <v>135000</v>
      </c>
      <c r="I38" s="38">
        <v>0.0</v>
      </c>
      <c r="J38" s="1">
        <v>9.0</v>
      </c>
      <c r="K38" s="38">
        <f t="shared" si="2"/>
        <v>33.75</v>
      </c>
      <c r="L38" s="38">
        <f t="shared" si="3"/>
        <v>5.06</v>
      </c>
      <c r="M38" s="38"/>
    </row>
    <row r="39" ht="15.75" customHeight="1">
      <c r="A39" s="29">
        <v>46357.0</v>
      </c>
      <c r="B39" s="29">
        <v>46387.0</v>
      </c>
      <c r="C39" s="32">
        <v>150.0</v>
      </c>
      <c r="D39" s="32">
        <v>0.0</v>
      </c>
      <c r="E39" s="32" t="s">
        <v>118</v>
      </c>
      <c r="F39" s="32">
        <v>31.0</v>
      </c>
      <c r="G39" s="36">
        <v>4500.0</v>
      </c>
      <c r="H39" s="36">
        <f t="shared" si="1"/>
        <v>139500</v>
      </c>
      <c r="I39" s="38">
        <v>0.0</v>
      </c>
      <c r="J39" s="1">
        <v>4.13</v>
      </c>
      <c r="K39" s="38">
        <f t="shared" si="2"/>
        <v>16</v>
      </c>
      <c r="L39" s="38">
        <f t="shared" si="3"/>
        <v>2.4</v>
      </c>
      <c r="M39" s="38"/>
    </row>
    <row r="40" ht="15.75" customHeight="1">
      <c r="A40" s="29">
        <v>46388.0</v>
      </c>
      <c r="B40" s="29">
        <v>46388.0</v>
      </c>
      <c r="C40" s="32">
        <v>150.0</v>
      </c>
      <c r="D40" s="32">
        <v>0.0</v>
      </c>
      <c r="E40" s="32" t="s">
        <v>118</v>
      </c>
      <c r="F40" s="32">
        <v>1.0</v>
      </c>
      <c r="G40" s="36">
        <v>4500.0</v>
      </c>
      <c r="H40" s="36">
        <f t="shared" si="1"/>
        <v>4500</v>
      </c>
      <c r="I40" s="38">
        <v>0.0</v>
      </c>
      <c r="J40" s="1">
        <v>4.13</v>
      </c>
      <c r="K40" s="38">
        <f t="shared" si="2"/>
        <v>0.52</v>
      </c>
      <c r="L40" s="38">
        <f t="shared" si="3"/>
        <v>0.08</v>
      </c>
      <c r="M40" s="38"/>
    </row>
    <row r="41" ht="15.75" customHeight="1">
      <c r="A41" s="29"/>
      <c r="B41" s="29"/>
      <c r="C41" s="32"/>
      <c r="D41" s="32"/>
      <c r="E41" s="32"/>
      <c r="F41" s="32"/>
      <c r="G41" s="36"/>
      <c r="H41" s="36"/>
      <c r="I41" s="38"/>
      <c r="J41" s="38"/>
      <c r="K41" s="86" t="s">
        <v>130</v>
      </c>
      <c r="L41" s="86" t="s">
        <v>131</v>
      </c>
      <c r="M41" s="38"/>
    </row>
    <row r="42" ht="15.75" customHeight="1">
      <c r="A42" s="49"/>
      <c r="B42" s="49"/>
      <c r="C42" s="51"/>
      <c r="D42" s="51"/>
      <c r="E42" s="51"/>
      <c r="F42" s="51"/>
      <c r="G42" s="53"/>
      <c r="H42" s="38"/>
      <c r="I42" s="38"/>
      <c r="J42" s="38"/>
      <c r="K42" s="38">
        <f>SUM(K36:K40)</f>
        <v>118.9</v>
      </c>
      <c r="L42" s="38">
        <f>SUM(L35:L40)</f>
        <v>17.83</v>
      </c>
      <c r="M42" s="38"/>
    </row>
    <row r="43" ht="15.75" customHeight="1">
      <c r="A43" s="49"/>
      <c r="B43" s="49"/>
      <c r="C43" s="51"/>
      <c r="D43" s="51"/>
      <c r="E43" s="51"/>
      <c r="F43" s="51"/>
      <c r="G43" s="53"/>
      <c r="H43" s="38"/>
      <c r="I43" s="38"/>
      <c r="J43" s="38"/>
      <c r="K43" s="38"/>
      <c r="L43" s="38"/>
      <c r="M43" s="38"/>
      <c r="O43" s="89">
        <v>46031.0</v>
      </c>
    </row>
    <row r="44" ht="15.75" customHeight="1">
      <c r="A44" s="49"/>
      <c r="B44" s="49"/>
      <c r="C44" s="51"/>
      <c r="D44" s="51"/>
      <c r="E44" s="51"/>
      <c r="F44" s="51"/>
      <c r="G44" s="53"/>
      <c r="H44" s="38"/>
      <c r="I44" s="38"/>
      <c r="J44" s="38"/>
      <c r="K44" s="38"/>
      <c r="L44" s="38"/>
      <c r="M44" s="38"/>
      <c r="O44" s="89">
        <v>46388.0</v>
      </c>
    </row>
    <row r="45" ht="15.75" customHeight="1">
      <c r="A45" s="49"/>
      <c r="B45" s="49"/>
      <c r="C45" s="51"/>
      <c r="D45" s="51"/>
      <c r="E45" s="51"/>
      <c r="F45" s="51"/>
      <c r="G45" s="53"/>
      <c r="H45" s="38"/>
      <c r="I45" s="38"/>
      <c r="J45" s="38"/>
      <c r="K45" s="38"/>
      <c r="L45" s="38"/>
      <c r="M45" s="38"/>
      <c r="O45" s="3">
        <f>(O44-O43)/30</f>
        <v>11.9</v>
      </c>
    </row>
    <row r="46" ht="15.75" customHeight="1">
      <c r="A46" s="49"/>
      <c r="B46" s="49"/>
      <c r="C46" s="51"/>
      <c r="D46" s="51"/>
      <c r="E46" s="51"/>
      <c r="F46" s="51"/>
      <c r="G46" s="53"/>
      <c r="H46" s="38"/>
      <c r="I46" s="38"/>
      <c r="J46" s="38"/>
      <c r="K46" s="38"/>
      <c r="L46" s="38"/>
      <c r="M46" s="38"/>
    </row>
    <row r="47" ht="15.75" customHeight="1">
      <c r="A47" s="49"/>
      <c r="B47" s="49"/>
      <c r="C47" s="51"/>
      <c r="D47" s="51"/>
      <c r="E47" s="51"/>
      <c r="F47" s="51"/>
      <c r="G47" s="53"/>
      <c r="H47" s="38"/>
      <c r="I47" s="38"/>
      <c r="J47" s="38"/>
      <c r="K47" s="38"/>
      <c r="L47" s="38"/>
      <c r="M47" s="38"/>
    </row>
    <row r="48" ht="15.7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63"/>
      <c r="L48" s="63"/>
      <c r="M48" s="51"/>
    </row>
    <row r="49" ht="15.7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63"/>
      <c r="L49" s="63"/>
      <c r="M49" s="51"/>
    </row>
    <row r="50" ht="15.75" customHeight="1">
      <c r="A50" s="5" t="s">
        <v>144</v>
      </c>
      <c r="B50" s="1"/>
      <c r="C50" s="1"/>
      <c r="D50" s="1"/>
      <c r="E50" s="1"/>
      <c r="F50" s="1"/>
      <c r="G50" s="1"/>
      <c r="H50" s="1"/>
      <c r="I50" s="1"/>
      <c r="J50" s="1"/>
      <c r="K50" s="66" t="s">
        <v>145</v>
      </c>
      <c r="L50" s="66" t="s">
        <v>147</v>
      </c>
      <c r="M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66">
        <v>118.9</v>
      </c>
      <c r="L51" s="68">
        <v>17.83</v>
      </c>
      <c r="M51" s="1"/>
    </row>
    <row r="52" ht="15.75" customHeight="1"/>
    <row r="53" ht="15.75" customHeight="1"/>
    <row r="54" ht="15.75" customHeight="1">
      <c r="H54" s="92"/>
      <c r="I54" s="93"/>
      <c r="J54" s="94"/>
    </row>
    <row r="55" ht="15.75" customHeight="1"/>
    <row r="56" ht="15.75" customHeight="1"/>
    <row r="57" ht="15.75" customHeight="1">
      <c r="A57" s="29"/>
      <c r="B57" s="29"/>
      <c r="C57" s="32"/>
      <c r="D57" s="32"/>
      <c r="E57" s="32"/>
      <c r="F57" s="32"/>
      <c r="G57" s="35"/>
      <c r="H57" s="36"/>
      <c r="I57" s="35"/>
      <c r="J57" s="35"/>
      <c r="K57" s="35"/>
      <c r="L57" s="35"/>
      <c r="M57" s="35"/>
    </row>
    <row r="58" ht="15.75" customHeight="1">
      <c r="A58" s="29"/>
      <c r="B58" s="29"/>
      <c r="C58" s="32"/>
      <c r="D58" s="32"/>
      <c r="E58" s="32"/>
      <c r="F58" s="32"/>
      <c r="G58" s="36"/>
      <c r="H58" s="36"/>
      <c r="I58" s="35"/>
      <c r="J58" s="35"/>
      <c r="K58" s="35"/>
      <c r="L58" s="35"/>
      <c r="M58" s="35"/>
    </row>
    <row r="59" ht="15.75" customHeight="1">
      <c r="A59" s="29"/>
      <c r="B59" s="29"/>
      <c r="C59" s="32"/>
      <c r="D59" s="32"/>
      <c r="E59" s="32"/>
      <c r="F59" s="32"/>
      <c r="G59" s="36"/>
      <c r="H59" s="36"/>
      <c r="I59" s="35"/>
      <c r="J59" s="35"/>
      <c r="K59" s="35"/>
      <c r="L59" s="35"/>
      <c r="M59" s="35"/>
    </row>
    <row r="60" ht="15.75" customHeight="1">
      <c r="A60" s="29"/>
      <c r="B60" s="29"/>
      <c r="C60" s="32"/>
      <c r="D60" s="32"/>
      <c r="E60" s="32"/>
      <c r="F60" s="32"/>
      <c r="G60" s="36"/>
      <c r="H60" s="36"/>
      <c r="I60" s="35"/>
      <c r="J60" s="35"/>
      <c r="K60" s="35"/>
      <c r="L60" s="35"/>
      <c r="M60" s="35"/>
    </row>
    <row r="61" ht="15.75" customHeight="1">
      <c r="A61" s="29"/>
      <c r="B61" s="29"/>
      <c r="C61" s="32"/>
      <c r="D61" s="32"/>
      <c r="E61" s="32"/>
      <c r="F61" s="32"/>
      <c r="G61" s="36"/>
      <c r="H61" s="36"/>
      <c r="I61" s="35"/>
      <c r="J61" s="35"/>
      <c r="K61" s="35"/>
      <c r="L61" s="35"/>
      <c r="M61" s="35"/>
    </row>
    <row r="62" ht="15.75" customHeight="1">
      <c r="A62" s="29"/>
      <c r="B62" s="29"/>
      <c r="C62" s="32"/>
      <c r="D62" s="32"/>
      <c r="E62" s="32"/>
      <c r="F62" s="32"/>
      <c r="G62" s="36"/>
      <c r="H62" s="36"/>
      <c r="I62" s="35"/>
      <c r="J62" s="35"/>
      <c r="K62" s="35"/>
      <c r="L62" s="35"/>
      <c r="M62" s="35"/>
    </row>
    <row r="63" ht="15.75" customHeight="1">
      <c r="A63" s="29"/>
      <c r="B63" s="29"/>
      <c r="C63" s="32"/>
      <c r="D63" s="32"/>
      <c r="E63" s="32"/>
      <c r="F63" s="32"/>
      <c r="G63" s="36"/>
      <c r="H63" s="35"/>
      <c r="I63" s="35"/>
      <c r="J63" s="35"/>
      <c r="K63" s="35"/>
      <c r="L63" s="35"/>
      <c r="M63" s="35"/>
    </row>
    <row r="64" ht="15.75" customHeight="1">
      <c r="A64" s="29"/>
      <c r="B64" s="29"/>
      <c r="C64" s="32"/>
      <c r="D64" s="32"/>
      <c r="E64" s="32"/>
      <c r="F64" s="32"/>
      <c r="G64" s="36"/>
      <c r="H64" s="36"/>
      <c r="I64" s="35"/>
      <c r="J64" s="35"/>
      <c r="K64" s="35"/>
      <c r="L64" s="35"/>
      <c r="M64" s="35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>
      <c r="G80" s="96" t="s">
        <v>184</v>
      </c>
      <c r="H80" s="60"/>
      <c r="I80" s="60"/>
      <c r="J80" s="60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>
      <c r="A117" s="22" t="s">
        <v>61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</row>
    <row r="118" ht="15.75" customHeight="1">
      <c r="A118" s="80" t="s">
        <v>66</v>
      </c>
      <c r="B118" s="82" t="s">
        <v>68</v>
      </c>
      <c r="C118" s="82" t="s">
        <v>70</v>
      </c>
      <c r="D118" s="82" t="s">
        <v>71</v>
      </c>
      <c r="E118" s="82" t="s">
        <v>72</v>
      </c>
      <c r="F118" s="82" t="s">
        <v>73</v>
      </c>
      <c r="G118" s="82" t="s">
        <v>74</v>
      </c>
      <c r="H118" s="82" t="s">
        <v>3</v>
      </c>
      <c r="I118" s="82" t="s">
        <v>75</v>
      </c>
      <c r="J118" s="82" t="s">
        <v>76</v>
      </c>
      <c r="K118" s="82" t="s">
        <v>77</v>
      </c>
      <c r="L118" s="82" t="s">
        <v>78</v>
      </c>
      <c r="M118" s="82" t="s">
        <v>79</v>
      </c>
    </row>
    <row r="119" ht="15.75" customHeight="1">
      <c r="A119" s="29">
        <v>46266.0</v>
      </c>
      <c r="B119" s="29">
        <v>46295.0</v>
      </c>
      <c r="C119" s="32">
        <v>302.0</v>
      </c>
      <c r="D119" s="32">
        <v>3.0</v>
      </c>
      <c r="E119" s="32" t="s">
        <v>91</v>
      </c>
      <c r="F119" s="32">
        <v>30.0</v>
      </c>
      <c r="G119" s="35">
        <v>500.0</v>
      </c>
      <c r="H119" s="36">
        <f t="shared" ref="H119:H123" si="4">(G119*F119)</f>
        <v>15000</v>
      </c>
      <c r="I119" s="38">
        <v>0.0</v>
      </c>
      <c r="J119" s="35">
        <v>9.0</v>
      </c>
      <c r="K119" s="38">
        <f t="shared" ref="K119:K123" si="5">ROUND((H119*J119)/(360*100), 2)</f>
        <v>3.75</v>
      </c>
      <c r="L119" s="38">
        <f t="shared" ref="L119:L123" si="6">ROUND((K119*0.15), 2)</f>
        <v>0.56</v>
      </c>
      <c r="M119" s="51"/>
    </row>
    <row r="120" ht="15.75" customHeight="1">
      <c r="A120" s="29">
        <v>46296.0</v>
      </c>
      <c r="B120" s="29">
        <v>46326.0</v>
      </c>
      <c r="C120" s="32">
        <v>302.0</v>
      </c>
      <c r="D120" s="32">
        <v>3.0</v>
      </c>
      <c r="E120" s="32" t="s">
        <v>91</v>
      </c>
      <c r="F120" s="32">
        <v>31.0</v>
      </c>
      <c r="G120" s="36">
        <v>1000.0</v>
      </c>
      <c r="H120" s="36">
        <f t="shared" si="4"/>
        <v>31000</v>
      </c>
      <c r="I120" s="38">
        <v>0.0</v>
      </c>
      <c r="J120" s="35">
        <v>9.0</v>
      </c>
      <c r="K120" s="38">
        <f t="shared" si="5"/>
        <v>7.75</v>
      </c>
      <c r="L120" s="38">
        <f t="shared" si="6"/>
        <v>1.16</v>
      </c>
      <c r="M120" s="51"/>
    </row>
    <row r="121" ht="15.75" customHeight="1">
      <c r="A121" s="29">
        <v>46327.0</v>
      </c>
      <c r="B121" s="29">
        <v>46356.0</v>
      </c>
      <c r="C121" s="32">
        <v>302.0</v>
      </c>
      <c r="D121" s="32">
        <v>3.0</v>
      </c>
      <c r="E121" s="32" t="s">
        <v>91</v>
      </c>
      <c r="F121" s="32">
        <v>30.0</v>
      </c>
      <c r="G121" s="36">
        <v>1500.0</v>
      </c>
      <c r="H121" s="36">
        <f t="shared" si="4"/>
        <v>45000</v>
      </c>
      <c r="I121" s="38">
        <v>0.0</v>
      </c>
      <c r="J121" s="35">
        <v>9.0</v>
      </c>
      <c r="K121" s="38">
        <f t="shared" si="5"/>
        <v>11.25</v>
      </c>
      <c r="L121" s="38">
        <f t="shared" si="6"/>
        <v>1.69</v>
      </c>
      <c r="M121" s="51"/>
    </row>
    <row r="122" ht="15.75" customHeight="1">
      <c r="A122" s="29">
        <v>46357.0</v>
      </c>
      <c r="B122" s="29">
        <v>46387.0</v>
      </c>
      <c r="C122" s="32">
        <v>150.0</v>
      </c>
      <c r="D122" s="32">
        <v>0.0</v>
      </c>
      <c r="E122" s="32" t="s">
        <v>118</v>
      </c>
      <c r="F122" s="32">
        <v>31.0</v>
      </c>
      <c r="G122" s="36">
        <v>2000.0</v>
      </c>
      <c r="H122" s="36">
        <f t="shared" si="4"/>
        <v>62000</v>
      </c>
      <c r="I122" s="38">
        <v>0.0</v>
      </c>
      <c r="J122" s="35">
        <v>4.13</v>
      </c>
      <c r="K122" s="38">
        <f t="shared" si="5"/>
        <v>7.11</v>
      </c>
      <c r="L122" s="38">
        <f t="shared" si="6"/>
        <v>1.07</v>
      </c>
      <c r="M122" s="51"/>
    </row>
    <row r="123" ht="15.75" customHeight="1">
      <c r="A123" s="29">
        <v>46388.0</v>
      </c>
      <c r="B123" s="29">
        <v>46388.0</v>
      </c>
      <c r="C123" s="32">
        <v>150.0</v>
      </c>
      <c r="D123" s="32">
        <v>0.0</v>
      </c>
      <c r="E123" s="32" t="s">
        <v>118</v>
      </c>
      <c r="F123" s="32">
        <v>1.0</v>
      </c>
      <c r="G123" s="36">
        <v>2500.0</v>
      </c>
      <c r="H123" s="36">
        <f t="shared" si="4"/>
        <v>2500</v>
      </c>
      <c r="I123" s="38">
        <v>0.0</v>
      </c>
      <c r="J123" s="35">
        <v>4.13</v>
      </c>
      <c r="K123" s="38">
        <f t="shared" si="5"/>
        <v>0.29</v>
      </c>
      <c r="L123" s="38">
        <f t="shared" si="6"/>
        <v>0.04</v>
      </c>
      <c r="M123" s="51"/>
    </row>
    <row r="124" ht="15.75" customHeight="1">
      <c r="A124" s="102"/>
      <c r="B124" s="102"/>
      <c r="C124" s="1"/>
      <c r="D124" s="1"/>
      <c r="E124" s="1"/>
      <c r="F124" s="1"/>
      <c r="G124" s="70"/>
      <c r="H124" s="70"/>
      <c r="I124" s="51"/>
      <c r="J124" s="51"/>
      <c r="K124" s="86" t="s">
        <v>130</v>
      </c>
      <c r="L124" s="86" t="s">
        <v>131</v>
      </c>
      <c r="M124" s="51"/>
    </row>
    <row r="125" ht="15.75" customHeight="1">
      <c r="A125" s="49"/>
      <c r="B125" s="49"/>
      <c r="C125" s="51"/>
      <c r="D125" s="51"/>
      <c r="E125" s="51"/>
      <c r="F125" s="51"/>
      <c r="G125" s="105"/>
      <c r="H125" s="51"/>
      <c r="I125" s="51"/>
      <c r="J125" s="51"/>
      <c r="K125" s="38">
        <f>SUM(K119:K123)</f>
        <v>30.15</v>
      </c>
      <c r="L125" s="38">
        <f>SUM(L118:L123)</f>
        <v>4.52</v>
      </c>
      <c r="M125" s="51"/>
    </row>
    <row r="126" ht="15.75" customHeight="1"/>
    <row r="127" ht="15.75" customHeight="1">
      <c r="K127" s="66" t="s">
        <v>199</v>
      </c>
      <c r="L127" s="66" t="s">
        <v>200</v>
      </c>
    </row>
    <row r="128" ht="15.75" customHeight="1">
      <c r="K128" s="66">
        <v>30.15</v>
      </c>
      <c r="L128" s="66">
        <v>4.52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>
      <c r="A134" s="5" t="s">
        <v>144</v>
      </c>
      <c r="C134" s="32"/>
      <c r="D134" s="32"/>
      <c r="E134" s="32"/>
      <c r="F134" s="32"/>
      <c r="G134" s="35"/>
      <c r="H134" s="36"/>
      <c r="I134" s="35"/>
      <c r="J134" s="35"/>
      <c r="K134" s="35"/>
      <c r="L134" s="35"/>
      <c r="M134" s="35"/>
    </row>
    <row r="135" ht="15.75" customHeight="1">
      <c r="C135" s="32"/>
      <c r="D135" s="32"/>
      <c r="E135" s="32"/>
      <c r="F135" s="32"/>
      <c r="G135" s="36"/>
      <c r="H135" s="36"/>
      <c r="I135" s="35"/>
      <c r="J135" s="35"/>
      <c r="K135" s="35"/>
      <c r="L135" s="35"/>
      <c r="M135" s="35"/>
    </row>
    <row r="136" ht="15.75" customHeight="1">
      <c r="A136" s="1" t="s">
        <v>148</v>
      </c>
      <c r="B136" s="1">
        <v>0.0</v>
      </c>
      <c r="C136" s="32"/>
      <c r="D136" s="32"/>
      <c r="E136" s="32"/>
      <c r="F136" s="32"/>
      <c r="G136" s="36"/>
      <c r="H136" s="36"/>
      <c r="I136" s="35"/>
      <c r="J136" s="35"/>
      <c r="K136" s="35"/>
      <c r="L136" s="35"/>
      <c r="M136" s="35"/>
    </row>
    <row r="137" ht="15.75" customHeight="1">
      <c r="A137" s="1" t="s">
        <v>149</v>
      </c>
      <c r="B137" s="70">
        <v>0.0</v>
      </c>
      <c r="C137" s="32"/>
      <c r="D137" s="32"/>
      <c r="E137" s="32"/>
      <c r="F137" s="32"/>
      <c r="G137" s="36"/>
      <c r="H137" s="36"/>
      <c r="I137" s="35"/>
      <c r="J137" s="35"/>
      <c r="K137" s="35"/>
      <c r="L137" s="35"/>
      <c r="M137" s="35"/>
    </row>
    <row r="138" ht="15.75" customHeight="1">
      <c r="A138" s="1" t="s">
        <v>150</v>
      </c>
      <c r="B138" s="1">
        <v>30.15</v>
      </c>
      <c r="C138" s="32"/>
      <c r="D138" s="32"/>
      <c r="E138" s="32"/>
      <c r="F138" s="32"/>
      <c r="G138" s="36"/>
      <c r="H138" s="36"/>
      <c r="I138" s="35"/>
      <c r="J138" s="35"/>
      <c r="K138" s="35"/>
      <c r="L138" s="35"/>
      <c r="M138" s="35"/>
    </row>
    <row r="139" ht="15.75" customHeight="1">
      <c r="A139" s="1"/>
      <c r="B139" s="1"/>
    </row>
    <row r="140" ht="15.75" customHeight="1">
      <c r="A140" s="1" t="s">
        <v>151</v>
      </c>
      <c r="B140" s="70">
        <v>0.0</v>
      </c>
    </row>
    <row r="141" ht="15.75" customHeight="1">
      <c r="A141" s="1" t="s">
        <v>152</v>
      </c>
      <c r="B141" s="1">
        <v>4.52</v>
      </c>
    </row>
    <row r="142" ht="15.75" customHeight="1">
      <c r="A142" s="1" t="s">
        <v>153</v>
      </c>
      <c r="B142" s="1">
        <f>ROUND(B136*0.15, 2)</f>
        <v>0</v>
      </c>
    </row>
    <row r="143" ht="15.75" customHeight="1">
      <c r="A143" s="1"/>
    </row>
    <row r="144" ht="15.75" customHeight="1">
      <c r="A144" s="1" t="s">
        <v>75</v>
      </c>
      <c r="B144" s="1">
        <v>0.0</v>
      </c>
    </row>
    <row r="145" ht="15.75" customHeight="1">
      <c r="A145" s="1" t="s">
        <v>154</v>
      </c>
      <c r="B145" s="1">
        <v>200.0</v>
      </c>
    </row>
    <row r="146" ht="15.75" customHeight="1">
      <c r="A146" s="1" t="s">
        <v>156</v>
      </c>
      <c r="B146" s="1">
        <f>B145*0.15</f>
        <v>30</v>
      </c>
    </row>
    <row r="147" ht="15.75" customHeight="1"/>
    <row r="148" ht="15.75" customHeight="1"/>
    <row r="149" ht="15.75" customHeight="1">
      <c r="A149" s="1" t="s">
        <v>158</v>
      </c>
      <c r="B149" s="70">
        <v>4500.0</v>
      </c>
    </row>
    <row r="150" ht="15.75" customHeight="1"/>
    <row r="151" ht="15.75" customHeight="1">
      <c r="A151" s="66" t="s">
        <v>159</v>
      </c>
      <c r="B151" s="70">
        <f>B149-B146-B145-B144-B141+B138</f>
        <v>4295.63</v>
      </c>
    </row>
    <row r="152" ht="15.75" customHeight="1"/>
    <row r="153" ht="15.75" customHeight="1">
      <c r="A153" s="1" t="s">
        <v>160</v>
      </c>
      <c r="B153" s="70">
        <v>4295.63</v>
      </c>
    </row>
    <row r="154" ht="15.75" customHeight="1"/>
    <row r="155" ht="15.75" customHeight="1">
      <c r="A155" s="1" t="s">
        <v>161</v>
      </c>
      <c r="B155" s="70">
        <f>B153-B151</f>
        <v>0</v>
      </c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G2:I2"/>
    <mergeCell ref="H54:J54"/>
    <mergeCell ref="G80:J8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25.5"/>
    <col customWidth="1" min="3" max="3" width="14.88"/>
    <col customWidth="1" min="6" max="6" width="14.13"/>
    <col customWidth="1" min="12" max="12" width="16.88"/>
    <col customWidth="1" min="13" max="13" width="17.88"/>
  </cols>
  <sheetData>
    <row r="1" ht="15.75" customHeight="1">
      <c r="A1" s="12" t="s">
        <v>171</v>
      </c>
      <c r="F1" s="1" t="s">
        <v>175</v>
      </c>
      <c r="N1" s="85"/>
      <c r="O1" s="85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>
      <c r="A23" s="19"/>
      <c r="B23" s="19"/>
    </row>
    <row r="24" ht="15.75" customHeight="1">
      <c r="A24" s="19"/>
    </row>
    <row r="25" ht="15.75" customHeight="1"/>
    <row r="26" ht="15.75" customHeight="1">
      <c r="A26" s="12"/>
      <c r="B26" s="6"/>
      <c r="C26" s="6"/>
      <c r="D26" s="12"/>
      <c r="E26" s="12"/>
      <c r="F26" s="6"/>
      <c r="G26" s="6"/>
      <c r="H26" s="6"/>
      <c r="I26" s="6"/>
      <c r="J26" s="6"/>
      <c r="K26" s="6"/>
    </row>
    <row r="27" ht="150.0" customHeight="1"/>
    <row r="28" ht="54.0" customHeight="1">
      <c r="A28" s="87" t="s">
        <v>3</v>
      </c>
      <c r="B28" s="87" t="s">
        <v>57</v>
      </c>
      <c r="C28" s="6"/>
      <c r="D28" s="12"/>
      <c r="E28" s="12"/>
      <c r="F28" s="6"/>
      <c r="G28" s="6"/>
      <c r="H28" s="6"/>
      <c r="I28" s="6"/>
      <c r="J28" s="6"/>
      <c r="K28" s="6"/>
    </row>
    <row r="29" ht="57.0" customHeight="1">
      <c r="A29" s="87">
        <v>301.0</v>
      </c>
      <c r="B29" s="87">
        <v>1.783010000007E12</v>
      </c>
      <c r="C29" s="88" t="s">
        <v>179</v>
      </c>
      <c r="D29" s="12"/>
      <c r="E29" s="12"/>
      <c r="F29" s="6"/>
      <c r="G29" s="6"/>
      <c r="H29" s="6"/>
      <c r="I29" s="6"/>
      <c r="J29" s="6"/>
      <c r="K29" s="6"/>
    </row>
    <row r="30" ht="15.75" customHeight="1"/>
    <row r="31" ht="15.75" customHeight="1">
      <c r="A31" s="1"/>
      <c r="M31" s="35"/>
    </row>
    <row r="32" ht="15.75" customHeight="1"/>
    <row r="33" ht="15.75" customHeight="1">
      <c r="A33" s="6" t="s">
        <v>31</v>
      </c>
      <c r="B33" s="12" t="s">
        <v>32</v>
      </c>
    </row>
    <row r="34" ht="15.75" customHeight="1">
      <c r="A34" s="1" t="s">
        <v>180</v>
      </c>
      <c r="B34" s="1" t="s">
        <v>181</v>
      </c>
    </row>
    <row r="35" ht="15.75" customHeight="1">
      <c r="N35" s="1">
        <f>(N40)/M40</f>
        <v>0.1</v>
      </c>
    </row>
    <row r="36" ht="15.75" customHeight="1"/>
    <row r="37" ht="15.75" customHeight="1"/>
    <row r="38" ht="15.75" customHeight="1">
      <c r="A38" s="90" t="s">
        <v>61</v>
      </c>
    </row>
    <row r="39" ht="15.75" customHeight="1">
      <c r="A39" s="91" t="s">
        <v>66</v>
      </c>
      <c r="B39" s="91" t="s">
        <v>68</v>
      </c>
      <c r="C39" s="91" t="s">
        <v>70</v>
      </c>
      <c r="D39" s="91" t="s">
        <v>71</v>
      </c>
      <c r="E39" s="91" t="s">
        <v>72</v>
      </c>
      <c r="F39" s="91" t="s">
        <v>73</v>
      </c>
      <c r="G39" s="91" t="s">
        <v>74</v>
      </c>
      <c r="H39" s="91" t="s">
        <v>182</v>
      </c>
      <c r="I39" s="95" t="s">
        <v>183</v>
      </c>
      <c r="J39" s="95" t="s">
        <v>185</v>
      </c>
      <c r="K39" s="91" t="s">
        <v>75</v>
      </c>
      <c r="L39" s="91" t="s">
        <v>76</v>
      </c>
      <c r="M39" s="91" t="s">
        <v>77</v>
      </c>
      <c r="N39" s="91" t="s">
        <v>78</v>
      </c>
      <c r="O39" s="91" t="s">
        <v>79</v>
      </c>
      <c r="P39" s="98"/>
      <c r="S39" s="29"/>
      <c r="T39" s="29"/>
      <c r="U39" s="32"/>
      <c r="V39" s="32"/>
      <c r="W39" s="32"/>
      <c r="X39" s="32"/>
      <c r="Y39" s="36"/>
      <c r="Z39" s="35"/>
      <c r="AA39" s="35"/>
      <c r="AB39" s="35"/>
      <c r="AC39" s="35"/>
      <c r="AD39" s="35"/>
      <c r="AE39" s="35"/>
    </row>
    <row r="40" ht="15.75" customHeight="1">
      <c r="A40" s="101">
        <v>45748.0</v>
      </c>
      <c r="B40" s="101">
        <v>45777.0</v>
      </c>
      <c r="C40" s="104">
        <v>301.0</v>
      </c>
      <c r="D40" s="104">
        <v>12.0</v>
      </c>
      <c r="E40" s="104" t="s">
        <v>91</v>
      </c>
      <c r="F40" s="104">
        <f t="shared" ref="F40:F53" si="1">(B40-A40)+1</f>
        <v>30</v>
      </c>
      <c r="G40" s="106">
        <v>4500.0</v>
      </c>
      <c r="H40" s="106">
        <f>G40</f>
        <v>4500</v>
      </c>
      <c r="I40" s="107">
        <f>G40*F40</f>
        <v>135000</v>
      </c>
      <c r="J40" s="1">
        <v>135000.0</v>
      </c>
      <c r="K40" s="107">
        <v>0.0</v>
      </c>
      <c r="L40" s="107">
        <v>5.0</v>
      </c>
      <c r="M40" s="108">
        <f t="shared" ref="M40:M53" si="2">(I40*L40)/36500</f>
        <v>18.49315068</v>
      </c>
      <c r="N40" s="108">
        <f t="shared" ref="N40:N53" si="3">M40*0.1</f>
        <v>1.849315068</v>
      </c>
      <c r="O40" s="35"/>
      <c r="S40" s="29"/>
      <c r="T40" s="29"/>
      <c r="U40" s="32"/>
      <c r="V40" s="32"/>
      <c r="W40" s="32"/>
      <c r="X40" s="32"/>
      <c r="Y40" s="36"/>
      <c r="Z40" s="35"/>
      <c r="AA40" s="35"/>
      <c r="AB40" s="35"/>
      <c r="AC40" s="35"/>
      <c r="AD40" s="35"/>
      <c r="AE40" s="35"/>
    </row>
    <row r="41" ht="15.75" customHeight="1">
      <c r="A41" s="29">
        <v>45778.0</v>
      </c>
      <c r="B41" s="29">
        <v>45808.0</v>
      </c>
      <c r="C41" s="32">
        <v>301.0</v>
      </c>
      <c r="D41" s="32">
        <v>12.0</v>
      </c>
      <c r="E41" s="32" t="s">
        <v>91</v>
      </c>
      <c r="F41" s="32">
        <f t="shared" si="1"/>
        <v>31</v>
      </c>
      <c r="G41" s="36">
        <f>G40+G40</f>
        <v>9000</v>
      </c>
      <c r="H41" s="36">
        <f>(G41+M40)-N40</f>
        <v>9016.643836</v>
      </c>
      <c r="I41" s="1">
        <v>279515.84</v>
      </c>
      <c r="J41" s="1">
        <v>279515.84</v>
      </c>
      <c r="K41" s="35">
        <v>0.0</v>
      </c>
      <c r="L41" s="35">
        <v>5.0</v>
      </c>
      <c r="M41" s="36">
        <f t="shared" si="2"/>
        <v>38.2898411</v>
      </c>
      <c r="N41" s="36">
        <f t="shared" si="3"/>
        <v>3.82898411</v>
      </c>
      <c r="O41" s="35"/>
      <c r="S41" s="29"/>
      <c r="T41" s="29"/>
      <c r="U41" s="32"/>
      <c r="V41" s="32"/>
      <c r="W41" s="32"/>
      <c r="X41" s="32"/>
      <c r="Y41" s="36"/>
      <c r="Z41" s="35"/>
      <c r="AA41" s="35"/>
      <c r="AB41" s="35"/>
      <c r="AC41" s="35"/>
      <c r="AD41" s="35"/>
      <c r="AE41" s="35"/>
    </row>
    <row r="42" ht="15.75" customHeight="1">
      <c r="A42" s="29">
        <v>45809.0</v>
      </c>
      <c r="B42" s="29">
        <v>45838.0</v>
      </c>
      <c r="C42" s="32">
        <v>301.0</v>
      </c>
      <c r="D42" s="32">
        <v>12.0</v>
      </c>
      <c r="E42" s="32" t="s">
        <v>91</v>
      </c>
      <c r="F42" s="32">
        <f t="shared" si="1"/>
        <v>30</v>
      </c>
      <c r="G42" s="36">
        <f>G41+G40</f>
        <v>13500</v>
      </c>
      <c r="H42" s="36">
        <f>(H40+H41+M41-N41)</f>
        <v>13551.10469</v>
      </c>
      <c r="I42" s="35">
        <f t="shared" ref="I42:I53" si="4">ROUND((H42*F42), 2)</f>
        <v>406533.14</v>
      </c>
      <c r="J42" s="1">
        <v>406533.0</v>
      </c>
      <c r="K42" s="35">
        <v>0.0</v>
      </c>
      <c r="L42" s="35">
        <v>5.0</v>
      </c>
      <c r="M42" s="36">
        <f t="shared" si="2"/>
        <v>55.68947123</v>
      </c>
      <c r="N42" s="36">
        <f t="shared" si="3"/>
        <v>5.568947123</v>
      </c>
      <c r="O42" s="35"/>
      <c r="S42" s="29"/>
      <c r="T42" s="29"/>
      <c r="U42" s="32"/>
      <c r="V42" s="32"/>
      <c r="W42" s="32"/>
      <c r="X42" s="32"/>
      <c r="Y42" s="36"/>
      <c r="Z42" s="35"/>
      <c r="AA42" s="35"/>
      <c r="AB42" s="35"/>
      <c r="AC42" s="35"/>
      <c r="AD42" s="35"/>
      <c r="AE42" s="35"/>
    </row>
    <row r="43" ht="15.75" customHeight="1">
      <c r="A43" s="29">
        <v>45839.0</v>
      </c>
      <c r="B43" s="29">
        <v>45869.0</v>
      </c>
      <c r="C43" s="32">
        <v>301.0</v>
      </c>
      <c r="D43" s="32">
        <v>12.0</v>
      </c>
      <c r="E43" s="32" t="s">
        <v>91</v>
      </c>
      <c r="F43" s="32">
        <f t="shared" si="1"/>
        <v>31</v>
      </c>
      <c r="G43" s="36">
        <f>G42+G40</f>
        <v>18000</v>
      </c>
      <c r="H43" s="36">
        <f>(H40+H42+M42-N42)</f>
        <v>18101.22522</v>
      </c>
      <c r="I43" s="35">
        <f t="shared" si="4"/>
        <v>561137.98</v>
      </c>
      <c r="J43" s="1">
        <v>561137.82</v>
      </c>
      <c r="K43" s="35">
        <v>0.0</v>
      </c>
      <c r="L43" s="35">
        <v>5.0</v>
      </c>
      <c r="M43" s="36">
        <f t="shared" si="2"/>
        <v>76.86821644</v>
      </c>
      <c r="N43" s="36">
        <f t="shared" si="3"/>
        <v>7.686821644</v>
      </c>
      <c r="O43" s="35"/>
      <c r="S43" s="29"/>
      <c r="T43" s="29"/>
      <c r="U43" s="32"/>
      <c r="V43" s="32"/>
      <c r="W43" s="32"/>
      <c r="X43" s="32"/>
      <c r="Y43" s="36"/>
      <c r="Z43" s="35"/>
      <c r="AA43" s="35"/>
      <c r="AB43" s="35"/>
      <c r="AC43" s="35"/>
      <c r="AD43" s="35"/>
      <c r="AE43" s="35"/>
    </row>
    <row r="44" ht="15.75" customHeight="1">
      <c r="A44" s="29">
        <v>45870.0</v>
      </c>
      <c r="B44" s="29">
        <v>45900.0</v>
      </c>
      <c r="C44" s="32">
        <v>301.0</v>
      </c>
      <c r="D44" s="32">
        <v>12.0</v>
      </c>
      <c r="E44" s="32" t="s">
        <v>91</v>
      </c>
      <c r="F44" s="32">
        <f t="shared" si="1"/>
        <v>31</v>
      </c>
      <c r="G44" s="36">
        <f>G43+G40</f>
        <v>22500</v>
      </c>
      <c r="H44" s="36">
        <f>(H40+H43+M43-N43)</f>
        <v>22670.40661</v>
      </c>
      <c r="I44" s="35">
        <f t="shared" si="4"/>
        <v>702782.6</v>
      </c>
      <c r="J44" s="1">
        <v>702782.4</v>
      </c>
      <c r="K44" s="35">
        <v>0.0</v>
      </c>
      <c r="L44" s="35">
        <v>5.0</v>
      </c>
      <c r="M44" s="36">
        <f t="shared" si="2"/>
        <v>96.27158904</v>
      </c>
      <c r="N44" s="36">
        <f t="shared" si="3"/>
        <v>9.627158904</v>
      </c>
      <c r="O44" s="35"/>
      <c r="S44" s="29"/>
      <c r="T44" s="29"/>
      <c r="U44" s="32"/>
      <c r="V44" s="32"/>
      <c r="W44" s="32"/>
      <c r="X44" s="32"/>
      <c r="Y44" s="36"/>
      <c r="Z44" s="35"/>
      <c r="AA44" s="35"/>
      <c r="AB44" s="35"/>
      <c r="AC44" s="35"/>
      <c r="AD44" s="35"/>
      <c r="AE44" s="35"/>
    </row>
    <row r="45" ht="15.75" customHeight="1">
      <c r="A45" s="29">
        <v>45901.0</v>
      </c>
      <c r="B45" s="29">
        <v>45930.0</v>
      </c>
      <c r="C45" s="32">
        <v>301.0</v>
      </c>
      <c r="D45" s="32">
        <v>12.0</v>
      </c>
      <c r="E45" s="32" t="s">
        <v>91</v>
      </c>
      <c r="F45" s="32">
        <f t="shared" si="1"/>
        <v>30</v>
      </c>
      <c r="G45" s="36">
        <f>G44+G40</f>
        <v>27000</v>
      </c>
      <c r="H45" s="36">
        <f>(H40+H44+M44-N44)</f>
        <v>27257.05104</v>
      </c>
      <c r="I45" s="35">
        <f t="shared" si="4"/>
        <v>817711.53</v>
      </c>
      <c r="J45" s="1">
        <v>817711.2</v>
      </c>
      <c r="K45" s="35">
        <v>0.0</v>
      </c>
      <c r="L45" s="35">
        <v>5.0</v>
      </c>
      <c r="M45" s="36">
        <f t="shared" si="2"/>
        <v>112.0152781</v>
      </c>
      <c r="N45" s="36">
        <f t="shared" si="3"/>
        <v>11.20152781</v>
      </c>
      <c r="O45" s="35"/>
      <c r="S45" s="29"/>
      <c r="T45" s="29"/>
      <c r="U45" s="32"/>
      <c r="V45" s="32"/>
      <c r="W45" s="32"/>
      <c r="X45" s="32"/>
      <c r="Y45" s="36"/>
      <c r="Z45" s="35"/>
      <c r="AA45" s="35"/>
      <c r="AB45" s="35"/>
      <c r="AC45" s="35"/>
      <c r="AD45" s="35"/>
      <c r="AE45" s="35"/>
    </row>
    <row r="46" ht="15.75" customHeight="1">
      <c r="A46" s="29">
        <v>45931.0</v>
      </c>
      <c r="B46" s="29">
        <v>45961.0</v>
      </c>
      <c r="C46" s="32">
        <v>301.0</v>
      </c>
      <c r="D46" s="32">
        <v>12.0</v>
      </c>
      <c r="E46" s="32" t="s">
        <v>91</v>
      </c>
      <c r="F46" s="32">
        <f t="shared" si="1"/>
        <v>31</v>
      </c>
      <c r="G46" s="36">
        <f>G45+G40</f>
        <v>31500</v>
      </c>
      <c r="H46" s="36">
        <f>(H40+H45+M45-N45)</f>
        <v>31857.86479</v>
      </c>
      <c r="I46" s="35">
        <f t="shared" si="4"/>
        <v>987593.81</v>
      </c>
      <c r="J46" s="1">
        <v>987593.66</v>
      </c>
      <c r="K46" s="35">
        <v>0.0</v>
      </c>
      <c r="L46" s="35">
        <v>5.0</v>
      </c>
      <c r="M46" s="36">
        <f t="shared" si="2"/>
        <v>135.2868233</v>
      </c>
      <c r="N46" s="36">
        <f t="shared" si="3"/>
        <v>13.52868233</v>
      </c>
      <c r="O46" s="35"/>
      <c r="S46" s="29"/>
      <c r="T46" s="29"/>
      <c r="U46" s="32"/>
      <c r="V46" s="32"/>
      <c r="W46" s="32"/>
      <c r="X46" s="32"/>
      <c r="Y46" s="36"/>
      <c r="Z46" s="35"/>
      <c r="AA46" s="35"/>
      <c r="AB46" s="35"/>
      <c r="AC46" s="35"/>
      <c r="AD46" s="35"/>
      <c r="AE46" s="35"/>
    </row>
    <row r="47" ht="15.75" customHeight="1">
      <c r="A47" s="29">
        <v>45962.0</v>
      </c>
      <c r="B47" s="29">
        <v>45991.0</v>
      </c>
      <c r="C47" s="32">
        <v>301.0</v>
      </c>
      <c r="D47" s="32">
        <v>12.0</v>
      </c>
      <c r="E47" s="32" t="s">
        <v>91</v>
      </c>
      <c r="F47" s="32">
        <f t="shared" si="1"/>
        <v>30</v>
      </c>
      <c r="G47" s="36">
        <f>G46+G40</f>
        <v>36000</v>
      </c>
      <c r="H47" s="36">
        <f>(H40+H46+M46-N46)</f>
        <v>36479.62293</v>
      </c>
      <c r="I47" s="35">
        <f t="shared" si="4"/>
        <v>1094388.69</v>
      </c>
      <c r="J47" s="1">
        <v>1094388.6</v>
      </c>
      <c r="K47" s="35">
        <v>0.0</v>
      </c>
      <c r="L47" s="35">
        <v>5.0</v>
      </c>
      <c r="M47" s="36">
        <f t="shared" si="2"/>
        <v>149.9162589</v>
      </c>
      <c r="N47" s="36">
        <f t="shared" si="3"/>
        <v>14.99162589</v>
      </c>
      <c r="O47" s="35"/>
      <c r="S47" s="29"/>
      <c r="T47" s="29"/>
      <c r="U47" s="32"/>
      <c r="V47" s="32"/>
      <c r="W47" s="32"/>
      <c r="X47" s="32"/>
      <c r="Y47" s="36"/>
      <c r="Z47" s="35"/>
      <c r="AA47" s="35"/>
      <c r="AB47" s="35"/>
      <c r="AC47" s="35"/>
      <c r="AD47" s="35"/>
      <c r="AE47" s="35"/>
    </row>
    <row r="48" ht="15.75" customHeight="1">
      <c r="A48" s="29">
        <v>45992.0</v>
      </c>
      <c r="B48" s="29">
        <v>46022.0</v>
      </c>
      <c r="C48" s="32">
        <v>301.0</v>
      </c>
      <c r="D48" s="32">
        <v>12.0</v>
      </c>
      <c r="E48" s="32" t="s">
        <v>91</v>
      </c>
      <c r="F48" s="32">
        <f t="shared" si="1"/>
        <v>31</v>
      </c>
      <c r="G48" s="36">
        <f>G47+G40</f>
        <v>40500</v>
      </c>
      <c r="H48" s="36">
        <f>(H40+H47+M47-N47)</f>
        <v>41114.54757</v>
      </c>
      <c r="I48" s="35">
        <f t="shared" si="4"/>
        <v>1274550.97</v>
      </c>
      <c r="J48" s="1">
        <v>1274551.05</v>
      </c>
      <c r="K48" s="35">
        <v>0.0</v>
      </c>
      <c r="L48" s="35">
        <v>5.0</v>
      </c>
      <c r="M48" s="36">
        <f t="shared" si="2"/>
        <v>174.5960233</v>
      </c>
      <c r="N48" s="36">
        <f t="shared" si="3"/>
        <v>17.45960233</v>
      </c>
      <c r="O48" s="35"/>
      <c r="S48" s="29"/>
      <c r="T48" s="29"/>
      <c r="U48" s="32"/>
      <c r="V48" s="32"/>
      <c r="W48" s="32"/>
      <c r="X48" s="32"/>
      <c r="Y48" s="36"/>
      <c r="Z48" s="35"/>
      <c r="AA48" s="35"/>
      <c r="AB48" s="35"/>
      <c r="AC48" s="35"/>
      <c r="AD48" s="35"/>
      <c r="AE48" s="35"/>
    </row>
    <row r="49" ht="15.75" customHeight="1">
      <c r="A49" s="29">
        <v>46023.0</v>
      </c>
      <c r="B49" s="29">
        <v>46053.0</v>
      </c>
      <c r="C49" s="32">
        <v>301.0</v>
      </c>
      <c r="D49" s="32">
        <v>12.0</v>
      </c>
      <c r="E49" s="32" t="s">
        <v>91</v>
      </c>
      <c r="F49" s="32">
        <f t="shared" si="1"/>
        <v>31</v>
      </c>
      <c r="G49" s="36">
        <f>G48+G40</f>
        <v>45000</v>
      </c>
      <c r="H49" s="36">
        <f>(H40+H48+M48-N48)</f>
        <v>45771.68399</v>
      </c>
      <c r="I49" s="35">
        <f t="shared" si="4"/>
        <v>1418922.2</v>
      </c>
      <c r="J49" s="1">
        <v>1418922.39</v>
      </c>
      <c r="K49" s="35">
        <v>0.0</v>
      </c>
      <c r="L49" s="35">
        <v>5.0</v>
      </c>
      <c r="M49" s="36">
        <f t="shared" si="2"/>
        <v>194.3729041</v>
      </c>
      <c r="N49" s="36">
        <f t="shared" si="3"/>
        <v>19.43729041</v>
      </c>
      <c r="O49" s="35"/>
      <c r="S49" s="29"/>
      <c r="T49" s="29"/>
      <c r="U49" s="32"/>
      <c r="V49" s="32"/>
      <c r="W49" s="32"/>
      <c r="X49" s="32"/>
      <c r="Y49" s="36"/>
      <c r="Z49" s="35"/>
      <c r="AA49" s="35"/>
      <c r="AB49" s="35"/>
      <c r="AC49" s="35"/>
      <c r="AD49" s="35"/>
      <c r="AE49" s="35"/>
    </row>
    <row r="50" ht="15.75" customHeight="1">
      <c r="A50" s="29">
        <v>46054.0</v>
      </c>
      <c r="B50" s="29">
        <v>46081.0</v>
      </c>
      <c r="C50" s="32">
        <v>301.0</v>
      </c>
      <c r="D50" s="32">
        <v>12.0</v>
      </c>
      <c r="E50" s="32" t="s">
        <v>91</v>
      </c>
      <c r="F50" s="32">
        <f t="shared" si="1"/>
        <v>28</v>
      </c>
      <c r="G50" s="36">
        <f>G49+G40</f>
        <v>49500</v>
      </c>
      <c r="H50" s="36">
        <f>(H40+H49+M49-N49)</f>
        <v>50446.6196</v>
      </c>
      <c r="I50" s="35">
        <f t="shared" si="4"/>
        <v>1412505.35</v>
      </c>
      <c r="J50" s="1">
        <v>1412505.36</v>
      </c>
      <c r="K50" s="35">
        <v>0.0</v>
      </c>
      <c r="L50" s="35">
        <v>5.0</v>
      </c>
      <c r="M50" s="36">
        <f t="shared" si="2"/>
        <v>193.4938836</v>
      </c>
      <c r="N50" s="36">
        <f t="shared" si="3"/>
        <v>19.34938836</v>
      </c>
      <c r="O50" s="35"/>
      <c r="S50" s="29"/>
      <c r="T50" s="29"/>
      <c r="U50" s="32"/>
      <c r="V50" s="32"/>
      <c r="W50" s="32"/>
      <c r="X50" s="32"/>
      <c r="Y50" s="36"/>
      <c r="Z50" s="35"/>
      <c r="AA50" s="35"/>
      <c r="AB50" s="35"/>
      <c r="AC50" s="35"/>
      <c r="AD50" s="35"/>
      <c r="AE50" s="35"/>
    </row>
    <row r="51" ht="15.75" customHeight="1">
      <c r="A51" s="117">
        <v>46082.0</v>
      </c>
      <c r="B51" s="117">
        <v>46112.0</v>
      </c>
      <c r="C51" s="118">
        <v>301.0</v>
      </c>
      <c r="D51" s="118">
        <v>12.0</v>
      </c>
      <c r="E51" s="118" t="s">
        <v>91</v>
      </c>
      <c r="F51" s="118">
        <f t="shared" si="1"/>
        <v>31</v>
      </c>
      <c r="G51" s="119">
        <f>G50+G40</f>
        <v>54000</v>
      </c>
      <c r="H51" s="119">
        <f>(H40+H50+M50-N50)</f>
        <v>55120.7641</v>
      </c>
      <c r="I51" s="120">
        <f t="shared" si="4"/>
        <v>1708743.69</v>
      </c>
      <c r="J51" s="121">
        <v>1708743.56</v>
      </c>
      <c r="K51" s="120">
        <v>0.0</v>
      </c>
      <c r="L51" s="120">
        <v>5.0</v>
      </c>
      <c r="M51" s="119">
        <f t="shared" si="2"/>
        <v>234.0744781</v>
      </c>
      <c r="N51" s="119">
        <f t="shared" si="3"/>
        <v>23.40744781</v>
      </c>
      <c r="O51" s="120"/>
      <c r="P51" s="121"/>
      <c r="Q51" s="121"/>
      <c r="R51" s="121"/>
      <c r="S51" s="117"/>
      <c r="T51" s="117"/>
      <c r="U51" s="118"/>
      <c r="V51" s="118"/>
      <c r="W51" s="118"/>
      <c r="X51" s="118"/>
      <c r="Y51" s="119"/>
      <c r="Z51" s="120"/>
      <c r="AA51" s="120"/>
      <c r="AB51" s="120"/>
      <c r="AC51" s="120"/>
      <c r="AD51" s="120"/>
      <c r="AE51" s="120"/>
    </row>
    <row r="52" ht="15.75" customHeight="1">
      <c r="A52" s="29">
        <v>46113.0</v>
      </c>
      <c r="B52" s="29">
        <v>46142.0</v>
      </c>
      <c r="C52" s="32">
        <v>150.0</v>
      </c>
      <c r="D52" s="32">
        <v>0.0</v>
      </c>
      <c r="E52" s="32" t="s">
        <v>118</v>
      </c>
      <c r="F52" s="32">
        <f t="shared" si="1"/>
        <v>30</v>
      </c>
      <c r="G52" s="36">
        <f>G51+G40</f>
        <v>58500</v>
      </c>
      <c r="H52" s="36">
        <f>(H40+H51+M51-N51)</f>
        <v>59831.43113</v>
      </c>
      <c r="I52" s="35">
        <f t="shared" si="4"/>
        <v>1794942.93</v>
      </c>
      <c r="J52" s="1">
        <v>1794942.6</v>
      </c>
      <c r="K52" s="35">
        <v>0.0</v>
      </c>
      <c r="L52" s="35">
        <v>5.0</v>
      </c>
      <c r="M52" s="36">
        <f t="shared" si="2"/>
        <v>245.8825932</v>
      </c>
      <c r="N52" s="36">
        <f t="shared" si="3"/>
        <v>24.58825932</v>
      </c>
      <c r="O52" s="35"/>
      <c r="S52" s="29"/>
      <c r="T52" s="29"/>
      <c r="U52" s="32"/>
      <c r="V52" s="32"/>
      <c r="W52" s="32"/>
      <c r="X52" s="32"/>
      <c r="Y52" s="36"/>
      <c r="Z52" s="35"/>
      <c r="AA52" s="35"/>
      <c r="AB52" s="35"/>
      <c r="AC52" s="35"/>
      <c r="AD52" s="35"/>
      <c r="AE52" s="35"/>
    </row>
    <row r="53" ht="15.75" customHeight="1">
      <c r="A53" s="29">
        <v>46143.0</v>
      </c>
      <c r="B53" s="29">
        <v>46173.0</v>
      </c>
      <c r="C53" s="32">
        <v>150.0</v>
      </c>
      <c r="D53" s="32">
        <v>0.0</v>
      </c>
      <c r="E53" s="32" t="s">
        <v>118</v>
      </c>
      <c r="F53" s="32">
        <f t="shared" si="1"/>
        <v>31</v>
      </c>
      <c r="G53" s="36">
        <f>G52+G4</f>
        <v>58500</v>
      </c>
      <c r="H53" s="36">
        <f>(H40+H52+M52-N52)</f>
        <v>64552.72546</v>
      </c>
      <c r="I53" s="35">
        <f t="shared" si="4"/>
        <v>2001134.49</v>
      </c>
      <c r="J53" s="1">
        <v>2001134.01</v>
      </c>
      <c r="K53" s="35">
        <v>0.0</v>
      </c>
      <c r="L53" s="35">
        <v>5.0</v>
      </c>
      <c r="M53" s="36">
        <f t="shared" si="2"/>
        <v>274.1280123</v>
      </c>
      <c r="N53" s="36">
        <f t="shared" si="3"/>
        <v>27.41280123</v>
      </c>
      <c r="O53" s="35"/>
      <c r="S53" s="29"/>
      <c r="T53" s="29"/>
      <c r="U53" s="32"/>
      <c r="V53" s="32"/>
      <c r="W53" s="32"/>
      <c r="X53" s="32"/>
      <c r="Y53" s="36"/>
      <c r="Z53" s="35"/>
      <c r="AA53" s="35"/>
      <c r="AB53" s="35"/>
      <c r="AC53" s="35"/>
      <c r="AD53" s="35"/>
      <c r="AE53" s="35"/>
    </row>
    <row r="54" ht="15.75" customHeight="1">
      <c r="A54" s="124" t="s">
        <v>208</v>
      </c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35"/>
      <c r="S54" s="29"/>
      <c r="T54" s="29"/>
      <c r="U54" s="32"/>
      <c r="V54" s="32"/>
      <c r="W54" s="32"/>
      <c r="X54" s="32"/>
      <c r="Y54" s="36"/>
      <c r="Z54" s="35"/>
      <c r="AA54" s="35"/>
      <c r="AB54" s="35"/>
      <c r="AC54" s="35"/>
      <c r="AD54" s="35"/>
      <c r="AE54" s="35"/>
    </row>
    <row r="55" ht="15.75" customHeight="1">
      <c r="A55" s="29">
        <v>46174.0</v>
      </c>
      <c r="B55" s="29">
        <v>46203.0</v>
      </c>
      <c r="C55" s="32">
        <v>150.0</v>
      </c>
      <c r="D55" s="32">
        <v>0.0</v>
      </c>
      <c r="E55" s="32" t="s">
        <v>118</v>
      </c>
      <c r="F55" s="32">
        <f t="shared" ref="F55:F61" si="5">(B55-A55)+1</f>
        <v>30</v>
      </c>
      <c r="G55" s="36">
        <f>G53+G40</f>
        <v>63000</v>
      </c>
      <c r="H55" s="36">
        <f>(H53+M53-N53)</f>
        <v>64799.44067</v>
      </c>
      <c r="I55" s="35">
        <f t="shared" ref="I55:I62" si="6">ROUND((H55*F55), 2)</f>
        <v>1943983.22</v>
      </c>
      <c r="J55" s="1">
        <v>1943982.9</v>
      </c>
      <c r="K55" s="35">
        <v>0.0</v>
      </c>
      <c r="L55" s="35">
        <v>5.0</v>
      </c>
      <c r="M55" s="36">
        <f t="shared" ref="M55:M62" si="7">(I55*L55)/36500</f>
        <v>266.2990712</v>
      </c>
      <c r="N55" s="36">
        <f t="shared" ref="N55:N62" si="8">M55*0.1</f>
        <v>26.62990712</v>
      </c>
      <c r="O55" s="35"/>
      <c r="S55" s="29"/>
      <c r="T55" s="29"/>
      <c r="U55" s="32"/>
      <c r="V55" s="32"/>
      <c r="W55" s="32"/>
      <c r="X55" s="32"/>
      <c r="Y55" s="36"/>
      <c r="Z55" s="35"/>
      <c r="AA55" s="35"/>
      <c r="AB55" s="35"/>
      <c r="AC55" s="35"/>
      <c r="AD55" s="35"/>
      <c r="AE55" s="35"/>
    </row>
    <row r="56" ht="15.75" customHeight="1">
      <c r="A56" s="29">
        <v>46204.0</v>
      </c>
      <c r="B56" s="29">
        <v>46234.0</v>
      </c>
      <c r="C56" s="32">
        <v>150.0</v>
      </c>
      <c r="D56" s="32">
        <v>0.0</v>
      </c>
      <c r="E56" s="32" t="s">
        <v>118</v>
      </c>
      <c r="F56" s="32">
        <f t="shared" si="5"/>
        <v>31</v>
      </c>
      <c r="G56" s="36">
        <f>G55+G40</f>
        <v>67500</v>
      </c>
      <c r="H56" s="36">
        <f t="shared" ref="H56:H62" si="9">(H55+M55-N55)</f>
        <v>65039.10984</v>
      </c>
      <c r="I56" s="35">
        <f t="shared" si="6"/>
        <v>2016212.4</v>
      </c>
      <c r="J56" s="1">
        <v>2016212.1</v>
      </c>
      <c r="K56" s="35">
        <v>0.0</v>
      </c>
      <c r="L56" s="35">
        <v>5.0</v>
      </c>
      <c r="M56" s="36">
        <f t="shared" si="7"/>
        <v>276.1934795</v>
      </c>
      <c r="N56" s="36">
        <f t="shared" si="8"/>
        <v>27.61934795</v>
      </c>
      <c r="O56" s="35"/>
      <c r="S56" s="29"/>
      <c r="T56" s="29"/>
      <c r="U56" s="32"/>
      <c r="V56" s="32"/>
      <c r="W56" s="32"/>
      <c r="X56" s="32"/>
      <c r="Y56" s="36"/>
      <c r="Z56" s="35"/>
      <c r="AA56" s="35"/>
      <c r="AB56" s="35"/>
      <c r="AC56" s="35"/>
      <c r="AD56" s="35"/>
      <c r="AE56" s="35"/>
    </row>
    <row r="57" ht="15.75" customHeight="1">
      <c r="A57" s="29">
        <v>46235.0</v>
      </c>
      <c r="B57" s="29">
        <v>46265.0</v>
      </c>
      <c r="C57" s="32">
        <v>150.0</v>
      </c>
      <c r="D57" s="32">
        <v>0.0</v>
      </c>
      <c r="E57" s="32" t="s">
        <v>118</v>
      </c>
      <c r="F57" s="32">
        <f t="shared" si="5"/>
        <v>31</v>
      </c>
      <c r="G57" s="36">
        <f>G56+G40</f>
        <v>72000</v>
      </c>
      <c r="H57" s="36">
        <f t="shared" si="9"/>
        <v>65287.68397</v>
      </c>
      <c r="I57" s="35">
        <f t="shared" si="6"/>
        <v>2023918.2</v>
      </c>
      <c r="J57" s="1">
        <v>2023917.77</v>
      </c>
      <c r="K57" s="35">
        <v>0.0</v>
      </c>
      <c r="L57" s="35">
        <v>5.0</v>
      </c>
      <c r="M57" s="36">
        <f t="shared" si="7"/>
        <v>277.2490685</v>
      </c>
      <c r="N57" s="36">
        <f t="shared" si="8"/>
        <v>27.72490685</v>
      </c>
      <c r="O57" s="35"/>
      <c r="S57" s="29"/>
      <c r="T57" s="29"/>
      <c r="U57" s="32"/>
      <c r="V57" s="32"/>
      <c r="W57" s="32"/>
      <c r="X57" s="32"/>
      <c r="Y57" s="36"/>
      <c r="Z57" s="35"/>
      <c r="AA57" s="35"/>
      <c r="AB57" s="35"/>
      <c r="AC57" s="35"/>
      <c r="AD57" s="35"/>
      <c r="AE57" s="35"/>
    </row>
    <row r="58" ht="15.75" customHeight="1">
      <c r="A58" s="29">
        <v>46266.0</v>
      </c>
      <c r="B58" s="29">
        <v>46295.0</v>
      </c>
      <c r="C58" s="32">
        <v>150.0</v>
      </c>
      <c r="D58" s="32">
        <v>0.0</v>
      </c>
      <c r="E58" s="32" t="s">
        <v>118</v>
      </c>
      <c r="F58" s="32">
        <f t="shared" si="5"/>
        <v>30</v>
      </c>
      <c r="G58" s="36">
        <f>G57+G40</f>
        <v>76500</v>
      </c>
      <c r="H58" s="36">
        <f t="shared" si="9"/>
        <v>65537.20813</v>
      </c>
      <c r="I58" s="35">
        <f t="shared" si="6"/>
        <v>1966116.24</v>
      </c>
      <c r="J58" s="1">
        <v>1966115.7</v>
      </c>
      <c r="K58" s="35">
        <v>0.0</v>
      </c>
      <c r="L58" s="35">
        <v>5.0</v>
      </c>
      <c r="M58" s="36">
        <f t="shared" si="7"/>
        <v>269.3309918</v>
      </c>
      <c r="N58" s="36">
        <f t="shared" si="8"/>
        <v>26.93309918</v>
      </c>
      <c r="O58" s="35"/>
      <c r="S58" s="29"/>
      <c r="T58" s="29"/>
      <c r="U58" s="32"/>
      <c r="V58" s="32"/>
      <c r="W58" s="32"/>
      <c r="X58" s="32"/>
      <c r="Y58" s="36"/>
      <c r="Z58" s="35"/>
      <c r="AA58" s="35"/>
      <c r="AB58" s="35"/>
      <c r="AC58" s="35"/>
      <c r="AD58" s="35"/>
      <c r="AE58" s="35"/>
    </row>
    <row r="59" ht="15.75" customHeight="1">
      <c r="A59" s="29">
        <v>46296.0</v>
      </c>
      <c r="B59" s="29">
        <v>46326.0</v>
      </c>
      <c r="C59" s="32">
        <v>150.0</v>
      </c>
      <c r="D59" s="32">
        <v>0.0</v>
      </c>
      <c r="E59" s="32" t="s">
        <v>118</v>
      </c>
      <c r="F59" s="32">
        <f t="shared" si="5"/>
        <v>31</v>
      </c>
      <c r="G59" s="36">
        <f>G58+G40</f>
        <v>81000</v>
      </c>
      <c r="H59" s="36">
        <f t="shared" si="9"/>
        <v>65779.60602</v>
      </c>
      <c r="I59" s="35">
        <f t="shared" si="6"/>
        <v>2039167.79</v>
      </c>
      <c r="J59" s="1">
        <v>2039167.29</v>
      </c>
      <c r="K59" s="35">
        <v>0.0</v>
      </c>
      <c r="L59" s="35">
        <v>5.0</v>
      </c>
      <c r="M59" s="36">
        <f t="shared" si="7"/>
        <v>279.3380534</v>
      </c>
      <c r="N59" s="36">
        <f t="shared" si="8"/>
        <v>27.93380534</v>
      </c>
      <c r="O59" s="35"/>
      <c r="S59" s="29"/>
      <c r="T59" s="29"/>
      <c r="U59" s="32"/>
      <c r="V59" s="32"/>
      <c r="W59" s="32"/>
      <c r="X59" s="32"/>
      <c r="Y59" s="36"/>
      <c r="Z59" s="35"/>
      <c r="AA59" s="35"/>
      <c r="AB59" s="35"/>
      <c r="AC59" s="35"/>
      <c r="AD59" s="35"/>
      <c r="AE59" s="35"/>
    </row>
    <row r="60" ht="15.75" customHeight="1">
      <c r="A60" s="29">
        <v>46327.0</v>
      </c>
      <c r="B60" s="29">
        <v>46356.0</v>
      </c>
      <c r="C60" s="32">
        <v>150.0</v>
      </c>
      <c r="D60" s="32">
        <v>0.0</v>
      </c>
      <c r="E60" s="32" t="s">
        <v>118</v>
      </c>
      <c r="F60" s="32">
        <f t="shared" si="5"/>
        <v>30</v>
      </c>
      <c r="G60" s="36">
        <f>G59+G40</f>
        <v>85500</v>
      </c>
      <c r="H60" s="36">
        <f t="shared" si="9"/>
        <v>66031.01027</v>
      </c>
      <c r="I60" s="35">
        <f t="shared" si="6"/>
        <v>1980930.31</v>
      </c>
      <c r="J60" s="1">
        <v>1980930.0</v>
      </c>
      <c r="K60" s="35">
        <v>0.0</v>
      </c>
      <c r="L60" s="35">
        <v>5.0</v>
      </c>
      <c r="M60" s="36">
        <f t="shared" si="7"/>
        <v>271.3603164</v>
      </c>
      <c r="N60" s="36">
        <f t="shared" si="8"/>
        <v>27.13603164</v>
      </c>
      <c r="O60" s="35"/>
      <c r="S60" s="29"/>
      <c r="T60" s="29"/>
      <c r="U60" s="32"/>
      <c r="V60" s="32"/>
      <c r="W60" s="32"/>
      <c r="X60" s="32"/>
      <c r="Y60" s="36"/>
      <c r="Z60" s="35"/>
      <c r="AA60" s="35"/>
      <c r="AB60" s="35"/>
      <c r="AC60" s="35"/>
      <c r="AD60" s="35"/>
      <c r="AE60" s="35"/>
    </row>
    <row r="61" ht="15.75" customHeight="1">
      <c r="A61" s="29">
        <v>46357.0</v>
      </c>
      <c r="B61" s="29">
        <v>46387.0</v>
      </c>
      <c r="C61" s="32">
        <v>150.0</v>
      </c>
      <c r="D61" s="32">
        <v>0.0</v>
      </c>
      <c r="E61" s="32" t="s">
        <v>118</v>
      </c>
      <c r="F61" s="32">
        <f t="shared" si="5"/>
        <v>31</v>
      </c>
      <c r="G61" s="36">
        <f>G60+G40</f>
        <v>90000</v>
      </c>
      <c r="H61" s="36">
        <f t="shared" si="9"/>
        <v>66275.23455</v>
      </c>
      <c r="I61" s="35">
        <f t="shared" si="6"/>
        <v>2054532.27</v>
      </c>
      <c r="J61" s="1">
        <v>2054531.82</v>
      </c>
      <c r="K61" s="35">
        <v>0.0</v>
      </c>
      <c r="L61" s="35">
        <v>5.0</v>
      </c>
      <c r="M61" s="36">
        <f t="shared" si="7"/>
        <v>281.4427767</v>
      </c>
      <c r="N61" s="36">
        <f t="shared" si="8"/>
        <v>28.14427767</v>
      </c>
      <c r="O61" s="35"/>
      <c r="S61" s="29"/>
      <c r="T61" s="29"/>
      <c r="U61" s="32"/>
      <c r="V61" s="32"/>
      <c r="W61" s="32"/>
      <c r="X61" s="32"/>
      <c r="Y61" s="36"/>
      <c r="Z61" s="36"/>
      <c r="AA61" s="35"/>
      <c r="AB61" s="35"/>
      <c r="AC61" s="35"/>
      <c r="AD61" s="35"/>
      <c r="AE61" s="35"/>
    </row>
    <row r="62" ht="15.75" customHeight="1">
      <c r="A62" s="29">
        <v>46388.0</v>
      </c>
      <c r="B62" s="29">
        <v>46388.0</v>
      </c>
      <c r="C62" s="32">
        <v>150.0</v>
      </c>
      <c r="D62" s="32">
        <v>0.0</v>
      </c>
      <c r="E62" s="32" t="s">
        <v>118</v>
      </c>
      <c r="F62" s="32">
        <v>1.0</v>
      </c>
      <c r="G62" s="36">
        <f>G61+G40</f>
        <v>94500</v>
      </c>
      <c r="H62" s="36">
        <f t="shared" si="9"/>
        <v>66528.53305</v>
      </c>
      <c r="I62" s="35">
        <f t="shared" si="6"/>
        <v>66528.53</v>
      </c>
      <c r="J62" s="1">
        <v>66528.52</v>
      </c>
      <c r="K62" s="35"/>
      <c r="L62" s="35">
        <v>5.0</v>
      </c>
      <c r="M62" s="36">
        <f t="shared" si="7"/>
        <v>9.11349726</v>
      </c>
      <c r="N62" s="36">
        <f t="shared" si="8"/>
        <v>0.911349726</v>
      </c>
      <c r="O62" s="35"/>
      <c r="S62" s="29"/>
      <c r="T62" s="29"/>
      <c r="U62" s="32"/>
      <c r="V62" s="32"/>
      <c r="W62" s="32"/>
      <c r="X62" s="32"/>
      <c r="Y62" s="36"/>
      <c r="Z62" s="36"/>
      <c r="AA62" s="35"/>
      <c r="AB62" s="35"/>
      <c r="AC62" s="35"/>
      <c r="AD62" s="35"/>
      <c r="AE62" s="35"/>
    </row>
    <row r="63" ht="15.75" customHeight="1">
      <c r="A63" s="29"/>
      <c r="B63" s="29"/>
      <c r="C63" s="32"/>
      <c r="D63" s="111"/>
      <c r="E63" s="32"/>
      <c r="F63" s="113"/>
      <c r="G63" s="36"/>
      <c r="H63" s="36"/>
      <c r="I63" s="35"/>
      <c r="J63" s="35"/>
      <c r="K63" s="35"/>
      <c r="L63" s="35"/>
      <c r="O63" s="35"/>
    </row>
    <row r="64" ht="15.75" customHeight="1">
      <c r="A64" s="29"/>
      <c r="B64" s="29"/>
      <c r="C64" s="32"/>
      <c r="D64" s="111"/>
      <c r="E64" s="32"/>
      <c r="F64" s="113"/>
      <c r="G64" s="36"/>
      <c r="H64" s="36"/>
      <c r="I64" s="35"/>
      <c r="J64" s="35"/>
      <c r="K64" s="35"/>
      <c r="L64" s="35"/>
      <c r="M64" s="4" t="s">
        <v>130</v>
      </c>
      <c r="N64" s="137" t="s">
        <v>131</v>
      </c>
      <c r="O64" s="35"/>
    </row>
    <row r="65" ht="15.75" customHeight="1">
      <c r="A65" s="29"/>
      <c r="B65" s="29"/>
      <c r="C65" s="32"/>
      <c r="D65" s="111"/>
      <c r="E65" s="32"/>
      <c r="F65" s="113"/>
      <c r="G65" s="36"/>
      <c r="H65" s="36"/>
      <c r="I65" s="35"/>
      <c r="J65" s="35"/>
      <c r="K65" s="35"/>
      <c r="L65" s="35"/>
      <c r="M65" s="4">
        <f t="shared" ref="M65:N65" si="10">ROUND(SUM(M39:M62), 2)</f>
        <v>3929.71</v>
      </c>
      <c r="N65" s="137">
        <f t="shared" si="10"/>
        <v>392.97</v>
      </c>
      <c r="O65" s="35"/>
    </row>
    <row r="66" ht="15.75" customHeight="1"/>
    <row r="67" ht="15.75" customHeight="1"/>
    <row r="68" ht="15.75" customHeight="1">
      <c r="M68" s="4"/>
      <c r="N68" s="4"/>
    </row>
    <row r="69" ht="15.75" customHeight="1">
      <c r="A69" s="5" t="s">
        <v>144</v>
      </c>
      <c r="M69" s="115" t="s">
        <v>145</v>
      </c>
      <c r="N69" s="115" t="s">
        <v>147</v>
      </c>
    </row>
    <row r="70" ht="15.75" customHeight="1">
      <c r="M70" s="116">
        <v>3929.7</v>
      </c>
      <c r="N70" s="115">
        <v>392.98</v>
      </c>
    </row>
    <row r="71" ht="15.75" customHeight="1">
      <c r="A71" s="1" t="s">
        <v>148</v>
      </c>
      <c r="B71" s="1">
        <v>0.0</v>
      </c>
    </row>
    <row r="72" ht="15.75" customHeight="1">
      <c r="A72" s="1" t="s">
        <v>149</v>
      </c>
      <c r="B72" s="70">
        <v>860.2</v>
      </c>
    </row>
    <row r="73" ht="15.75" customHeight="1">
      <c r="A73" s="1" t="s">
        <v>150</v>
      </c>
      <c r="B73" s="1">
        <v>3069.5</v>
      </c>
    </row>
    <row r="74" ht="15.75" customHeight="1">
      <c r="A74" s="1"/>
      <c r="B74" s="1"/>
      <c r="R74" s="115" t="s">
        <v>205</v>
      </c>
    </row>
    <row r="75" ht="15.75" customHeight="1">
      <c r="A75" s="1" t="s">
        <v>151</v>
      </c>
      <c r="B75" s="70">
        <v>86.02</v>
      </c>
      <c r="C75" s="70"/>
    </row>
    <row r="76" ht="15.75" customHeight="1">
      <c r="A76" s="1" t="s">
        <v>152</v>
      </c>
      <c r="B76" s="1">
        <v>306.96</v>
      </c>
    </row>
    <row r="77" ht="15.75" customHeight="1">
      <c r="A77" s="1" t="s">
        <v>153</v>
      </c>
      <c r="B77" s="1">
        <f>ROUND(B71*0.15, 2)</f>
        <v>0</v>
      </c>
    </row>
    <row r="78" ht="15.75" customHeight="1">
      <c r="A78" s="1"/>
    </row>
    <row r="79" ht="15.75" customHeight="1">
      <c r="A79" s="1" t="s">
        <v>75</v>
      </c>
      <c r="B79" s="1">
        <v>0.0</v>
      </c>
    </row>
    <row r="80" ht="15.75" customHeight="1">
      <c r="A80" s="1" t="s">
        <v>154</v>
      </c>
      <c r="B80" s="1">
        <v>200.0</v>
      </c>
    </row>
    <row r="81" ht="15.75" customHeight="1">
      <c r="A81" s="1" t="s">
        <v>156</v>
      </c>
      <c r="B81" s="1">
        <f>B80*0.15</f>
        <v>30</v>
      </c>
    </row>
    <row r="82" ht="15.75" customHeight="1"/>
    <row r="83" ht="15.75" customHeight="1"/>
    <row r="84" ht="15.75" customHeight="1">
      <c r="A84" s="1" t="s">
        <v>158</v>
      </c>
      <c r="B84" s="70">
        <v>63774.18</v>
      </c>
    </row>
    <row r="85" ht="15.75" customHeight="1"/>
    <row r="86" ht="15.75" customHeight="1">
      <c r="A86" s="66" t="s">
        <v>159</v>
      </c>
      <c r="B86" s="70">
        <f>B84+B73-B76-B80-B81</f>
        <v>66306.72</v>
      </c>
    </row>
    <row r="87" ht="15.75" customHeight="1"/>
    <row r="88" ht="15.75" customHeight="1">
      <c r="A88" s="1" t="s">
        <v>160</v>
      </c>
      <c r="B88" s="70">
        <v>66306.72</v>
      </c>
    </row>
    <row r="89" ht="15.75" customHeight="1"/>
    <row r="90" ht="15.75" customHeight="1">
      <c r="A90" s="1" t="s">
        <v>161</v>
      </c>
      <c r="B90" s="70">
        <f>B88-B86</f>
        <v>0</v>
      </c>
      <c r="G90" s="1" t="s">
        <v>206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>
      <c r="A137" s="138" t="s">
        <v>233</v>
      </c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>
      <c r="A146" s="29"/>
      <c r="B146" s="29"/>
      <c r="C146" s="32"/>
      <c r="D146" s="32"/>
      <c r="E146" s="32"/>
      <c r="F146" s="32"/>
      <c r="G146" s="36"/>
      <c r="H146" s="36"/>
      <c r="I146" s="35"/>
      <c r="J146" s="35"/>
      <c r="K146" s="35"/>
      <c r="L146" s="35"/>
      <c r="M146" s="35"/>
      <c r="N146" s="35"/>
      <c r="O146" s="35"/>
    </row>
    <row r="147" ht="15.75" customHeight="1">
      <c r="A147" s="29"/>
      <c r="B147" s="29"/>
      <c r="C147" s="32"/>
      <c r="D147" s="32"/>
      <c r="E147" s="32"/>
      <c r="F147" s="32"/>
      <c r="G147" s="36"/>
      <c r="H147" s="36"/>
      <c r="I147" s="35"/>
      <c r="J147" s="35"/>
      <c r="K147" s="35"/>
      <c r="L147" s="35"/>
      <c r="M147" s="35"/>
      <c r="N147" s="35"/>
      <c r="O147" s="35"/>
    </row>
    <row r="148" ht="15.75" customHeight="1">
      <c r="A148" s="29"/>
      <c r="B148" s="29"/>
      <c r="C148" s="32"/>
      <c r="D148" s="32"/>
      <c r="E148" s="32"/>
      <c r="F148" s="32"/>
      <c r="G148" s="36"/>
      <c r="H148" s="36"/>
      <c r="I148" s="35"/>
      <c r="J148" s="35"/>
      <c r="K148" s="35"/>
      <c r="L148" s="35"/>
      <c r="M148" s="35"/>
      <c r="N148" s="35"/>
      <c r="O148" s="35"/>
    </row>
    <row r="149" ht="15.75" customHeight="1">
      <c r="A149" s="29"/>
      <c r="B149" s="29"/>
      <c r="C149" s="32"/>
      <c r="D149" s="32"/>
      <c r="E149" s="32"/>
      <c r="F149" s="32"/>
      <c r="G149" s="36"/>
      <c r="H149" s="36"/>
      <c r="I149" s="35"/>
      <c r="J149" s="35"/>
      <c r="K149" s="35"/>
      <c r="L149" s="35"/>
      <c r="M149" s="35"/>
      <c r="N149" s="35"/>
      <c r="O149" s="35"/>
    </row>
    <row r="150" ht="15.75" customHeight="1">
      <c r="A150" s="29"/>
      <c r="B150" s="29"/>
      <c r="C150" s="32"/>
      <c r="D150" s="32"/>
      <c r="E150" s="32"/>
      <c r="F150" s="32"/>
      <c r="G150" s="36"/>
      <c r="H150" s="36"/>
      <c r="I150" s="35"/>
      <c r="J150" s="35"/>
      <c r="K150" s="35"/>
      <c r="L150" s="35"/>
      <c r="M150" s="35"/>
      <c r="N150" s="35"/>
      <c r="O150" s="35"/>
    </row>
    <row r="151" ht="15.75" customHeight="1">
      <c r="A151" s="29"/>
      <c r="B151" s="29"/>
      <c r="C151" s="32"/>
      <c r="D151" s="32"/>
      <c r="E151" s="32"/>
      <c r="F151" s="32"/>
      <c r="G151" s="36"/>
      <c r="H151" s="36"/>
      <c r="I151" s="35"/>
      <c r="J151" s="35"/>
      <c r="K151" s="35"/>
      <c r="L151" s="35"/>
      <c r="M151" s="35"/>
      <c r="N151" s="35"/>
      <c r="O151" s="35"/>
    </row>
    <row r="152" ht="15.75" customHeight="1">
      <c r="A152" s="29"/>
      <c r="B152" s="29"/>
      <c r="C152" s="32"/>
      <c r="D152" s="32"/>
      <c r="E152" s="32"/>
      <c r="F152" s="32"/>
      <c r="G152" s="36"/>
      <c r="H152" s="36"/>
      <c r="I152" s="35"/>
      <c r="J152" s="35"/>
      <c r="K152" s="35"/>
      <c r="L152" s="35"/>
      <c r="M152" s="35"/>
      <c r="N152" s="35"/>
      <c r="O152" s="35"/>
    </row>
    <row r="153" ht="15.75" customHeight="1">
      <c r="A153" s="29"/>
      <c r="B153" s="29"/>
      <c r="C153" s="32"/>
      <c r="D153" s="32"/>
      <c r="E153" s="32"/>
      <c r="F153" s="32"/>
      <c r="G153" s="36"/>
      <c r="H153" s="36"/>
      <c r="I153" s="35"/>
      <c r="J153" s="35"/>
      <c r="K153" s="35"/>
      <c r="L153" s="35"/>
      <c r="M153" s="35"/>
      <c r="N153" s="35"/>
      <c r="O153" s="35"/>
    </row>
    <row r="154" ht="15.75" customHeight="1">
      <c r="A154" s="29"/>
      <c r="B154" s="29"/>
      <c r="C154" s="32"/>
      <c r="D154" s="32"/>
      <c r="E154" s="32"/>
      <c r="F154" s="32"/>
      <c r="G154" s="36"/>
      <c r="H154" s="36"/>
      <c r="I154" s="35"/>
      <c r="J154" s="35"/>
      <c r="K154" s="35"/>
      <c r="L154" s="35"/>
      <c r="M154" s="35"/>
      <c r="N154" s="35"/>
      <c r="O154" s="35"/>
    </row>
    <row r="155" ht="15.75" customHeight="1">
      <c r="A155" s="29"/>
      <c r="B155" s="29"/>
      <c r="C155" s="32"/>
      <c r="D155" s="32"/>
      <c r="E155" s="32"/>
      <c r="F155" s="32"/>
      <c r="G155" s="36"/>
      <c r="H155" s="36"/>
      <c r="I155" s="35"/>
      <c r="J155" s="35"/>
      <c r="K155" s="35"/>
      <c r="L155" s="35"/>
      <c r="M155" s="35"/>
      <c r="N155" s="35"/>
      <c r="O155" s="35"/>
    </row>
    <row r="156" ht="15.75" customHeight="1">
      <c r="A156" s="29"/>
      <c r="B156" s="29"/>
      <c r="C156" s="32"/>
      <c r="D156" s="32"/>
      <c r="E156" s="32"/>
      <c r="F156" s="32"/>
      <c r="G156" s="36"/>
      <c r="H156" s="36"/>
      <c r="I156" s="35"/>
      <c r="J156" s="35"/>
      <c r="K156" s="35"/>
      <c r="L156" s="35"/>
      <c r="M156" s="35"/>
      <c r="N156" s="35"/>
      <c r="O156" s="35"/>
    </row>
    <row r="157" ht="15.75" customHeight="1">
      <c r="A157" s="29"/>
      <c r="B157" s="29"/>
      <c r="C157" s="32"/>
      <c r="D157" s="32"/>
      <c r="E157" s="32"/>
      <c r="F157" s="32"/>
      <c r="G157" s="36"/>
      <c r="H157" s="36"/>
      <c r="I157" s="35"/>
      <c r="J157" s="35"/>
      <c r="K157" s="35"/>
      <c r="L157" s="35"/>
      <c r="M157" s="35"/>
      <c r="N157" s="35"/>
      <c r="O157" s="35"/>
    </row>
    <row r="158" ht="15.75" customHeight="1">
      <c r="A158" s="29"/>
      <c r="B158" s="29"/>
      <c r="C158" s="32"/>
      <c r="D158" s="32"/>
      <c r="E158" s="32"/>
      <c r="F158" s="32"/>
      <c r="G158" s="36"/>
      <c r="H158" s="36"/>
      <c r="I158" s="35"/>
      <c r="J158" s="35"/>
      <c r="K158" s="35"/>
      <c r="L158" s="35"/>
      <c r="M158" s="35"/>
      <c r="N158" s="35"/>
      <c r="O158" s="35"/>
    </row>
    <row r="159" ht="15.75" customHeight="1">
      <c r="A159" s="29"/>
      <c r="B159" s="29"/>
      <c r="C159" s="32"/>
      <c r="D159" s="32"/>
      <c r="E159" s="32"/>
      <c r="F159" s="32"/>
      <c r="G159" s="36"/>
      <c r="H159" s="36"/>
      <c r="I159" s="35"/>
      <c r="J159" s="35"/>
      <c r="K159" s="35"/>
      <c r="L159" s="35"/>
      <c r="M159" s="35"/>
      <c r="N159" s="35"/>
      <c r="O159" s="35"/>
    </row>
    <row r="160" ht="15.75" customHeight="1">
      <c r="A160" s="29"/>
      <c r="B160" s="29"/>
      <c r="C160" s="32"/>
      <c r="D160" s="32"/>
      <c r="E160" s="32"/>
      <c r="F160" s="32"/>
      <c r="G160" s="36"/>
      <c r="H160" s="36"/>
      <c r="I160" s="35"/>
      <c r="J160" s="35"/>
      <c r="K160" s="35"/>
      <c r="L160" s="35"/>
      <c r="M160" s="35"/>
      <c r="N160" s="35"/>
      <c r="O160" s="35"/>
    </row>
    <row r="161" ht="15.75" customHeight="1">
      <c r="A161" s="29"/>
      <c r="B161" s="29"/>
      <c r="C161" s="32"/>
      <c r="D161" s="32"/>
      <c r="E161" s="32"/>
      <c r="F161" s="32"/>
      <c r="G161" s="36"/>
      <c r="H161" s="36"/>
      <c r="I161" s="35"/>
      <c r="J161" s="35"/>
      <c r="K161" s="35"/>
      <c r="L161" s="35"/>
      <c r="M161" s="35"/>
      <c r="N161" s="35"/>
      <c r="O161" s="35"/>
    </row>
    <row r="162" ht="15.75" customHeight="1">
      <c r="A162" s="29"/>
      <c r="B162" s="29"/>
      <c r="C162" s="32"/>
      <c r="D162" s="32"/>
      <c r="E162" s="32"/>
      <c r="F162" s="32"/>
      <c r="G162" s="36"/>
      <c r="H162" s="36"/>
      <c r="I162" s="35"/>
      <c r="J162" s="35"/>
      <c r="K162" s="35"/>
      <c r="L162" s="35"/>
      <c r="M162" s="35"/>
      <c r="N162" s="35"/>
      <c r="O162" s="35"/>
    </row>
    <row r="163" ht="15.75" customHeight="1">
      <c r="A163" s="29"/>
      <c r="B163" s="29"/>
      <c r="C163" s="32"/>
      <c r="D163" s="32"/>
      <c r="E163" s="32"/>
      <c r="F163" s="32"/>
      <c r="G163" s="36"/>
      <c r="H163" s="36"/>
      <c r="I163" s="35"/>
      <c r="J163" s="35"/>
      <c r="K163" s="35"/>
      <c r="L163" s="35"/>
      <c r="M163" s="35"/>
      <c r="N163" s="35"/>
      <c r="O163" s="35"/>
    </row>
    <row r="164" ht="15.75" customHeight="1">
      <c r="A164" s="29"/>
      <c r="B164" s="29"/>
      <c r="C164" s="32"/>
      <c r="D164" s="32"/>
      <c r="E164" s="32"/>
      <c r="F164" s="32"/>
      <c r="G164" s="36"/>
      <c r="H164" s="36"/>
      <c r="I164" s="35"/>
      <c r="J164" s="35"/>
      <c r="K164" s="35"/>
      <c r="L164" s="35"/>
      <c r="M164" s="35"/>
      <c r="N164" s="35"/>
      <c r="O164" s="35"/>
    </row>
    <row r="165" ht="15.75" customHeight="1">
      <c r="A165" s="29"/>
      <c r="B165" s="29"/>
      <c r="C165" s="32"/>
      <c r="D165" s="32"/>
      <c r="E165" s="32"/>
      <c r="F165" s="32"/>
      <c r="G165" s="36"/>
      <c r="H165" s="36"/>
      <c r="I165" s="35"/>
      <c r="J165" s="35"/>
      <c r="K165" s="35"/>
      <c r="L165" s="35"/>
      <c r="M165" s="35"/>
      <c r="N165" s="35"/>
      <c r="O165" s="35"/>
    </row>
    <row r="166" ht="15.75" customHeight="1">
      <c r="A166" s="29"/>
      <c r="B166" s="29"/>
      <c r="C166" s="32"/>
      <c r="D166" s="32"/>
      <c r="E166" s="32"/>
      <c r="F166" s="32"/>
      <c r="G166" s="36"/>
      <c r="H166" s="36"/>
      <c r="I166" s="35"/>
      <c r="J166" s="35"/>
      <c r="K166" s="35"/>
      <c r="L166" s="35"/>
      <c r="M166" s="35"/>
      <c r="N166" s="35"/>
      <c r="O166" s="35"/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4:N54"/>
    <mergeCell ref="G90:H9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25.5"/>
    <col customWidth="1" min="3" max="3" width="14.88"/>
    <col customWidth="1" min="6" max="6" width="14.13"/>
    <col customWidth="1" min="12" max="12" width="16.88"/>
    <col customWidth="1" min="13" max="13" width="17.88"/>
  </cols>
  <sheetData>
    <row r="1" ht="15.75" customHeight="1">
      <c r="A1" s="12" t="s">
        <v>171</v>
      </c>
      <c r="F1" s="1" t="s">
        <v>175</v>
      </c>
      <c r="N1" s="85"/>
      <c r="O1" s="85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>
      <c r="A23" s="19"/>
      <c r="B23" s="19"/>
    </row>
    <row r="24" ht="15.75" customHeight="1">
      <c r="A24" s="19"/>
    </row>
    <row r="25" ht="15.75" customHeight="1"/>
    <row r="26" ht="15.75" customHeight="1">
      <c r="A26" s="12"/>
      <c r="B26" s="6"/>
      <c r="C26" s="6"/>
      <c r="D26" s="12"/>
      <c r="E26" s="12"/>
      <c r="F26" s="6"/>
      <c r="G26" s="6"/>
      <c r="H26" s="6"/>
      <c r="I26" s="6"/>
      <c r="J26" s="6"/>
      <c r="K26" s="6"/>
    </row>
    <row r="27" ht="150.0" customHeight="1"/>
    <row r="28" ht="54.0" customHeight="1">
      <c r="A28" s="87" t="s">
        <v>3</v>
      </c>
      <c r="B28" s="87" t="s">
        <v>57</v>
      </c>
      <c r="C28" s="6"/>
      <c r="D28" s="12"/>
      <c r="E28" s="12"/>
      <c r="F28" s="6"/>
      <c r="G28" s="6"/>
      <c r="H28" s="6"/>
      <c r="I28" s="6"/>
      <c r="J28" s="6"/>
      <c r="K28" s="6"/>
    </row>
    <row r="29" ht="57.0" customHeight="1">
      <c r="A29" s="87">
        <v>301.0</v>
      </c>
      <c r="B29" s="87">
        <v>1.783010000007E12</v>
      </c>
      <c r="C29" s="97"/>
      <c r="D29" s="12"/>
      <c r="E29" s="12"/>
      <c r="F29" s="6"/>
      <c r="G29" s="6"/>
      <c r="H29" s="6"/>
      <c r="I29" s="6"/>
      <c r="J29" s="6"/>
      <c r="K29" s="6"/>
    </row>
    <row r="30" ht="15.75" customHeight="1"/>
    <row r="31" ht="15.75" customHeight="1">
      <c r="A31" s="1"/>
      <c r="M31" s="35"/>
    </row>
    <row r="32" ht="15.75" customHeight="1"/>
    <row r="33" ht="15.75" customHeight="1">
      <c r="A33" s="6" t="s">
        <v>31</v>
      </c>
      <c r="B33" s="12" t="s">
        <v>32</v>
      </c>
    </row>
    <row r="34" ht="15.75" customHeight="1">
      <c r="A34" s="1" t="s">
        <v>186</v>
      </c>
      <c r="B34" s="1" t="s">
        <v>181</v>
      </c>
    </row>
    <row r="35" ht="15.75" customHeight="1">
      <c r="N35" s="1" t="str">
        <f>(#REF!)/#REF!</f>
        <v>#REF!</v>
      </c>
    </row>
    <row r="36" ht="15.75" customHeight="1"/>
    <row r="37" ht="15.75" customHeight="1"/>
    <row r="38" ht="15.75" customHeight="1">
      <c r="A38" s="99" t="s">
        <v>61</v>
      </c>
    </row>
    <row r="39" ht="15.75" customHeight="1">
      <c r="A39" s="100" t="s">
        <v>187</v>
      </c>
      <c r="B39" s="100" t="s">
        <v>188</v>
      </c>
      <c r="C39" s="100" t="s">
        <v>189</v>
      </c>
      <c r="D39" s="100" t="s">
        <v>190</v>
      </c>
      <c r="E39" s="100" t="s">
        <v>191</v>
      </c>
      <c r="F39" s="100" t="s">
        <v>192</v>
      </c>
      <c r="G39" s="100" t="s">
        <v>193</v>
      </c>
      <c r="H39" s="100" t="s">
        <v>194</v>
      </c>
      <c r="I39" s="100" t="s">
        <v>195</v>
      </c>
      <c r="J39" s="100" t="s">
        <v>196</v>
      </c>
      <c r="K39" s="100" t="s">
        <v>197</v>
      </c>
      <c r="L39" s="100" t="s">
        <v>198</v>
      </c>
    </row>
    <row r="40" ht="15.75" customHeight="1">
      <c r="A40" s="102">
        <v>301.0</v>
      </c>
      <c r="B40" s="102">
        <v>12.0</v>
      </c>
      <c r="C40" s="1" t="s">
        <v>91</v>
      </c>
      <c r="D40" s="103">
        <v>45748.0</v>
      </c>
      <c r="E40" s="103">
        <v>45777.0</v>
      </c>
      <c r="F40" s="36">
        <v>135000.0</v>
      </c>
      <c r="G40" s="70">
        <f t="shared" ref="G40:G60" si="1">(E40-D40)+1</f>
        <v>30</v>
      </c>
      <c r="H40" s="36">
        <v>4500.0</v>
      </c>
      <c r="I40" s="35">
        <v>0.0</v>
      </c>
      <c r="J40" s="35">
        <v>5.0</v>
      </c>
      <c r="K40" s="35">
        <f t="shared" ref="K40:K60" si="2">(F40*J40)/36000</f>
        <v>18.75</v>
      </c>
      <c r="L40" s="35">
        <f t="shared" ref="L40:L60" si="3">K40*0.15</f>
        <v>2.8125</v>
      </c>
      <c r="M40" s="36"/>
      <c r="N40" s="36"/>
      <c r="O40" s="35"/>
      <c r="S40" s="29"/>
      <c r="T40" s="29"/>
      <c r="U40" s="32"/>
      <c r="V40" s="32"/>
      <c r="W40" s="32"/>
      <c r="X40" s="32"/>
      <c r="Y40" s="36"/>
      <c r="Z40" s="35"/>
      <c r="AA40" s="35"/>
      <c r="AB40" s="35"/>
      <c r="AC40" s="35"/>
      <c r="AD40" s="35"/>
      <c r="AE40" s="35"/>
    </row>
    <row r="41" ht="15.75" customHeight="1">
      <c r="A41" s="102">
        <v>301.0</v>
      </c>
      <c r="B41" s="102">
        <v>12.0</v>
      </c>
      <c r="C41" s="1" t="s">
        <v>91</v>
      </c>
      <c r="D41" s="103">
        <v>45778.0</v>
      </c>
      <c r="E41" s="103">
        <v>45808.0</v>
      </c>
      <c r="F41" s="36">
        <v>279000.0</v>
      </c>
      <c r="G41" s="70">
        <f t="shared" si="1"/>
        <v>31</v>
      </c>
      <c r="H41" s="36">
        <f>H40+H40</f>
        <v>9000</v>
      </c>
      <c r="I41" s="35">
        <v>0.0</v>
      </c>
      <c r="J41" s="35">
        <v>5.0</v>
      </c>
      <c r="K41" s="35">
        <f t="shared" si="2"/>
        <v>38.75</v>
      </c>
      <c r="L41" s="35">
        <f t="shared" si="3"/>
        <v>5.8125</v>
      </c>
      <c r="M41" s="36"/>
      <c r="N41" s="36"/>
      <c r="O41" s="35"/>
      <c r="S41" s="29"/>
      <c r="T41" s="29"/>
      <c r="U41" s="32"/>
      <c r="V41" s="32"/>
      <c r="W41" s="32"/>
      <c r="X41" s="32"/>
      <c r="Y41" s="36"/>
      <c r="Z41" s="35"/>
      <c r="AA41" s="35"/>
      <c r="AB41" s="35"/>
      <c r="AC41" s="35"/>
      <c r="AD41" s="35"/>
      <c r="AE41" s="35"/>
    </row>
    <row r="42" ht="15.75" customHeight="1">
      <c r="A42" s="102">
        <v>301.0</v>
      </c>
      <c r="B42" s="102">
        <v>12.0</v>
      </c>
      <c r="C42" s="1" t="s">
        <v>91</v>
      </c>
      <c r="D42" s="103">
        <v>45809.0</v>
      </c>
      <c r="E42" s="103">
        <v>45838.0</v>
      </c>
      <c r="F42" s="36">
        <v>405000.0</v>
      </c>
      <c r="G42" s="70">
        <f t="shared" si="1"/>
        <v>30</v>
      </c>
      <c r="H42" s="36">
        <f>H40+H41</f>
        <v>13500</v>
      </c>
      <c r="I42" s="35">
        <v>0.0</v>
      </c>
      <c r="J42" s="35">
        <v>5.0</v>
      </c>
      <c r="K42" s="35">
        <f t="shared" si="2"/>
        <v>56.25</v>
      </c>
      <c r="L42" s="35">
        <f t="shared" si="3"/>
        <v>8.4375</v>
      </c>
      <c r="M42" s="36"/>
      <c r="N42" s="36"/>
      <c r="O42" s="35"/>
      <c r="S42" s="29"/>
      <c r="T42" s="29"/>
      <c r="U42" s="32"/>
      <c r="V42" s="32"/>
      <c r="W42" s="32"/>
      <c r="X42" s="32"/>
      <c r="Y42" s="36"/>
      <c r="Z42" s="35"/>
      <c r="AA42" s="35"/>
      <c r="AB42" s="35"/>
      <c r="AC42" s="35"/>
      <c r="AD42" s="35"/>
      <c r="AE42" s="35"/>
    </row>
    <row r="43" ht="15.75" customHeight="1">
      <c r="A43" s="102">
        <v>301.0</v>
      </c>
      <c r="B43" s="102">
        <v>12.0</v>
      </c>
      <c r="C43" s="1" t="s">
        <v>91</v>
      </c>
      <c r="D43" s="103">
        <v>45839.0</v>
      </c>
      <c r="E43" s="103">
        <v>45869.0</v>
      </c>
      <c r="F43" s="36">
        <v>558000.0</v>
      </c>
      <c r="G43" s="70">
        <f t="shared" si="1"/>
        <v>31</v>
      </c>
      <c r="H43" s="36">
        <f>H40+H42</f>
        <v>18000</v>
      </c>
      <c r="I43" s="35">
        <v>0.0</v>
      </c>
      <c r="J43" s="35">
        <v>5.0</v>
      </c>
      <c r="K43" s="35">
        <f t="shared" si="2"/>
        <v>77.5</v>
      </c>
      <c r="L43" s="35">
        <f t="shared" si="3"/>
        <v>11.625</v>
      </c>
      <c r="M43" s="36"/>
      <c r="N43" s="36"/>
      <c r="O43" s="35"/>
      <c r="S43" s="29"/>
      <c r="T43" s="29"/>
      <c r="U43" s="32"/>
      <c r="V43" s="32"/>
      <c r="W43" s="32"/>
      <c r="X43" s="32"/>
      <c r="Y43" s="36"/>
      <c r="Z43" s="35"/>
      <c r="AA43" s="35"/>
      <c r="AB43" s="35"/>
      <c r="AC43" s="35"/>
      <c r="AD43" s="35"/>
      <c r="AE43" s="35"/>
    </row>
    <row r="44" ht="15.75" customHeight="1">
      <c r="A44" s="102">
        <v>301.0</v>
      </c>
      <c r="B44" s="102">
        <v>12.0</v>
      </c>
      <c r="C44" s="1" t="s">
        <v>91</v>
      </c>
      <c r="D44" s="103">
        <v>45870.0</v>
      </c>
      <c r="E44" s="103">
        <v>45900.0</v>
      </c>
      <c r="F44" s="36">
        <v>697500.0</v>
      </c>
      <c r="G44" s="70">
        <f t="shared" si="1"/>
        <v>31</v>
      </c>
      <c r="H44" s="36">
        <f>H40+H43</f>
        <v>22500</v>
      </c>
      <c r="I44" s="35">
        <v>0.0</v>
      </c>
      <c r="J44" s="35">
        <v>5.0</v>
      </c>
      <c r="K44" s="35">
        <f t="shared" si="2"/>
        <v>96.875</v>
      </c>
      <c r="L44" s="35">
        <f t="shared" si="3"/>
        <v>14.53125</v>
      </c>
      <c r="M44" s="36"/>
      <c r="N44" s="36"/>
      <c r="O44" s="35"/>
      <c r="S44" s="29"/>
      <c r="T44" s="29"/>
      <c r="U44" s="32"/>
      <c r="V44" s="32"/>
      <c r="W44" s="32"/>
      <c r="X44" s="32"/>
      <c r="Y44" s="36"/>
      <c r="Z44" s="35"/>
      <c r="AA44" s="35"/>
      <c r="AB44" s="35"/>
      <c r="AC44" s="35"/>
      <c r="AD44" s="35"/>
      <c r="AE44" s="35"/>
    </row>
    <row r="45" ht="15.75" customHeight="1">
      <c r="A45" s="102">
        <v>301.0</v>
      </c>
      <c r="B45" s="102">
        <v>12.0</v>
      </c>
      <c r="C45" s="1" t="s">
        <v>91</v>
      </c>
      <c r="D45" s="103">
        <v>45901.0</v>
      </c>
      <c r="E45" s="103">
        <v>45930.0</v>
      </c>
      <c r="F45" s="36">
        <v>810000.0</v>
      </c>
      <c r="G45" s="70">
        <f t="shared" si="1"/>
        <v>30</v>
      </c>
      <c r="H45" s="36">
        <f>H40+H44</f>
        <v>27000</v>
      </c>
      <c r="I45" s="35">
        <v>0.0</v>
      </c>
      <c r="J45" s="35">
        <v>5.0</v>
      </c>
      <c r="K45" s="35">
        <f t="shared" si="2"/>
        <v>112.5</v>
      </c>
      <c r="L45" s="35">
        <f t="shared" si="3"/>
        <v>16.875</v>
      </c>
      <c r="M45" s="36"/>
      <c r="N45" s="36"/>
      <c r="O45" s="35"/>
      <c r="S45" s="29"/>
      <c r="T45" s="29"/>
      <c r="U45" s="32"/>
      <c r="V45" s="32"/>
      <c r="W45" s="32"/>
      <c r="X45" s="32"/>
      <c r="Y45" s="36"/>
      <c r="Z45" s="35"/>
      <c r="AA45" s="35"/>
      <c r="AB45" s="35"/>
      <c r="AC45" s="35"/>
      <c r="AD45" s="35"/>
      <c r="AE45" s="35"/>
    </row>
    <row r="46" ht="15.75" customHeight="1">
      <c r="A46" s="102">
        <v>301.0</v>
      </c>
      <c r="B46" s="102">
        <v>12.0</v>
      </c>
      <c r="C46" s="1" t="s">
        <v>91</v>
      </c>
      <c r="D46" s="103">
        <v>45931.0</v>
      </c>
      <c r="E46" s="103">
        <v>45961.0</v>
      </c>
      <c r="F46" s="36">
        <v>976500.0</v>
      </c>
      <c r="G46" s="70">
        <f t="shared" si="1"/>
        <v>31</v>
      </c>
      <c r="H46" s="36">
        <f>H40+H45</f>
        <v>31500</v>
      </c>
      <c r="I46" s="35">
        <v>0.0</v>
      </c>
      <c r="J46" s="35">
        <v>5.0</v>
      </c>
      <c r="K46" s="35">
        <f t="shared" si="2"/>
        <v>135.625</v>
      </c>
      <c r="L46" s="35">
        <f t="shared" si="3"/>
        <v>20.34375</v>
      </c>
      <c r="M46" s="36"/>
      <c r="N46" s="36"/>
      <c r="O46" s="35"/>
      <c r="S46" s="29"/>
      <c r="T46" s="29"/>
      <c r="U46" s="32"/>
      <c r="V46" s="32"/>
      <c r="W46" s="32"/>
      <c r="X46" s="32"/>
      <c r="Y46" s="36"/>
      <c r="Z46" s="35"/>
      <c r="AA46" s="35"/>
      <c r="AB46" s="35"/>
      <c r="AC46" s="35"/>
      <c r="AD46" s="35"/>
      <c r="AE46" s="35"/>
    </row>
    <row r="47" ht="15.75" customHeight="1">
      <c r="A47" s="102">
        <v>301.0</v>
      </c>
      <c r="B47" s="102">
        <v>12.0</v>
      </c>
      <c r="C47" s="1" t="s">
        <v>91</v>
      </c>
      <c r="D47" s="103">
        <v>45962.0</v>
      </c>
      <c r="E47" s="103">
        <v>45991.0</v>
      </c>
      <c r="F47" s="36">
        <v>1080000.0</v>
      </c>
      <c r="G47" s="70">
        <f t="shared" si="1"/>
        <v>30</v>
      </c>
      <c r="H47" s="36">
        <f>H40+H46</f>
        <v>36000</v>
      </c>
      <c r="I47" s="35">
        <v>0.0</v>
      </c>
      <c r="J47" s="35">
        <v>5.0</v>
      </c>
      <c r="K47" s="35">
        <f t="shared" si="2"/>
        <v>150</v>
      </c>
      <c r="L47" s="35">
        <f t="shared" si="3"/>
        <v>22.5</v>
      </c>
      <c r="M47" s="36"/>
      <c r="N47" s="36"/>
      <c r="O47" s="35"/>
      <c r="S47" s="29"/>
      <c r="T47" s="29"/>
      <c r="U47" s="32"/>
      <c r="V47" s="32"/>
      <c r="W47" s="32"/>
      <c r="X47" s="32"/>
      <c r="Y47" s="36"/>
      <c r="Z47" s="35"/>
      <c r="AA47" s="35"/>
      <c r="AB47" s="35"/>
      <c r="AC47" s="35"/>
      <c r="AD47" s="35"/>
      <c r="AE47" s="35"/>
    </row>
    <row r="48" ht="15.75" customHeight="1">
      <c r="A48" s="102">
        <v>301.0</v>
      </c>
      <c r="B48" s="102">
        <v>12.0</v>
      </c>
      <c r="C48" s="1" t="s">
        <v>91</v>
      </c>
      <c r="D48" s="103">
        <v>45992.0</v>
      </c>
      <c r="E48" s="103">
        <v>46022.0</v>
      </c>
      <c r="F48" s="36">
        <v>1255500.0</v>
      </c>
      <c r="G48" s="70">
        <f t="shared" si="1"/>
        <v>31</v>
      </c>
      <c r="H48" s="36">
        <f>H40+H47</f>
        <v>40500</v>
      </c>
      <c r="I48" s="35">
        <v>0.0</v>
      </c>
      <c r="J48" s="35">
        <v>5.0</v>
      </c>
      <c r="K48" s="35">
        <f t="shared" si="2"/>
        <v>174.375</v>
      </c>
      <c r="L48" s="35">
        <f t="shared" si="3"/>
        <v>26.15625</v>
      </c>
      <c r="M48" s="36"/>
      <c r="N48" s="36"/>
      <c r="O48" s="35"/>
      <c r="S48" s="29"/>
      <c r="T48" s="29"/>
      <c r="U48" s="32"/>
      <c r="V48" s="32"/>
      <c r="W48" s="32"/>
      <c r="X48" s="32"/>
      <c r="Y48" s="36"/>
      <c r="Z48" s="35"/>
      <c r="AA48" s="35"/>
      <c r="AB48" s="35"/>
      <c r="AC48" s="35"/>
      <c r="AD48" s="35"/>
      <c r="AE48" s="35"/>
    </row>
    <row r="49" ht="15.75" customHeight="1">
      <c r="A49" s="102">
        <v>301.0</v>
      </c>
      <c r="B49" s="102">
        <v>12.0</v>
      </c>
      <c r="C49" s="1" t="s">
        <v>91</v>
      </c>
      <c r="D49" s="103">
        <v>46023.0</v>
      </c>
      <c r="E49" s="103">
        <v>46053.0</v>
      </c>
      <c r="F49" s="36">
        <v>1395000.0</v>
      </c>
      <c r="G49" s="70">
        <f t="shared" si="1"/>
        <v>31</v>
      </c>
      <c r="H49" s="36">
        <f>H40+H48</f>
        <v>45000</v>
      </c>
      <c r="I49" s="35">
        <v>0.0</v>
      </c>
      <c r="J49" s="35">
        <v>5.0</v>
      </c>
      <c r="K49" s="35">
        <f t="shared" si="2"/>
        <v>193.75</v>
      </c>
      <c r="L49" s="35">
        <f t="shared" si="3"/>
        <v>29.0625</v>
      </c>
      <c r="M49" s="36"/>
      <c r="N49" s="36"/>
      <c r="O49" s="35"/>
      <c r="S49" s="29"/>
      <c r="T49" s="29"/>
      <c r="U49" s="32"/>
      <c r="V49" s="32"/>
      <c r="W49" s="32"/>
      <c r="X49" s="32"/>
      <c r="Y49" s="36"/>
      <c r="Z49" s="35"/>
      <c r="AA49" s="35"/>
      <c r="AB49" s="35"/>
      <c r="AC49" s="35"/>
      <c r="AD49" s="35"/>
      <c r="AE49" s="35"/>
    </row>
    <row r="50" ht="15.75" customHeight="1">
      <c r="A50" s="102">
        <v>301.0</v>
      </c>
      <c r="B50" s="102">
        <v>12.0</v>
      </c>
      <c r="C50" s="1" t="s">
        <v>91</v>
      </c>
      <c r="D50" s="103">
        <v>46054.0</v>
      </c>
      <c r="E50" s="103">
        <v>46081.0</v>
      </c>
      <c r="F50" s="36">
        <v>1386000.0</v>
      </c>
      <c r="G50" s="70">
        <f t="shared" si="1"/>
        <v>28</v>
      </c>
      <c r="H50" s="36">
        <f>H40+H49</f>
        <v>49500</v>
      </c>
      <c r="I50" s="35">
        <v>0.0</v>
      </c>
      <c r="J50" s="35">
        <v>5.0</v>
      </c>
      <c r="K50" s="35">
        <f t="shared" si="2"/>
        <v>192.5</v>
      </c>
      <c r="L50" s="35">
        <f t="shared" si="3"/>
        <v>28.875</v>
      </c>
      <c r="M50" s="36"/>
      <c r="N50" s="36"/>
      <c r="O50" s="35"/>
      <c r="S50" s="29"/>
      <c r="T50" s="29"/>
      <c r="U50" s="32"/>
      <c r="V50" s="32"/>
      <c r="W50" s="32"/>
      <c r="X50" s="32"/>
      <c r="Y50" s="36"/>
      <c r="Z50" s="35"/>
      <c r="AA50" s="35"/>
      <c r="AB50" s="35"/>
      <c r="AC50" s="35"/>
      <c r="AD50" s="35"/>
      <c r="AE50" s="35"/>
    </row>
    <row r="51" ht="15.75" customHeight="1">
      <c r="A51" s="102">
        <v>301.0</v>
      </c>
      <c r="B51" s="102">
        <v>12.0</v>
      </c>
      <c r="C51" s="1" t="s">
        <v>91</v>
      </c>
      <c r="D51" s="103">
        <v>46082.0</v>
      </c>
      <c r="E51" s="103">
        <v>46112.0</v>
      </c>
      <c r="F51" s="36">
        <v>1674000.0</v>
      </c>
      <c r="G51" s="70">
        <f t="shared" si="1"/>
        <v>31</v>
      </c>
      <c r="H51" s="36">
        <f>H40+H50</f>
        <v>54000</v>
      </c>
      <c r="I51" s="35">
        <v>0.0</v>
      </c>
      <c r="J51" s="35">
        <v>5.0</v>
      </c>
      <c r="K51" s="35">
        <f t="shared" si="2"/>
        <v>232.5</v>
      </c>
      <c r="L51" s="35">
        <f t="shared" si="3"/>
        <v>34.875</v>
      </c>
      <c r="M51" s="36"/>
      <c r="N51" s="36"/>
      <c r="O51" s="35"/>
      <c r="S51" s="29"/>
      <c r="T51" s="29"/>
      <c r="U51" s="32"/>
      <c r="V51" s="32"/>
      <c r="W51" s="32"/>
      <c r="X51" s="32"/>
      <c r="Y51" s="36"/>
      <c r="Z51" s="35"/>
      <c r="AA51" s="35"/>
      <c r="AB51" s="35"/>
      <c r="AC51" s="35"/>
      <c r="AD51" s="35"/>
      <c r="AE51" s="35"/>
    </row>
    <row r="52" ht="15.75" customHeight="1">
      <c r="A52" s="102">
        <v>301.0</v>
      </c>
      <c r="B52" s="102">
        <v>6.0</v>
      </c>
      <c r="C52" s="1" t="s">
        <v>91</v>
      </c>
      <c r="D52" s="103">
        <v>46113.0</v>
      </c>
      <c r="E52" s="103">
        <v>46142.0</v>
      </c>
      <c r="F52" s="36">
        <v>1755000.0</v>
      </c>
      <c r="G52" s="70">
        <f t="shared" si="1"/>
        <v>30</v>
      </c>
      <c r="H52" s="36">
        <f>H40+H51</f>
        <v>58500</v>
      </c>
      <c r="I52" s="35">
        <v>0.0</v>
      </c>
      <c r="J52" s="35">
        <v>5.0</v>
      </c>
      <c r="K52" s="35">
        <f t="shared" si="2"/>
        <v>243.75</v>
      </c>
      <c r="L52" s="35">
        <f t="shared" si="3"/>
        <v>36.5625</v>
      </c>
      <c r="M52" s="36"/>
      <c r="N52" s="36"/>
      <c r="O52" s="35"/>
      <c r="S52" s="29"/>
      <c r="T52" s="29"/>
      <c r="U52" s="32"/>
      <c r="V52" s="32"/>
      <c r="W52" s="32"/>
      <c r="X52" s="32"/>
      <c r="Y52" s="36"/>
      <c r="Z52" s="35"/>
      <c r="AA52" s="35"/>
      <c r="AB52" s="35"/>
      <c r="AC52" s="35"/>
      <c r="AD52" s="35"/>
      <c r="AE52" s="35"/>
    </row>
    <row r="53" ht="15.75" customHeight="1">
      <c r="A53" s="102">
        <v>301.0</v>
      </c>
      <c r="B53" s="102">
        <v>6.0</v>
      </c>
      <c r="C53" s="1" t="s">
        <v>91</v>
      </c>
      <c r="D53" s="103">
        <v>46143.0</v>
      </c>
      <c r="E53" s="103">
        <v>46173.0</v>
      </c>
      <c r="F53" s="36">
        <v>1953000.0</v>
      </c>
      <c r="G53" s="70">
        <f t="shared" si="1"/>
        <v>31</v>
      </c>
      <c r="H53" s="36">
        <f>H40+H52</f>
        <v>63000</v>
      </c>
      <c r="I53" s="35">
        <v>0.0</v>
      </c>
      <c r="J53" s="35">
        <v>5.0</v>
      </c>
      <c r="K53" s="35">
        <f t="shared" si="2"/>
        <v>271.25</v>
      </c>
      <c r="L53" s="35">
        <f t="shared" si="3"/>
        <v>40.6875</v>
      </c>
      <c r="M53" s="36"/>
      <c r="N53" s="36"/>
      <c r="O53" s="35"/>
      <c r="S53" s="29"/>
      <c r="T53" s="29"/>
      <c r="U53" s="32"/>
      <c r="V53" s="32"/>
      <c r="W53" s="32"/>
      <c r="X53" s="32"/>
      <c r="Y53" s="36"/>
      <c r="Z53" s="35"/>
      <c r="AA53" s="35"/>
      <c r="AB53" s="35"/>
      <c r="AC53" s="35"/>
      <c r="AD53" s="35"/>
      <c r="AE53" s="35"/>
    </row>
    <row r="54" ht="15.75" customHeight="1">
      <c r="A54" s="102">
        <v>301.0</v>
      </c>
      <c r="B54" s="102">
        <v>6.0</v>
      </c>
      <c r="C54" s="1" t="s">
        <v>91</v>
      </c>
      <c r="D54" s="103">
        <v>46174.0</v>
      </c>
      <c r="E54" s="103">
        <v>46203.0</v>
      </c>
      <c r="F54" s="36">
        <v>1890000.0</v>
      </c>
      <c r="G54" s="70">
        <f t="shared" si="1"/>
        <v>30</v>
      </c>
      <c r="H54" s="36">
        <f t="shared" ref="H54:H60" si="4">H53</f>
        <v>63000</v>
      </c>
      <c r="I54" s="35">
        <v>0.0</v>
      </c>
      <c r="J54" s="35">
        <v>5.0</v>
      </c>
      <c r="K54" s="35">
        <f t="shared" si="2"/>
        <v>262.5</v>
      </c>
      <c r="L54" s="35">
        <f t="shared" si="3"/>
        <v>39.375</v>
      </c>
      <c r="M54" s="36"/>
      <c r="N54" s="36"/>
      <c r="O54" s="35"/>
      <c r="S54" s="29"/>
      <c r="T54" s="29"/>
      <c r="U54" s="32"/>
      <c r="V54" s="32"/>
      <c r="W54" s="32"/>
      <c r="X54" s="32"/>
      <c r="Y54" s="36"/>
      <c r="Z54" s="35"/>
      <c r="AA54" s="35"/>
      <c r="AB54" s="35"/>
      <c r="AC54" s="35"/>
      <c r="AD54" s="35"/>
      <c r="AE54" s="35"/>
    </row>
    <row r="55" ht="15.75" customHeight="1">
      <c r="A55" s="102">
        <v>301.0</v>
      </c>
      <c r="B55" s="102">
        <v>6.0</v>
      </c>
      <c r="C55" s="1" t="s">
        <v>91</v>
      </c>
      <c r="D55" s="103">
        <v>46204.0</v>
      </c>
      <c r="E55" s="103">
        <v>46234.0</v>
      </c>
      <c r="F55" s="36">
        <v>1953000.0</v>
      </c>
      <c r="G55" s="70">
        <f t="shared" si="1"/>
        <v>31</v>
      </c>
      <c r="H55" s="36">
        <f t="shared" si="4"/>
        <v>63000</v>
      </c>
      <c r="I55" s="35">
        <v>0.0</v>
      </c>
      <c r="J55" s="35">
        <v>5.0</v>
      </c>
      <c r="K55" s="35">
        <f t="shared" si="2"/>
        <v>271.25</v>
      </c>
      <c r="L55" s="35">
        <f t="shared" si="3"/>
        <v>40.6875</v>
      </c>
      <c r="M55" s="36"/>
      <c r="N55" s="36"/>
      <c r="O55" s="35"/>
      <c r="S55" s="29"/>
      <c r="T55" s="29"/>
      <c r="U55" s="32"/>
      <c r="V55" s="32"/>
      <c r="W55" s="32"/>
      <c r="X55" s="32"/>
      <c r="Y55" s="36"/>
      <c r="Z55" s="35"/>
      <c r="AA55" s="35"/>
      <c r="AB55" s="35"/>
      <c r="AC55" s="35"/>
      <c r="AD55" s="35"/>
      <c r="AE55" s="35"/>
    </row>
    <row r="56" ht="15.75" customHeight="1">
      <c r="A56" s="102">
        <v>301.0</v>
      </c>
      <c r="B56" s="102">
        <v>6.0</v>
      </c>
      <c r="C56" s="1" t="s">
        <v>91</v>
      </c>
      <c r="D56" s="103">
        <v>46235.0</v>
      </c>
      <c r="E56" s="103">
        <v>46265.0</v>
      </c>
      <c r="F56" s="36">
        <v>1953000.0</v>
      </c>
      <c r="G56" s="70">
        <f t="shared" si="1"/>
        <v>31</v>
      </c>
      <c r="H56" s="36">
        <f t="shared" si="4"/>
        <v>63000</v>
      </c>
      <c r="I56" s="35">
        <v>0.0</v>
      </c>
      <c r="J56" s="35">
        <v>5.0</v>
      </c>
      <c r="K56" s="35">
        <f t="shared" si="2"/>
        <v>271.25</v>
      </c>
      <c r="L56" s="35">
        <f t="shared" si="3"/>
        <v>40.6875</v>
      </c>
      <c r="M56" s="36"/>
      <c r="N56" s="36"/>
      <c r="O56" s="35"/>
      <c r="S56" s="29"/>
      <c r="T56" s="29"/>
      <c r="U56" s="32"/>
      <c r="V56" s="32"/>
      <c r="W56" s="32"/>
      <c r="X56" s="32"/>
      <c r="Y56" s="36"/>
      <c r="Z56" s="35"/>
      <c r="AA56" s="35"/>
      <c r="AB56" s="35"/>
      <c r="AC56" s="35"/>
      <c r="AD56" s="35"/>
      <c r="AE56" s="35"/>
    </row>
    <row r="57" ht="15.75" customHeight="1">
      <c r="A57" s="102">
        <v>301.0</v>
      </c>
      <c r="B57" s="102">
        <v>6.0</v>
      </c>
      <c r="C57" s="1" t="s">
        <v>91</v>
      </c>
      <c r="D57" s="103">
        <v>46266.0</v>
      </c>
      <c r="E57" s="103">
        <v>46295.0</v>
      </c>
      <c r="F57" s="36">
        <v>1890000.0</v>
      </c>
      <c r="G57" s="70">
        <f t="shared" si="1"/>
        <v>30</v>
      </c>
      <c r="H57" s="36">
        <f t="shared" si="4"/>
        <v>63000</v>
      </c>
      <c r="I57" s="35">
        <v>0.0</v>
      </c>
      <c r="J57" s="35">
        <v>5.0</v>
      </c>
      <c r="K57" s="35">
        <f t="shared" si="2"/>
        <v>262.5</v>
      </c>
      <c r="L57" s="35">
        <f t="shared" si="3"/>
        <v>39.375</v>
      </c>
      <c r="M57" s="36"/>
      <c r="N57" s="36"/>
      <c r="O57" s="35"/>
      <c r="S57" s="29"/>
      <c r="T57" s="29"/>
      <c r="U57" s="32"/>
      <c r="V57" s="32"/>
      <c r="W57" s="32"/>
      <c r="X57" s="32"/>
      <c r="Y57" s="36"/>
      <c r="Z57" s="35"/>
      <c r="AA57" s="35"/>
      <c r="AB57" s="35"/>
      <c r="AC57" s="35"/>
      <c r="AD57" s="35"/>
      <c r="AE57" s="35"/>
    </row>
    <row r="58" ht="15.75" customHeight="1">
      <c r="A58" s="102">
        <v>301.0</v>
      </c>
      <c r="B58" s="102">
        <v>3.0</v>
      </c>
      <c r="C58" s="1" t="s">
        <v>91</v>
      </c>
      <c r="D58" s="103">
        <v>46296.0</v>
      </c>
      <c r="E58" s="103">
        <v>46326.0</v>
      </c>
      <c r="F58" s="36">
        <v>1953000.0</v>
      </c>
      <c r="G58" s="70">
        <f t="shared" si="1"/>
        <v>31</v>
      </c>
      <c r="H58" s="36">
        <f t="shared" si="4"/>
        <v>63000</v>
      </c>
      <c r="I58" s="35">
        <v>0.0</v>
      </c>
      <c r="J58" s="35">
        <v>5.0</v>
      </c>
      <c r="K58" s="35">
        <f t="shared" si="2"/>
        <v>271.25</v>
      </c>
      <c r="L58" s="35">
        <f t="shared" si="3"/>
        <v>40.6875</v>
      </c>
      <c r="M58" s="36"/>
      <c r="N58" s="36"/>
      <c r="O58" s="35"/>
      <c r="S58" s="29"/>
      <c r="T58" s="29"/>
      <c r="U58" s="32"/>
      <c r="V58" s="32"/>
      <c r="W58" s="32"/>
      <c r="X58" s="32"/>
      <c r="Y58" s="36"/>
      <c r="Z58" s="36"/>
      <c r="AA58" s="35"/>
      <c r="AB58" s="35"/>
      <c r="AC58" s="35"/>
      <c r="AD58" s="35"/>
      <c r="AE58" s="35"/>
    </row>
    <row r="59" ht="15.75" customHeight="1">
      <c r="A59" s="102">
        <v>301.0</v>
      </c>
      <c r="B59" s="102">
        <v>3.0</v>
      </c>
      <c r="C59" s="1" t="s">
        <v>91</v>
      </c>
      <c r="D59" s="103">
        <v>46327.0</v>
      </c>
      <c r="E59" s="103">
        <v>46356.0</v>
      </c>
      <c r="F59" s="36">
        <v>1890000.0</v>
      </c>
      <c r="G59" s="70">
        <f t="shared" si="1"/>
        <v>30</v>
      </c>
      <c r="H59" s="36">
        <f t="shared" si="4"/>
        <v>63000</v>
      </c>
      <c r="I59" s="35">
        <v>0.0</v>
      </c>
      <c r="J59" s="35">
        <v>5.0</v>
      </c>
      <c r="K59" s="35">
        <f t="shared" si="2"/>
        <v>262.5</v>
      </c>
      <c r="L59" s="35">
        <f t="shared" si="3"/>
        <v>39.375</v>
      </c>
      <c r="M59" s="36"/>
      <c r="N59" s="36"/>
      <c r="O59" s="35"/>
      <c r="S59" s="29"/>
      <c r="T59" s="29"/>
      <c r="U59" s="32"/>
      <c r="V59" s="32"/>
      <c r="W59" s="32"/>
      <c r="X59" s="32"/>
      <c r="Y59" s="36"/>
      <c r="Z59" s="36"/>
      <c r="AA59" s="35"/>
      <c r="AB59" s="35"/>
      <c r="AC59" s="35"/>
      <c r="AD59" s="35"/>
      <c r="AE59" s="35"/>
    </row>
    <row r="60" ht="15.75" customHeight="1">
      <c r="A60" s="102">
        <v>301.0</v>
      </c>
      <c r="B60" s="102">
        <v>3.0</v>
      </c>
      <c r="C60" s="1" t="s">
        <v>91</v>
      </c>
      <c r="D60" s="103">
        <v>46357.0</v>
      </c>
      <c r="E60" s="103">
        <v>46387.0</v>
      </c>
      <c r="F60" s="36">
        <v>1953000.0</v>
      </c>
      <c r="G60" s="70">
        <f t="shared" si="1"/>
        <v>31</v>
      </c>
      <c r="H60" s="36">
        <f t="shared" si="4"/>
        <v>63000</v>
      </c>
      <c r="I60" s="35">
        <v>0.0</v>
      </c>
      <c r="J60" s="35">
        <v>5.0</v>
      </c>
      <c r="K60" s="35">
        <f t="shared" si="2"/>
        <v>271.25</v>
      </c>
      <c r="L60" s="35">
        <f t="shared" si="3"/>
        <v>40.6875</v>
      </c>
      <c r="O60" s="35"/>
    </row>
    <row r="61" ht="15.75" customHeight="1">
      <c r="A61" s="29"/>
      <c r="B61" s="29"/>
      <c r="C61" s="32"/>
      <c r="D61" s="111"/>
      <c r="E61" s="32"/>
      <c r="F61" s="113"/>
      <c r="G61" s="36"/>
      <c r="H61" s="36"/>
      <c r="I61" s="35"/>
      <c r="J61" s="35"/>
      <c r="K61" s="35" t="s">
        <v>204</v>
      </c>
      <c r="L61" s="35"/>
      <c r="M61" s="4"/>
      <c r="N61" s="18"/>
      <c r="O61" s="35"/>
    </row>
    <row r="62" ht="15.75" customHeight="1">
      <c r="A62" s="29"/>
      <c r="B62" s="29"/>
      <c r="C62" s="32"/>
      <c r="D62" s="111"/>
      <c r="E62" s="32"/>
      <c r="F62" s="113"/>
      <c r="G62" s="36"/>
      <c r="H62" s="36"/>
      <c r="I62" s="35"/>
      <c r="J62" s="35"/>
      <c r="K62" s="35">
        <f>SUM(K40:K61)</f>
        <v>3866.875</v>
      </c>
      <c r="L62" s="35"/>
      <c r="M62" s="4"/>
      <c r="N62" s="18"/>
      <c r="O62" s="35"/>
    </row>
    <row r="63" ht="15.75" customHeight="1"/>
    <row r="64" ht="15.75" customHeight="1"/>
    <row r="65" ht="15.75" customHeight="1">
      <c r="M65" s="4"/>
      <c r="N65" s="4"/>
    </row>
    <row r="66" ht="15.75" customHeight="1">
      <c r="A66" s="5" t="s">
        <v>144</v>
      </c>
      <c r="M66" s="115" t="s">
        <v>145</v>
      </c>
      <c r="N66" s="115" t="s">
        <v>147</v>
      </c>
    </row>
    <row r="67" ht="15.75" customHeight="1">
      <c r="M67" s="116">
        <v>3929.7</v>
      </c>
      <c r="N67" s="115">
        <v>392.98</v>
      </c>
    </row>
    <row r="68" ht="15.75" customHeight="1">
      <c r="A68" s="1" t="s">
        <v>148</v>
      </c>
      <c r="B68" s="1">
        <v>0.0</v>
      </c>
    </row>
    <row r="69" ht="15.75" customHeight="1">
      <c r="A69" s="1" t="s">
        <v>149</v>
      </c>
      <c r="B69" s="70">
        <v>860.2</v>
      </c>
    </row>
    <row r="70" ht="15.75" customHeight="1">
      <c r="A70" s="1" t="s">
        <v>150</v>
      </c>
      <c r="B70" s="1">
        <v>3006.69</v>
      </c>
    </row>
    <row r="71" ht="15.75" customHeight="1">
      <c r="A71" s="1"/>
      <c r="B71" s="1"/>
      <c r="R71" s="115" t="s">
        <v>205</v>
      </c>
    </row>
    <row r="72" ht="15.75" customHeight="1">
      <c r="A72" s="1" t="s">
        <v>151</v>
      </c>
      <c r="B72" s="70">
        <v>86.02</v>
      </c>
      <c r="C72" s="70"/>
    </row>
    <row r="73" ht="15.75" customHeight="1">
      <c r="A73" s="1" t="s">
        <v>152</v>
      </c>
      <c r="B73" s="1">
        <v>306.96</v>
      </c>
    </row>
    <row r="74" ht="15.75" customHeight="1">
      <c r="A74" s="1" t="s">
        <v>153</v>
      </c>
      <c r="B74" s="1">
        <f>ROUND(B68*0.15, 2)</f>
        <v>0</v>
      </c>
    </row>
    <row r="75" ht="15.75" customHeight="1">
      <c r="A75" s="1"/>
    </row>
    <row r="76" ht="15.75" customHeight="1">
      <c r="A76" s="1" t="s">
        <v>75</v>
      </c>
      <c r="B76" s="1">
        <v>0.0</v>
      </c>
    </row>
    <row r="77" ht="15.75" customHeight="1">
      <c r="A77" s="1" t="s">
        <v>154</v>
      </c>
      <c r="B77" s="1">
        <v>200.0</v>
      </c>
    </row>
    <row r="78" ht="15.75" customHeight="1">
      <c r="A78" s="1" t="s">
        <v>156</v>
      </c>
      <c r="B78" s="1">
        <f>B77*0.15</f>
        <v>30</v>
      </c>
    </row>
    <row r="79" ht="15.75" customHeight="1"/>
    <row r="80" ht="15.75" customHeight="1"/>
    <row r="81" ht="15.75" customHeight="1">
      <c r="A81" s="1" t="s">
        <v>158</v>
      </c>
      <c r="B81" s="70">
        <v>63774.18</v>
      </c>
    </row>
    <row r="82" ht="15.75" customHeight="1"/>
    <row r="83" ht="15.75" customHeight="1">
      <c r="A83" s="66" t="s">
        <v>159</v>
      </c>
      <c r="B83" s="1">
        <v>66250.15</v>
      </c>
    </row>
    <row r="84" ht="15.75" customHeight="1"/>
    <row r="85" ht="15.75" customHeight="1">
      <c r="A85" s="1" t="s">
        <v>160</v>
      </c>
      <c r="B85" s="70">
        <v>66250.15</v>
      </c>
    </row>
    <row r="86" ht="15.75" customHeight="1"/>
    <row r="87" ht="15.75" customHeight="1">
      <c r="A87" s="1" t="s">
        <v>161</v>
      </c>
      <c r="B87" s="70">
        <f>B85-B83</f>
        <v>0</v>
      </c>
      <c r="G87" s="1" t="s">
        <v>206</v>
      </c>
    </row>
    <row r="88" ht="15.75" customHeight="1"/>
    <row r="89" ht="15.75" customHeight="1">
      <c r="A89" s="122" t="s">
        <v>207</v>
      </c>
      <c r="B89" s="123"/>
      <c r="C89" s="123"/>
      <c r="D89" s="123"/>
      <c r="E89" s="123"/>
      <c r="F89" s="123"/>
      <c r="G89" s="123"/>
      <c r="H89" s="123"/>
      <c r="I89" s="123"/>
      <c r="J89" s="123"/>
      <c r="K89" s="123"/>
      <c r="L89" s="123"/>
    </row>
    <row r="90" ht="15.75" customHeight="1">
      <c r="A90" s="100" t="s">
        <v>187</v>
      </c>
      <c r="B90" s="100" t="s">
        <v>188</v>
      </c>
      <c r="C90" s="100" t="s">
        <v>189</v>
      </c>
      <c r="D90" s="100" t="s">
        <v>190</v>
      </c>
      <c r="E90" s="100" t="s">
        <v>191</v>
      </c>
      <c r="F90" s="100" t="s">
        <v>192</v>
      </c>
      <c r="G90" s="100" t="s">
        <v>193</v>
      </c>
      <c r="H90" s="100" t="s">
        <v>194</v>
      </c>
      <c r="I90" s="100" t="s">
        <v>195</v>
      </c>
      <c r="J90" s="100" t="s">
        <v>196</v>
      </c>
      <c r="K90" s="100" t="s">
        <v>197</v>
      </c>
      <c r="L90" s="100" t="s">
        <v>198</v>
      </c>
    </row>
    <row r="91" ht="15.75" customHeight="1">
      <c r="A91" s="100">
        <v>301.0</v>
      </c>
      <c r="B91" s="114">
        <v>12.0</v>
      </c>
      <c r="C91" s="100" t="s">
        <v>91</v>
      </c>
      <c r="D91" s="103">
        <v>45748.0</v>
      </c>
      <c r="E91" s="103">
        <v>45777.0</v>
      </c>
      <c r="F91" s="114">
        <v>135000.0</v>
      </c>
      <c r="G91" s="114">
        <v>30.0</v>
      </c>
      <c r="H91" s="114">
        <v>4500.0</v>
      </c>
      <c r="I91" s="114">
        <v>0.0</v>
      </c>
      <c r="J91" s="114">
        <v>5.0</v>
      </c>
      <c r="K91" s="114">
        <v>18.75</v>
      </c>
      <c r="L91" s="114">
        <v>1.88</v>
      </c>
    </row>
    <row r="92" ht="15.75" customHeight="1">
      <c r="A92" s="100">
        <v>301.0</v>
      </c>
      <c r="B92" s="114">
        <v>12.0</v>
      </c>
      <c r="C92" s="100" t="s">
        <v>91</v>
      </c>
      <c r="D92" s="103">
        <v>45778.0</v>
      </c>
      <c r="E92" s="103">
        <v>45808.0</v>
      </c>
      <c r="F92" s="114">
        <v>279000.0</v>
      </c>
      <c r="G92" s="114">
        <v>31.0</v>
      </c>
      <c r="H92" s="114">
        <v>9000.0</v>
      </c>
      <c r="I92" s="114">
        <v>0.0</v>
      </c>
      <c r="J92" s="114">
        <v>5.0</v>
      </c>
      <c r="K92" s="114">
        <v>38.75</v>
      </c>
      <c r="L92" s="114">
        <v>3.88</v>
      </c>
    </row>
    <row r="93" ht="15.75" customHeight="1">
      <c r="A93" s="100">
        <v>301.0</v>
      </c>
      <c r="B93" s="114">
        <v>12.0</v>
      </c>
      <c r="C93" s="100" t="s">
        <v>91</v>
      </c>
      <c r="D93" s="103">
        <v>45809.0</v>
      </c>
      <c r="E93" s="103">
        <v>45838.0</v>
      </c>
      <c r="F93" s="114">
        <v>405000.0</v>
      </c>
      <c r="G93" s="114">
        <v>30.0</v>
      </c>
      <c r="H93" s="114">
        <v>13500.0</v>
      </c>
      <c r="I93" s="114">
        <v>0.0</v>
      </c>
      <c r="J93" s="114">
        <v>5.0</v>
      </c>
      <c r="K93" s="114">
        <v>56.25</v>
      </c>
      <c r="L93" s="114">
        <v>5.63</v>
      </c>
    </row>
    <row r="94" ht="15.75" customHeight="1">
      <c r="A94" s="100">
        <v>301.0</v>
      </c>
      <c r="B94" s="114">
        <v>12.0</v>
      </c>
      <c r="C94" s="100" t="s">
        <v>91</v>
      </c>
      <c r="D94" s="103">
        <v>45839.0</v>
      </c>
      <c r="E94" s="103">
        <v>45869.0</v>
      </c>
      <c r="F94" s="114">
        <v>558000.0</v>
      </c>
      <c r="G94" s="114">
        <v>31.0</v>
      </c>
      <c r="H94" s="114">
        <v>18000.0</v>
      </c>
      <c r="I94" s="114">
        <v>0.0</v>
      </c>
      <c r="J94" s="114">
        <v>5.0</v>
      </c>
      <c r="K94" s="114">
        <v>77.5</v>
      </c>
      <c r="L94" s="114">
        <v>7.75</v>
      </c>
    </row>
    <row r="95" ht="15.75" customHeight="1">
      <c r="A95" s="100">
        <v>301.0</v>
      </c>
      <c r="B95" s="114">
        <v>12.0</v>
      </c>
      <c r="C95" s="100" t="s">
        <v>91</v>
      </c>
      <c r="D95" s="103">
        <v>45870.0</v>
      </c>
      <c r="E95" s="103">
        <v>45900.0</v>
      </c>
      <c r="F95" s="114">
        <v>697500.0</v>
      </c>
      <c r="G95" s="114">
        <v>31.0</v>
      </c>
      <c r="H95" s="114">
        <v>22500.0</v>
      </c>
      <c r="I95" s="114">
        <v>0.0</v>
      </c>
      <c r="J95" s="114">
        <v>5.0</v>
      </c>
      <c r="K95" s="114">
        <v>96.88</v>
      </c>
      <c r="L95" s="114">
        <v>9.69</v>
      </c>
    </row>
    <row r="96" ht="15.75" customHeight="1">
      <c r="A96" s="100">
        <v>301.0</v>
      </c>
      <c r="B96" s="114">
        <v>12.0</v>
      </c>
      <c r="C96" s="100" t="s">
        <v>91</v>
      </c>
      <c r="D96" s="103">
        <v>45901.0</v>
      </c>
      <c r="E96" s="103">
        <v>45930.0</v>
      </c>
      <c r="F96" s="114">
        <v>810000.0</v>
      </c>
      <c r="G96" s="114">
        <v>30.0</v>
      </c>
      <c r="H96" s="114">
        <v>27000.0</v>
      </c>
      <c r="I96" s="114">
        <v>0.0</v>
      </c>
      <c r="J96" s="114">
        <v>5.0</v>
      </c>
      <c r="K96" s="114">
        <v>112.5</v>
      </c>
      <c r="L96" s="114">
        <v>11.25</v>
      </c>
    </row>
    <row r="97" ht="15.75" customHeight="1">
      <c r="A97" s="100">
        <v>301.0</v>
      </c>
      <c r="B97" s="114">
        <v>12.0</v>
      </c>
      <c r="C97" s="100" t="s">
        <v>91</v>
      </c>
      <c r="D97" s="103">
        <v>45931.0</v>
      </c>
      <c r="E97" s="103">
        <v>45961.0</v>
      </c>
      <c r="F97" s="114">
        <v>976500.0</v>
      </c>
      <c r="G97" s="114">
        <v>31.0</v>
      </c>
      <c r="H97" s="114">
        <v>31500.0</v>
      </c>
      <c r="I97" s="114">
        <v>0.0</v>
      </c>
      <c r="J97" s="114">
        <v>5.0</v>
      </c>
      <c r="K97" s="114">
        <v>135.63</v>
      </c>
      <c r="L97" s="114">
        <v>13.56</v>
      </c>
    </row>
    <row r="98" ht="15.75" customHeight="1">
      <c r="A98" s="100">
        <v>301.0</v>
      </c>
      <c r="B98" s="114">
        <v>12.0</v>
      </c>
      <c r="C98" s="100" t="s">
        <v>91</v>
      </c>
      <c r="D98" s="103">
        <v>45962.0</v>
      </c>
      <c r="E98" s="103">
        <v>45991.0</v>
      </c>
      <c r="F98" s="114">
        <v>1080000.0</v>
      </c>
      <c r="G98" s="114">
        <v>30.0</v>
      </c>
      <c r="H98" s="114">
        <v>36000.0</v>
      </c>
      <c r="I98" s="114">
        <v>0.0</v>
      </c>
      <c r="J98" s="114">
        <v>5.0</v>
      </c>
      <c r="K98" s="114">
        <v>150.0</v>
      </c>
      <c r="L98" s="114">
        <v>15.0</v>
      </c>
    </row>
    <row r="99" ht="15.75" customHeight="1">
      <c r="A99" s="100">
        <v>301.0</v>
      </c>
      <c r="B99" s="114">
        <v>12.0</v>
      </c>
      <c r="C99" s="100" t="s">
        <v>91</v>
      </c>
      <c r="D99" s="103">
        <v>45992.0</v>
      </c>
      <c r="E99" s="103">
        <v>46022.0</v>
      </c>
      <c r="F99" s="114">
        <v>1255500.0</v>
      </c>
      <c r="G99" s="114">
        <v>31.0</v>
      </c>
      <c r="H99" s="114">
        <v>40500.0</v>
      </c>
      <c r="I99" s="114">
        <v>0.0</v>
      </c>
      <c r="J99" s="114">
        <v>5.0</v>
      </c>
      <c r="K99" s="114">
        <v>174.38</v>
      </c>
      <c r="L99" s="114">
        <v>17.44</v>
      </c>
    </row>
    <row r="100" ht="15.75" customHeight="1">
      <c r="A100" s="100">
        <v>301.0</v>
      </c>
      <c r="B100" s="114">
        <v>12.0</v>
      </c>
      <c r="C100" s="100" t="s">
        <v>91</v>
      </c>
      <c r="D100" s="103">
        <v>46023.0</v>
      </c>
      <c r="E100" s="103">
        <v>46053.0</v>
      </c>
      <c r="F100" s="114">
        <v>1395000.0</v>
      </c>
      <c r="G100" s="114">
        <v>31.0</v>
      </c>
      <c r="H100" s="114">
        <v>45000.0</v>
      </c>
      <c r="I100" s="114">
        <v>0.0</v>
      </c>
      <c r="J100" s="114">
        <v>5.0</v>
      </c>
      <c r="K100" s="114">
        <v>193.75</v>
      </c>
      <c r="L100" s="114">
        <v>19.38</v>
      </c>
    </row>
    <row r="101" ht="15.75" customHeight="1">
      <c r="A101" s="100">
        <v>301.0</v>
      </c>
      <c r="B101" s="114">
        <v>12.0</v>
      </c>
      <c r="C101" s="100" t="s">
        <v>91</v>
      </c>
      <c r="D101" s="103">
        <v>46054.0</v>
      </c>
      <c r="E101" s="103">
        <v>46081.0</v>
      </c>
      <c r="F101" s="114">
        <v>1386000.0</v>
      </c>
      <c r="G101" s="114">
        <v>28.0</v>
      </c>
      <c r="H101" s="114">
        <v>49500.0</v>
      </c>
      <c r="I101" s="114">
        <v>0.0</v>
      </c>
      <c r="J101" s="114">
        <v>5.0</v>
      </c>
      <c r="K101" s="114">
        <v>192.5</v>
      </c>
      <c r="L101" s="114">
        <v>19.25</v>
      </c>
    </row>
    <row r="102" ht="15.75" customHeight="1">
      <c r="A102" s="100">
        <v>301.0</v>
      </c>
      <c r="B102" s="114">
        <v>12.0</v>
      </c>
      <c r="C102" s="100" t="s">
        <v>91</v>
      </c>
      <c r="D102" s="103">
        <v>46082.0</v>
      </c>
      <c r="E102" s="103">
        <v>46112.0</v>
      </c>
      <c r="F102" s="114">
        <v>1674000.0</v>
      </c>
      <c r="G102" s="114">
        <v>31.0</v>
      </c>
      <c r="H102" s="114">
        <v>54000.0</v>
      </c>
      <c r="I102" s="114">
        <v>0.0</v>
      </c>
      <c r="J102" s="114">
        <v>5.0</v>
      </c>
      <c r="K102" s="114">
        <v>232.5</v>
      </c>
      <c r="L102" s="114">
        <v>23.25</v>
      </c>
    </row>
    <row r="103" ht="15.75" customHeight="1">
      <c r="A103" s="100">
        <v>301.0</v>
      </c>
      <c r="B103" s="114">
        <v>6.0</v>
      </c>
      <c r="C103" s="100" t="s">
        <v>91</v>
      </c>
      <c r="D103" s="103">
        <v>46113.0</v>
      </c>
      <c r="E103" s="103">
        <v>46142.0</v>
      </c>
      <c r="F103" s="114">
        <v>1755000.0</v>
      </c>
      <c r="G103" s="114">
        <v>30.0</v>
      </c>
      <c r="H103" s="114">
        <v>58500.0</v>
      </c>
      <c r="I103" s="114">
        <v>0.0</v>
      </c>
      <c r="J103" s="114">
        <v>5.0</v>
      </c>
      <c r="K103" s="114">
        <v>243.75</v>
      </c>
      <c r="L103" s="114">
        <v>24.38</v>
      </c>
    </row>
    <row r="104" ht="15.75" customHeight="1">
      <c r="A104" s="100">
        <v>301.0</v>
      </c>
      <c r="B104" s="114">
        <v>6.0</v>
      </c>
      <c r="C104" s="100" t="s">
        <v>91</v>
      </c>
      <c r="D104" s="103">
        <v>46143.0</v>
      </c>
      <c r="E104" s="103">
        <v>46173.0</v>
      </c>
      <c r="F104" s="114">
        <v>1953000.0</v>
      </c>
      <c r="G104" s="114">
        <v>31.0</v>
      </c>
      <c r="H104" s="114">
        <v>63000.0</v>
      </c>
      <c r="I104" s="114">
        <v>0.0</v>
      </c>
      <c r="J104" s="114">
        <v>5.0</v>
      </c>
      <c r="K104" s="114">
        <v>271.25</v>
      </c>
      <c r="L104" s="114">
        <v>27.13</v>
      </c>
    </row>
    <row r="105" ht="15.75" customHeight="1">
      <c r="A105" s="100">
        <v>301.0</v>
      </c>
      <c r="B105" s="114">
        <v>6.0</v>
      </c>
      <c r="C105" s="100" t="s">
        <v>91</v>
      </c>
      <c r="D105" s="103">
        <v>46174.0</v>
      </c>
      <c r="E105" s="103">
        <v>46203.0</v>
      </c>
      <c r="F105" s="114">
        <v>1890000.0</v>
      </c>
      <c r="G105" s="114">
        <v>30.0</v>
      </c>
      <c r="H105" s="114">
        <v>63000.0</v>
      </c>
      <c r="I105" s="114">
        <v>0.0</v>
      </c>
      <c r="J105" s="114">
        <v>5.0</v>
      </c>
      <c r="K105" s="114">
        <v>262.5</v>
      </c>
      <c r="L105" s="114">
        <v>26.25</v>
      </c>
    </row>
    <row r="106" ht="15.75" customHeight="1">
      <c r="A106" s="100">
        <v>301.0</v>
      </c>
      <c r="B106" s="114">
        <v>6.0</v>
      </c>
      <c r="C106" s="100" t="s">
        <v>91</v>
      </c>
      <c r="D106" s="103">
        <v>46204.0</v>
      </c>
      <c r="E106" s="103">
        <v>46234.0</v>
      </c>
      <c r="F106" s="114">
        <v>1953000.0</v>
      </c>
      <c r="G106" s="114">
        <v>31.0</v>
      </c>
      <c r="H106" s="114">
        <v>63000.0</v>
      </c>
      <c r="I106" s="114">
        <v>0.0</v>
      </c>
      <c r="J106" s="114">
        <v>5.0</v>
      </c>
      <c r="K106" s="114">
        <v>271.25</v>
      </c>
      <c r="L106" s="114">
        <v>27.13</v>
      </c>
    </row>
    <row r="107" ht="15.75" customHeight="1">
      <c r="A107" s="100">
        <v>301.0</v>
      </c>
      <c r="B107" s="114">
        <v>6.0</v>
      </c>
      <c r="C107" s="100" t="s">
        <v>91</v>
      </c>
      <c r="D107" s="103">
        <v>46235.0</v>
      </c>
      <c r="E107" s="103">
        <v>46265.0</v>
      </c>
      <c r="F107" s="114">
        <v>1953000.0</v>
      </c>
      <c r="G107" s="114">
        <v>31.0</v>
      </c>
      <c r="H107" s="114">
        <v>63000.0</v>
      </c>
      <c r="I107" s="114">
        <v>0.0</v>
      </c>
      <c r="J107" s="114">
        <v>5.0</v>
      </c>
      <c r="K107" s="114">
        <v>271.25</v>
      </c>
      <c r="L107" s="114">
        <v>27.13</v>
      </c>
    </row>
    <row r="108" ht="15.75" customHeight="1">
      <c r="A108" s="100">
        <v>301.0</v>
      </c>
      <c r="B108" s="114">
        <v>6.0</v>
      </c>
      <c r="C108" s="100" t="s">
        <v>91</v>
      </c>
      <c r="D108" s="103">
        <v>46266.0</v>
      </c>
      <c r="E108" s="103">
        <v>46295.0</v>
      </c>
      <c r="F108" s="114">
        <v>1890000.0</v>
      </c>
      <c r="G108" s="114">
        <v>30.0</v>
      </c>
      <c r="H108" s="114">
        <v>63000.0</v>
      </c>
      <c r="I108" s="114">
        <v>0.0</v>
      </c>
      <c r="J108" s="114">
        <v>5.0</v>
      </c>
      <c r="K108" s="114">
        <v>262.5</v>
      </c>
      <c r="L108" s="114">
        <v>26.25</v>
      </c>
    </row>
    <row r="109" ht="15.75" customHeight="1">
      <c r="A109" s="100">
        <v>301.0</v>
      </c>
      <c r="B109" s="114">
        <v>3.0</v>
      </c>
      <c r="C109" s="100" t="s">
        <v>91</v>
      </c>
      <c r="D109" s="103">
        <v>46296.0</v>
      </c>
      <c r="E109" s="103">
        <v>46326.0</v>
      </c>
      <c r="F109" s="114">
        <v>1953000.0</v>
      </c>
      <c r="G109" s="114">
        <v>31.0</v>
      </c>
      <c r="H109" s="114">
        <v>63000.0</v>
      </c>
      <c r="I109" s="114">
        <v>0.0</v>
      </c>
      <c r="J109" s="114">
        <v>5.0</v>
      </c>
      <c r="K109" s="114">
        <v>271.25</v>
      </c>
      <c r="L109" s="114">
        <v>27.13</v>
      </c>
    </row>
    <row r="110" ht="15.75" customHeight="1">
      <c r="A110" s="100">
        <v>301.0</v>
      </c>
      <c r="B110" s="114">
        <v>3.0</v>
      </c>
      <c r="C110" s="100" t="s">
        <v>91</v>
      </c>
      <c r="D110" s="103">
        <v>46327.0</v>
      </c>
      <c r="E110" s="103">
        <v>46356.0</v>
      </c>
      <c r="F110" s="114">
        <v>1890000.0</v>
      </c>
      <c r="G110" s="114">
        <v>30.0</v>
      </c>
      <c r="H110" s="114">
        <v>63000.0</v>
      </c>
      <c r="I110" s="114">
        <v>0.0</v>
      </c>
      <c r="J110" s="114">
        <v>5.0</v>
      </c>
      <c r="K110" s="114">
        <v>262.5</v>
      </c>
      <c r="L110" s="114">
        <v>26.25</v>
      </c>
    </row>
    <row r="111" ht="15.75" customHeight="1">
      <c r="A111" s="100">
        <v>301.0</v>
      </c>
      <c r="B111" s="114">
        <v>3.0</v>
      </c>
      <c r="C111" s="100" t="s">
        <v>91</v>
      </c>
      <c r="D111" s="103">
        <v>46357.0</v>
      </c>
      <c r="E111" s="103">
        <v>46387.0</v>
      </c>
      <c r="F111" s="114">
        <v>1953000.0</v>
      </c>
      <c r="G111" s="114">
        <v>31.0</v>
      </c>
      <c r="H111" s="114">
        <v>63000.0</v>
      </c>
      <c r="I111" s="114">
        <v>0.0</v>
      </c>
      <c r="J111" s="114">
        <v>5.0</v>
      </c>
      <c r="K111" s="114">
        <v>271.25</v>
      </c>
      <c r="L111" s="114">
        <v>27.13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>
      <c r="A127" s="128" t="s">
        <v>212</v>
      </c>
      <c r="B127" s="32"/>
      <c r="C127" s="32"/>
      <c r="D127" s="45"/>
      <c r="E127" s="32"/>
      <c r="F127" s="35"/>
      <c r="G127" s="32"/>
      <c r="H127" s="36"/>
      <c r="I127" s="35"/>
      <c r="J127" s="35"/>
      <c r="K127" s="35"/>
      <c r="L127" s="35"/>
    </row>
    <row r="128" ht="15.75" customHeight="1">
      <c r="A128" s="32"/>
      <c r="B128" s="32"/>
      <c r="C128" s="32"/>
      <c r="D128" s="45"/>
      <c r="E128" s="32"/>
      <c r="F128" s="35"/>
      <c r="G128" s="32"/>
      <c r="H128" s="36"/>
      <c r="I128" s="35"/>
      <c r="J128" s="35"/>
      <c r="K128" s="35"/>
      <c r="L128" s="35"/>
    </row>
    <row r="129" ht="15.75" customHeight="1">
      <c r="A129" s="32"/>
      <c r="B129" s="32"/>
      <c r="C129" s="32"/>
      <c r="D129" s="45"/>
      <c r="E129" s="32"/>
      <c r="F129" s="35"/>
      <c r="G129" s="32"/>
      <c r="H129" s="36"/>
      <c r="I129" s="35"/>
      <c r="J129" s="35"/>
      <c r="K129" s="35"/>
      <c r="L129" s="35"/>
    </row>
    <row r="130" ht="15.75" customHeight="1">
      <c r="A130" s="32"/>
      <c r="B130" s="32"/>
      <c r="C130" s="32"/>
      <c r="D130" s="45"/>
      <c r="E130" s="32"/>
      <c r="F130" s="35"/>
      <c r="G130" s="32"/>
      <c r="H130" s="36"/>
      <c r="I130" s="35"/>
      <c r="J130" s="35"/>
      <c r="K130" s="35"/>
      <c r="L130" s="35"/>
    </row>
    <row r="131" ht="15.75" customHeight="1">
      <c r="A131" s="32"/>
      <c r="B131" s="32"/>
      <c r="C131" s="32"/>
      <c r="D131" s="45"/>
      <c r="E131" s="32"/>
      <c r="F131" s="35"/>
      <c r="G131" s="32"/>
      <c r="H131" s="36"/>
      <c r="I131" s="35"/>
      <c r="J131" s="35"/>
      <c r="K131" s="35"/>
      <c r="L131" s="35"/>
    </row>
    <row r="132" ht="15.75" customHeight="1">
      <c r="A132" s="32"/>
      <c r="B132" s="32"/>
      <c r="C132" s="32"/>
      <c r="D132" s="45"/>
      <c r="E132" s="32"/>
      <c r="F132" s="35"/>
      <c r="G132" s="32"/>
      <c r="H132" s="36"/>
      <c r="I132" s="35"/>
      <c r="J132" s="35"/>
      <c r="K132" s="35"/>
      <c r="L132" s="35"/>
    </row>
    <row r="133" ht="15.75" customHeight="1">
      <c r="A133" s="32"/>
      <c r="B133" s="32"/>
      <c r="C133" s="32"/>
      <c r="D133" s="45"/>
      <c r="E133" s="32"/>
      <c r="F133" s="35"/>
      <c r="G133" s="32"/>
      <c r="H133" s="36"/>
      <c r="I133" s="35"/>
      <c r="J133" s="35"/>
      <c r="K133" s="35"/>
      <c r="L133" s="35"/>
    </row>
    <row r="134" ht="15.75" customHeight="1">
      <c r="A134" s="32"/>
      <c r="B134" s="32"/>
      <c r="C134" s="32"/>
      <c r="D134" s="45"/>
      <c r="E134" s="32"/>
      <c r="F134" s="35"/>
      <c r="G134" s="32"/>
      <c r="H134" s="36"/>
      <c r="I134" s="35"/>
      <c r="J134" s="35"/>
      <c r="K134" s="35"/>
      <c r="L134" s="35"/>
    </row>
    <row r="135" ht="15.75" customHeight="1">
      <c r="A135" s="32"/>
      <c r="B135" s="32"/>
      <c r="C135" s="32"/>
      <c r="D135" s="45"/>
      <c r="E135" s="32"/>
      <c r="F135" s="35"/>
      <c r="G135" s="32"/>
      <c r="H135" s="36"/>
      <c r="I135" s="35"/>
      <c r="J135" s="35"/>
      <c r="K135" s="35"/>
      <c r="L135" s="35"/>
    </row>
    <row r="136" ht="15.75" customHeight="1">
      <c r="A136" s="32"/>
      <c r="B136" s="32"/>
      <c r="C136" s="32"/>
      <c r="D136" s="45"/>
      <c r="E136" s="32"/>
      <c r="F136" s="35"/>
      <c r="G136" s="32"/>
      <c r="H136" s="36"/>
      <c r="I136" s="35"/>
      <c r="J136" s="35"/>
      <c r="K136" s="35"/>
      <c r="L136" s="35"/>
    </row>
    <row r="137" ht="15.75" customHeight="1">
      <c r="A137" s="32"/>
      <c r="B137" s="32"/>
      <c r="C137" s="32"/>
      <c r="D137" s="45"/>
      <c r="E137" s="32"/>
      <c r="F137" s="35"/>
      <c r="G137" s="32"/>
      <c r="H137" s="36"/>
      <c r="I137" s="35"/>
      <c r="J137" s="35"/>
      <c r="K137" s="35"/>
      <c r="L137" s="35"/>
    </row>
    <row r="138" ht="15.75" customHeight="1">
      <c r="A138" s="32"/>
      <c r="B138" s="32"/>
      <c r="C138" s="32"/>
      <c r="D138" s="45"/>
      <c r="E138" s="32"/>
      <c r="F138" s="35"/>
      <c r="G138" s="32"/>
      <c r="H138" s="36"/>
      <c r="I138" s="35"/>
      <c r="J138" s="35"/>
      <c r="K138" s="35"/>
      <c r="L138" s="35"/>
    </row>
    <row r="139" ht="15.75" customHeight="1">
      <c r="A139" s="32"/>
      <c r="B139" s="32"/>
      <c r="C139" s="32"/>
      <c r="D139" s="45"/>
      <c r="E139" s="32"/>
      <c r="F139" s="35"/>
      <c r="G139" s="32"/>
      <c r="H139" s="36"/>
      <c r="I139" s="35"/>
      <c r="J139" s="35"/>
      <c r="K139" s="35"/>
      <c r="L139" s="35"/>
    </row>
    <row r="140" ht="15.75" customHeight="1">
      <c r="A140" s="32"/>
      <c r="B140" s="32"/>
      <c r="C140" s="32"/>
      <c r="D140" s="45"/>
      <c r="E140" s="32"/>
      <c r="F140" s="35"/>
      <c r="G140" s="32"/>
      <c r="H140" s="36"/>
      <c r="I140" s="35"/>
      <c r="J140" s="35"/>
      <c r="K140" s="35"/>
      <c r="L140" s="35"/>
    </row>
    <row r="141" ht="15.75" customHeight="1">
      <c r="A141" s="32"/>
      <c r="B141" s="32"/>
      <c r="C141" s="32"/>
      <c r="D141" s="45"/>
      <c r="E141" s="32"/>
      <c r="F141" s="35"/>
      <c r="G141" s="32"/>
      <c r="H141" s="36"/>
      <c r="I141" s="35"/>
      <c r="J141" s="35"/>
      <c r="K141" s="35"/>
      <c r="L141" s="35"/>
    </row>
    <row r="142" ht="15.75" customHeight="1">
      <c r="A142" s="32"/>
      <c r="B142" s="32"/>
      <c r="C142" s="32"/>
      <c r="D142" s="45"/>
      <c r="E142" s="32"/>
      <c r="F142" s="35"/>
      <c r="G142" s="32"/>
      <c r="H142" s="36"/>
      <c r="I142" s="35"/>
      <c r="J142" s="35"/>
      <c r="K142" s="35"/>
      <c r="L142" s="35"/>
    </row>
    <row r="143" ht="15.75" customHeight="1">
      <c r="A143" s="32"/>
      <c r="B143" s="32"/>
      <c r="C143" s="32"/>
      <c r="D143" s="45"/>
      <c r="E143" s="32"/>
      <c r="F143" s="35"/>
      <c r="G143" s="132"/>
      <c r="H143" s="36"/>
      <c r="I143" s="35"/>
      <c r="J143" s="35"/>
      <c r="K143" s="35"/>
      <c r="L143" s="35"/>
      <c r="M143" s="35"/>
      <c r="N143" s="35"/>
      <c r="O143" s="35"/>
    </row>
    <row r="144" ht="15.75" customHeight="1">
      <c r="A144" s="32"/>
      <c r="B144" s="32"/>
      <c r="C144" s="32"/>
      <c r="D144" s="45"/>
      <c r="E144" s="32"/>
      <c r="F144" s="35"/>
      <c r="G144" s="132"/>
      <c r="H144" s="36"/>
      <c r="I144" s="35"/>
      <c r="J144" s="35"/>
      <c r="K144" s="35"/>
      <c r="L144" s="35"/>
      <c r="M144" s="35"/>
      <c r="N144" s="35"/>
      <c r="O144" s="35"/>
    </row>
    <row r="145" ht="15.75" customHeight="1">
      <c r="A145" s="32"/>
      <c r="B145" s="32"/>
      <c r="C145" s="32"/>
      <c r="D145" s="45"/>
      <c r="E145" s="32"/>
      <c r="F145" s="35"/>
      <c r="G145" s="132"/>
      <c r="H145" s="36"/>
      <c r="I145" s="35"/>
      <c r="J145" s="35"/>
      <c r="K145" s="35"/>
      <c r="L145" s="35"/>
      <c r="M145" s="35"/>
      <c r="N145" s="35"/>
      <c r="O145" s="35"/>
    </row>
    <row r="146" ht="15.75" customHeight="1">
      <c r="A146" s="32"/>
      <c r="B146" s="32"/>
      <c r="C146" s="32"/>
      <c r="D146" s="45"/>
      <c r="E146" s="32"/>
      <c r="F146" s="35"/>
      <c r="G146" s="132"/>
      <c r="H146" s="36"/>
      <c r="I146" s="35"/>
      <c r="J146" s="35"/>
      <c r="K146" s="35"/>
      <c r="L146" s="35"/>
      <c r="M146" s="35"/>
      <c r="N146" s="35"/>
      <c r="O146" s="35"/>
    </row>
    <row r="147" ht="15.75" customHeight="1">
      <c r="A147" s="32"/>
      <c r="B147" s="32"/>
      <c r="C147" s="32"/>
      <c r="D147" s="45"/>
      <c r="E147" s="32"/>
      <c r="F147" s="35"/>
      <c r="G147" s="132"/>
      <c r="H147" s="36"/>
      <c r="I147" s="35"/>
      <c r="J147" s="35"/>
      <c r="K147" s="35"/>
      <c r="L147" s="35"/>
      <c r="M147" s="35"/>
      <c r="N147" s="35"/>
      <c r="O147" s="35"/>
    </row>
    <row r="148" ht="15.75" customHeight="1">
      <c r="A148" s="29"/>
      <c r="B148" s="29"/>
      <c r="C148" s="32"/>
      <c r="D148" s="32"/>
      <c r="E148" s="32"/>
      <c r="F148" s="32"/>
      <c r="G148" s="36"/>
      <c r="H148" s="36"/>
      <c r="I148" s="35"/>
      <c r="J148" s="35"/>
      <c r="K148" s="35"/>
      <c r="L148" s="35"/>
      <c r="M148" s="35"/>
      <c r="N148" s="35"/>
      <c r="O148" s="35"/>
    </row>
    <row r="149" ht="15.75" customHeight="1">
      <c r="A149" s="29"/>
      <c r="B149" s="29"/>
      <c r="C149" s="32"/>
      <c r="D149" s="32"/>
      <c r="E149" s="32"/>
      <c r="F149" s="32"/>
      <c r="G149" s="36"/>
      <c r="H149" s="36"/>
      <c r="I149" s="35"/>
      <c r="J149" s="35"/>
      <c r="K149" s="35"/>
      <c r="L149" s="35"/>
      <c r="M149" s="35"/>
      <c r="N149" s="35"/>
      <c r="O149" s="35"/>
    </row>
    <row r="150" ht="15.75" customHeight="1">
      <c r="A150" s="29"/>
      <c r="B150" s="29"/>
      <c r="C150" s="32"/>
      <c r="D150" s="32"/>
      <c r="E150" s="32"/>
      <c r="F150" s="32"/>
      <c r="G150" s="36"/>
      <c r="H150" s="36"/>
      <c r="I150" s="35"/>
      <c r="J150" s="35"/>
      <c r="K150" s="35"/>
      <c r="L150" s="35"/>
      <c r="M150" s="35"/>
      <c r="N150" s="35"/>
      <c r="O150" s="35"/>
    </row>
    <row r="151" ht="15.75" customHeight="1">
      <c r="A151" s="29"/>
      <c r="B151" s="29"/>
      <c r="C151" s="32"/>
      <c r="D151" s="32"/>
      <c r="E151" s="32"/>
      <c r="F151" s="32"/>
      <c r="G151" s="36"/>
      <c r="H151" s="36"/>
      <c r="I151" s="35"/>
      <c r="J151" s="35"/>
      <c r="K151" s="35"/>
      <c r="L151" s="35"/>
      <c r="M151" s="35"/>
      <c r="N151" s="35"/>
      <c r="O151" s="35"/>
    </row>
    <row r="152" ht="15.75" customHeight="1">
      <c r="A152" s="29"/>
      <c r="B152" s="29"/>
      <c r="C152" s="32"/>
      <c r="D152" s="32"/>
      <c r="E152" s="32"/>
      <c r="F152" s="32"/>
      <c r="G152" s="36"/>
      <c r="H152" s="36"/>
      <c r="I152" s="35"/>
      <c r="J152" s="35"/>
      <c r="K152" s="35"/>
      <c r="L152" s="35"/>
      <c r="M152" s="35"/>
      <c r="N152" s="35"/>
      <c r="O152" s="35"/>
    </row>
    <row r="153" ht="15.75" customHeight="1">
      <c r="A153" s="29"/>
      <c r="B153" s="29"/>
      <c r="C153" s="32"/>
      <c r="D153" s="32"/>
      <c r="E153" s="32"/>
      <c r="F153" s="32"/>
      <c r="G153" s="36"/>
      <c r="H153" s="36"/>
      <c r="I153" s="35"/>
      <c r="J153" s="35"/>
      <c r="K153" s="35"/>
      <c r="L153" s="35"/>
      <c r="M153" s="35"/>
      <c r="N153" s="35"/>
      <c r="O153" s="35"/>
    </row>
    <row r="154" ht="15.75" customHeight="1">
      <c r="A154" s="29"/>
      <c r="B154" s="29"/>
      <c r="C154" s="32"/>
      <c r="D154" s="32"/>
      <c r="E154" s="32"/>
      <c r="F154" s="32"/>
      <c r="G154" s="36"/>
      <c r="H154" s="36"/>
      <c r="I154" s="35"/>
      <c r="J154" s="35"/>
      <c r="K154" s="35"/>
      <c r="L154" s="35"/>
      <c r="M154" s="35"/>
      <c r="N154" s="35"/>
      <c r="O154" s="35"/>
    </row>
    <row r="155" ht="15.75" customHeight="1">
      <c r="A155" s="29"/>
      <c r="B155" s="29"/>
      <c r="C155" s="32"/>
      <c r="D155" s="32"/>
      <c r="E155" s="32"/>
      <c r="F155" s="32"/>
      <c r="G155" s="36"/>
      <c r="H155" s="36"/>
      <c r="I155" s="35"/>
      <c r="J155" s="35"/>
      <c r="K155" s="35"/>
      <c r="L155" s="35"/>
      <c r="M155" s="35"/>
      <c r="N155" s="35"/>
      <c r="O155" s="35"/>
    </row>
    <row r="156" ht="15.75" customHeight="1">
      <c r="A156" s="29"/>
      <c r="B156" s="29"/>
      <c r="C156" s="32"/>
      <c r="D156" s="32"/>
      <c r="E156" s="32"/>
      <c r="F156" s="32"/>
      <c r="G156" s="36"/>
      <c r="H156" s="36"/>
      <c r="I156" s="35"/>
      <c r="J156" s="35"/>
      <c r="K156" s="35"/>
      <c r="L156" s="35"/>
      <c r="M156" s="35"/>
      <c r="N156" s="35"/>
      <c r="O156" s="35"/>
    </row>
    <row r="157" ht="15.75" customHeight="1">
      <c r="A157" s="29"/>
      <c r="B157" s="29"/>
      <c r="C157" s="32"/>
      <c r="D157" s="32"/>
      <c r="E157" s="32"/>
      <c r="F157" s="32"/>
      <c r="G157" s="36"/>
      <c r="H157" s="36"/>
      <c r="I157" s="35"/>
      <c r="J157" s="35"/>
      <c r="K157" s="35"/>
      <c r="L157" s="35"/>
      <c r="M157" s="35"/>
      <c r="N157" s="35"/>
      <c r="O157" s="35"/>
    </row>
    <row r="158" ht="15.75" customHeight="1">
      <c r="A158" s="29"/>
      <c r="B158" s="29"/>
      <c r="C158" s="32"/>
      <c r="D158" s="32"/>
      <c r="E158" s="32"/>
      <c r="F158" s="32"/>
      <c r="G158" s="36"/>
      <c r="H158" s="36"/>
      <c r="I158" s="35"/>
      <c r="J158" s="35"/>
      <c r="K158" s="35"/>
      <c r="L158" s="35"/>
      <c r="M158" s="35"/>
      <c r="N158" s="35"/>
      <c r="O158" s="35"/>
    </row>
    <row r="159" ht="15.75" customHeight="1">
      <c r="A159" s="29"/>
      <c r="B159" s="29"/>
      <c r="C159" s="32"/>
      <c r="D159" s="32"/>
      <c r="E159" s="32"/>
      <c r="F159" s="32"/>
      <c r="G159" s="36"/>
      <c r="H159" s="36"/>
      <c r="I159" s="35"/>
      <c r="J159" s="35"/>
      <c r="K159" s="35"/>
      <c r="L159" s="35"/>
      <c r="M159" s="35"/>
      <c r="N159" s="35"/>
      <c r="O159" s="35"/>
    </row>
    <row r="160" ht="15.75" customHeight="1">
      <c r="A160" s="29"/>
      <c r="B160" s="29"/>
      <c r="C160" s="32"/>
      <c r="D160" s="32"/>
      <c r="E160" s="32"/>
      <c r="F160" s="32"/>
      <c r="G160" s="36"/>
      <c r="H160" s="36"/>
      <c r="I160" s="35"/>
      <c r="J160" s="35"/>
      <c r="K160" s="35"/>
      <c r="L160" s="35"/>
      <c r="M160" s="35"/>
      <c r="N160" s="35"/>
      <c r="O160" s="35"/>
    </row>
    <row r="161" ht="15.75" customHeight="1">
      <c r="A161" s="29"/>
      <c r="B161" s="29"/>
      <c r="C161" s="32"/>
      <c r="D161" s="32"/>
      <c r="E161" s="32"/>
      <c r="F161" s="32"/>
      <c r="G161" s="36"/>
      <c r="H161" s="36"/>
      <c r="I161" s="35"/>
      <c r="J161" s="35"/>
      <c r="K161" s="35"/>
      <c r="L161" s="35"/>
      <c r="M161" s="35"/>
      <c r="N161" s="35"/>
      <c r="O161" s="35"/>
    </row>
    <row r="162" ht="15.75" customHeight="1">
      <c r="A162" s="29"/>
      <c r="B162" s="29"/>
      <c r="C162" s="32"/>
      <c r="D162" s="32"/>
      <c r="E162" s="32"/>
      <c r="F162" s="32"/>
      <c r="G162" s="36"/>
      <c r="H162" s="36"/>
      <c r="I162" s="35"/>
      <c r="J162" s="35"/>
      <c r="K162" s="35"/>
      <c r="L162" s="35"/>
      <c r="M162" s="35"/>
      <c r="N162" s="35"/>
      <c r="O162" s="35"/>
    </row>
    <row r="163" ht="15.75" customHeight="1">
      <c r="A163" s="29"/>
      <c r="B163" s="29"/>
      <c r="C163" s="32"/>
      <c r="D163" s="32"/>
      <c r="E163" s="32"/>
      <c r="F163" s="32"/>
      <c r="G163" s="36"/>
      <c r="H163" s="36"/>
      <c r="I163" s="35"/>
      <c r="J163" s="35"/>
      <c r="K163" s="35"/>
      <c r="L163" s="35"/>
      <c r="M163" s="35"/>
      <c r="N163" s="35"/>
      <c r="O163" s="35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87:H8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25.5"/>
    <col customWidth="1" min="3" max="3" width="14.88"/>
    <col customWidth="1" min="6" max="6" width="14.13"/>
    <col customWidth="1" min="12" max="12" width="16.88"/>
    <col customWidth="1" min="13" max="13" width="17.88"/>
  </cols>
  <sheetData>
    <row r="1" ht="15.75" customHeight="1">
      <c r="A1" s="12"/>
      <c r="F1" s="1" t="s">
        <v>175</v>
      </c>
      <c r="N1" s="85"/>
      <c r="O1" s="85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>
      <c r="A23" s="19"/>
      <c r="B23" s="19"/>
    </row>
    <row r="24" ht="15.75" customHeight="1">
      <c r="A24" s="19"/>
    </row>
    <row r="25" ht="15.75" customHeight="1"/>
    <row r="26" ht="15.75" customHeight="1">
      <c r="A26" s="12"/>
      <c r="B26" s="6"/>
      <c r="C26" s="6"/>
      <c r="D26" s="12"/>
      <c r="E26" s="12"/>
      <c r="F26" s="6"/>
      <c r="G26" s="6"/>
      <c r="H26" s="6"/>
      <c r="I26" s="6"/>
      <c r="J26" s="6"/>
      <c r="K26" s="6"/>
    </row>
    <row r="27" ht="150.0" customHeight="1"/>
    <row r="28" ht="54.0" customHeight="1">
      <c r="A28" s="87" t="s">
        <v>3</v>
      </c>
      <c r="B28" s="87" t="s">
        <v>57</v>
      </c>
      <c r="C28" s="6"/>
      <c r="D28" s="12"/>
      <c r="E28" s="12"/>
      <c r="F28" s="6"/>
      <c r="G28" s="6"/>
      <c r="H28" s="6"/>
      <c r="I28" s="6"/>
      <c r="J28" s="6"/>
      <c r="K28" s="6"/>
    </row>
    <row r="29" ht="57.0" customHeight="1">
      <c r="A29" s="87">
        <v>301.0</v>
      </c>
      <c r="B29" s="87">
        <v>1.783010000007E12</v>
      </c>
      <c r="C29" s="109" t="s">
        <v>201</v>
      </c>
      <c r="D29" s="12"/>
      <c r="E29" s="12"/>
      <c r="F29" s="6"/>
      <c r="G29" s="6"/>
      <c r="H29" s="6"/>
      <c r="I29" s="6"/>
      <c r="J29" s="6"/>
      <c r="K29" s="6"/>
    </row>
    <row r="30" ht="15.75" customHeight="1"/>
    <row r="31" ht="15.75" customHeight="1">
      <c r="A31" s="1"/>
      <c r="M31" s="35"/>
    </row>
    <row r="32" ht="15.75" customHeight="1"/>
    <row r="33" ht="15.75" customHeight="1">
      <c r="A33" s="6" t="s">
        <v>31</v>
      </c>
      <c r="B33" s="12" t="s">
        <v>32</v>
      </c>
    </row>
    <row r="34" ht="15.75" customHeight="1">
      <c r="A34" s="1" t="s">
        <v>202</v>
      </c>
      <c r="B34" s="1" t="s">
        <v>203</v>
      </c>
    </row>
    <row r="35" ht="15.75" customHeight="1">
      <c r="N35" s="1" t="str">
        <f>(N40)/M40</f>
        <v>#DIV/0!</v>
      </c>
    </row>
    <row r="36" ht="15.75" customHeight="1"/>
    <row r="37" ht="15.75" customHeight="1"/>
    <row r="38" ht="15.75" customHeight="1">
      <c r="A38" s="110" t="s">
        <v>61</v>
      </c>
    </row>
    <row r="39" ht="15.75" customHeight="1">
      <c r="A39" s="100" t="s">
        <v>187</v>
      </c>
      <c r="B39" s="100" t="s">
        <v>188</v>
      </c>
      <c r="C39" s="100" t="s">
        <v>189</v>
      </c>
      <c r="D39" s="100" t="s">
        <v>190</v>
      </c>
      <c r="E39" s="100" t="s">
        <v>191</v>
      </c>
      <c r="F39" s="100" t="s">
        <v>192</v>
      </c>
      <c r="G39" s="100" t="s">
        <v>193</v>
      </c>
      <c r="H39" s="100" t="s">
        <v>194</v>
      </c>
      <c r="I39" s="100" t="s">
        <v>195</v>
      </c>
      <c r="J39" s="100" t="s">
        <v>196</v>
      </c>
      <c r="K39" s="100" t="s">
        <v>197</v>
      </c>
      <c r="L39" s="100" t="s">
        <v>198</v>
      </c>
      <c r="M39" s="112"/>
      <c r="N39" s="112"/>
      <c r="O39" s="112"/>
      <c r="P39" s="98"/>
      <c r="S39" s="29"/>
      <c r="T39" s="29"/>
      <c r="U39" s="32"/>
      <c r="V39" s="32"/>
      <c r="W39" s="32"/>
      <c r="X39" s="32"/>
      <c r="Y39" s="36"/>
      <c r="Z39" s="35"/>
      <c r="AA39" s="35"/>
      <c r="AB39" s="35"/>
      <c r="AC39" s="35"/>
      <c r="AD39" s="35"/>
      <c r="AE39" s="35"/>
    </row>
    <row r="40" ht="15.75" customHeight="1">
      <c r="A40" s="100">
        <v>150.0</v>
      </c>
      <c r="B40" s="114">
        <v>0.0</v>
      </c>
      <c r="C40" s="100" t="s">
        <v>118</v>
      </c>
      <c r="D40" s="103">
        <v>45748.0</v>
      </c>
      <c r="E40" s="103">
        <v>45777.0</v>
      </c>
      <c r="F40" s="114">
        <f t="shared" ref="F40:F61" si="1">H40*G40</f>
        <v>135000</v>
      </c>
      <c r="G40" s="114">
        <v>30.0</v>
      </c>
      <c r="H40" s="114">
        <v>4500.0</v>
      </c>
      <c r="I40" s="114">
        <v>0.0</v>
      </c>
      <c r="J40" s="114">
        <v>5.0</v>
      </c>
      <c r="K40" s="114">
        <f t="shared" ref="K40:K61" si="2">ROUND((F40*(J40+5))/36500, 2)</f>
        <v>36.99</v>
      </c>
      <c r="L40" s="114">
        <f t="shared" ref="L40:L61" si="3">K40*0.1</f>
        <v>3.699</v>
      </c>
      <c r="M40" s="53"/>
      <c r="N40" s="53"/>
      <c r="O40" s="38"/>
      <c r="S40" s="29"/>
      <c r="T40" s="29"/>
      <c r="U40" s="32"/>
      <c r="V40" s="32"/>
      <c r="W40" s="32"/>
      <c r="X40" s="32"/>
      <c r="Y40" s="36"/>
      <c r="Z40" s="35"/>
      <c r="AA40" s="35"/>
      <c r="AB40" s="35"/>
      <c r="AC40" s="35"/>
      <c r="AD40" s="35"/>
      <c r="AE40" s="35"/>
    </row>
    <row r="41" ht="15.75" customHeight="1">
      <c r="A41" s="100">
        <v>150.0</v>
      </c>
      <c r="B41" s="114">
        <v>0.0</v>
      </c>
      <c r="C41" s="100" t="s">
        <v>118</v>
      </c>
      <c r="D41" s="103">
        <v>45778.0</v>
      </c>
      <c r="E41" s="103">
        <v>45808.0</v>
      </c>
      <c r="F41" s="114">
        <f t="shared" si="1"/>
        <v>279000</v>
      </c>
      <c r="G41" s="114">
        <v>31.0</v>
      </c>
      <c r="H41" s="114">
        <v>9000.0</v>
      </c>
      <c r="I41" s="114">
        <v>0.0</v>
      </c>
      <c r="J41" s="114">
        <v>5.0</v>
      </c>
      <c r="K41" s="114">
        <f t="shared" si="2"/>
        <v>76.44</v>
      </c>
      <c r="L41" s="114">
        <f t="shared" si="3"/>
        <v>7.644</v>
      </c>
      <c r="M41" s="53"/>
      <c r="N41" s="53"/>
      <c r="O41" s="38"/>
      <c r="S41" s="29"/>
      <c r="T41" s="29"/>
      <c r="U41" s="32"/>
      <c r="V41" s="32"/>
      <c r="W41" s="32"/>
      <c r="X41" s="32"/>
      <c r="Y41" s="36"/>
      <c r="Z41" s="35"/>
      <c r="AA41" s="35"/>
      <c r="AB41" s="35"/>
      <c r="AC41" s="35"/>
      <c r="AD41" s="35"/>
      <c r="AE41" s="35"/>
    </row>
    <row r="42" ht="15.75" customHeight="1">
      <c r="A42" s="100">
        <v>150.0</v>
      </c>
      <c r="B42" s="114">
        <v>0.0</v>
      </c>
      <c r="C42" s="100" t="s">
        <v>118</v>
      </c>
      <c r="D42" s="103">
        <v>45809.0</v>
      </c>
      <c r="E42" s="103">
        <v>45838.0</v>
      </c>
      <c r="F42" s="114">
        <f t="shared" si="1"/>
        <v>405000</v>
      </c>
      <c r="G42" s="114">
        <v>30.0</v>
      </c>
      <c r="H42" s="114">
        <v>13500.0</v>
      </c>
      <c r="I42" s="114">
        <v>0.0</v>
      </c>
      <c r="J42" s="114">
        <v>5.0</v>
      </c>
      <c r="K42" s="114">
        <f t="shared" si="2"/>
        <v>110.96</v>
      </c>
      <c r="L42" s="114">
        <f t="shared" si="3"/>
        <v>11.096</v>
      </c>
      <c r="M42" s="53"/>
      <c r="N42" s="53"/>
      <c r="O42" s="38"/>
      <c r="S42" s="29"/>
      <c r="T42" s="29"/>
      <c r="U42" s="32"/>
      <c r="V42" s="32"/>
      <c r="W42" s="32"/>
      <c r="X42" s="32"/>
      <c r="Y42" s="36"/>
      <c r="Z42" s="35"/>
      <c r="AA42" s="35"/>
      <c r="AB42" s="35"/>
      <c r="AC42" s="35"/>
      <c r="AD42" s="35"/>
      <c r="AE42" s="35"/>
    </row>
    <row r="43" ht="15.75" customHeight="1">
      <c r="A43" s="100">
        <v>150.0</v>
      </c>
      <c r="B43" s="114">
        <v>0.0</v>
      </c>
      <c r="C43" s="100" t="s">
        <v>118</v>
      </c>
      <c r="D43" s="103">
        <v>45839.0</v>
      </c>
      <c r="E43" s="103">
        <v>45869.0</v>
      </c>
      <c r="F43" s="114">
        <f t="shared" si="1"/>
        <v>558000</v>
      </c>
      <c r="G43" s="114">
        <v>31.0</v>
      </c>
      <c r="H43" s="114">
        <v>18000.0</v>
      </c>
      <c r="I43" s="114">
        <v>0.0</v>
      </c>
      <c r="J43" s="114">
        <v>5.0</v>
      </c>
      <c r="K43" s="114">
        <f t="shared" si="2"/>
        <v>152.88</v>
      </c>
      <c r="L43" s="114">
        <f t="shared" si="3"/>
        <v>15.288</v>
      </c>
      <c r="M43" s="53"/>
      <c r="N43" s="53"/>
      <c r="O43" s="38"/>
      <c r="S43" s="29"/>
      <c r="T43" s="29"/>
      <c r="U43" s="32"/>
      <c r="V43" s="32"/>
      <c r="W43" s="32"/>
      <c r="X43" s="32"/>
      <c r="Y43" s="36"/>
      <c r="Z43" s="35"/>
      <c r="AA43" s="35"/>
      <c r="AB43" s="35"/>
      <c r="AC43" s="35"/>
      <c r="AD43" s="35"/>
      <c r="AE43" s="35"/>
    </row>
    <row r="44" ht="15.75" customHeight="1">
      <c r="A44" s="100">
        <v>150.0</v>
      </c>
      <c r="B44" s="114">
        <v>0.0</v>
      </c>
      <c r="C44" s="100" t="s">
        <v>118</v>
      </c>
      <c r="D44" s="103">
        <v>45870.0</v>
      </c>
      <c r="E44" s="103">
        <v>45900.0</v>
      </c>
      <c r="F44" s="114">
        <f t="shared" si="1"/>
        <v>697500</v>
      </c>
      <c r="G44" s="114">
        <v>31.0</v>
      </c>
      <c r="H44" s="114">
        <v>22500.0</v>
      </c>
      <c r="I44" s="114">
        <v>0.0</v>
      </c>
      <c r="J44" s="114">
        <v>5.0</v>
      </c>
      <c r="K44" s="114">
        <f t="shared" si="2"/>
        <v>191.1</v>
      </c>
      <c r="L44" s="114">
        <f t="shared" si="3"/>
        <v>19.11</v>
      </c>
      <c r="M44" s="53"/>
      <c r="N44" s="53"/>
      <c r="O44" s="38"/>
      <c r="S44" s="29"/>
      <c r="T44" s="29"/>
      <c r="U44" s="32"/>
      <c r="V44" s="32"/>
      <c r="W44" s="32"/>
      <c r="X44" s="32"/>
      <c r="Y44" s="36"/>
      <c r="Z44" s="35"/>
      <c r="AA44" s="35"/>
      <c r="AB44" s="35"/>
      <c r="AC44" s="35"/>
      <c r="AD44" s="35"/>
      <c r="AE44" s="35"/>
    </row>
    <row r="45" ht="15.75" customHeight="1">
      <c r="A45" s="100">
        <v>150.0</v>
      </c>
      <c r="B45" s="114">
        <v>0.0</v>
      </c>
      <c r="C45" s="100" t="s">
        <v>118</v>
      </c>
      <c r="D45" s="103">
        <v>45901.0</v>
      </c>
      <c r="E45" s="103">
        <v>45930.0</v>
      </c>
      <c r="F45" s="114">
        <f t="shared" si="1"/>
        <v>810000</v>
      </c>
      <c r="G45" s="114">
        <v>30.0</v>
      </c>
      <c r="H45" s="114">
        <v>27000.0</v>
      </c>
      <c r="I45" s="114">
        <v>0.0</v>
      </c>
      <c r="J45" s="114">
        <v>5.0</v>
      </c>
      <c r="K45" s="114">
        <f t="shared" si="2"/>
        <v>221.92</v>
      </c>
      <c r="L45" s="114">
        <f t="shared" si="3"/>
        <v>22.192</v>
      </c>
      <c r="M45" s="53"/>
      <c r="N45" s="53"/>
      <c r="O45" s="38"/>
      <c r="S45" s="29"/>
      <c r="T45" s="29"/>
      <c r="U45" s="32"/>
      <c r="V45" s="32"/>
      <c r="W45" s="32"/>
      <c r="X45" s="32"/>
      <c r="Y45" s="36"/>
      <c r="Z45" s="35"/>
      <c r="AA45" s="35"/>
      <c r="AB45" s="35"/>
      <c r="AC45" s="35"/>
      <c r="AD45" s="35"/>
      <c r="AE45" s="35"/>
    </row>
    <row r="46" ht="15.75" customHeight="1">
      <c r="A46" s="100">
        <v>150.0</v>
      </c>
      <c r="B46" s="114">
        <v>0.0</v>
      </c>
      <c r="C46" s="100" t="s">
        <v>118</v>
      </c>
      <c r="D46" s="103">
        <v>45931.0</v>
      </c>
      <c r="E46" s="103">
        <v>45961.0</v>
      </c>
      <c r="F46" s="114">
        <f t="shared" si="1"/>
        <v>976500</v>
      </c>
      <c r="G46" s="114">
        <v>31.0</v>
      </c>
      <c r="H46" s="114">
        <v>31500.0</v>
      </c>
      <c r="I46" s="114">
        <v>0.0</v>
      </c>
      <c r="J46" s="114">
        <v>5.0</v>
      </c>
      <c r="K46" s="114">
        <f t="shared" si="2"/>
        <v>267.53</v>
      </c>
      <c r="L46" s="114">
        <f t="shared" si="3"/>
        <v>26.753</v>
      </c>
      <c r="M46" s="53"/>
      <c r="N46" s="53"/>
      <c r="O46" s="38"/>
      <c r="S46" s="29"/>
      <c r="T46" s="29"/>
      <c r="U46" s="32"/>
      <c r="V46" s="32"/>
      <c r="W46" s="32"/>
      <c r="X46" s="32"/>
      <c r="Y46" s="36"/>
      <c r="Z46" s="35"/>
      <c r="AA46" s="35"/>
      <c r="AB46" s="35"/>
      <c r="AC46" s="35"/>
      <c r="AD46" s="35"/>
      <c r="AE46" s="35"/>
    </row>
    <row r="47" ht="15.75" customHeight="1">
      <c r="A47" s="100">
        <v>150.0</v>
      </c>
      <c r="B47" s="114">
        <v>0.0</v>
      </c>
      <c r="C47" s="100" t="s">
        <v>118</v>
      </c>
      <c r="D47" s="103">
        <v>45962.0</v>
      </c>
      <c r="E47" s="103">
        <v>45991.0</v>
      </c>
      <c r="F47" s="114">
        <f t="shared" si="1"/>
        <v>1080000</v>
      </c>
      <c r="G47" s="114">
        <v>30.0</v>
      </c>
      <c r="H47" s="114">
        <v>36000.0</v>
      </c>
      <c r="I47" s="114">
        <v>0.0</v>
      </c>
      <c r="J47" s="114">
        <v>5.0</v>
      </c>
      <c r="K47" s="114">
        <f t="shared" si="2"/>
        <v>295.89</v>
      </c>
      <c r="L47" s="114">
        <f t="shared" si="3"/>
        <v>29.589</v>
      </c>
      <c r="M47" s="53"/>
      <c r="N47" s="53"/>
      <c r="O47" s="38"/>
      <c r="S47" s="29"/>
      <c r="T47" s="29"/>
      <c r="U47" s="32"/>
      <c r="V47" s="32"/>
      <c r="W47" s="32"/>
      <c r="X47" s="32"/>
      <c r="Y47" s="36"/>
      <c r="Z47" s="35"/>
      <c r="AA47" s="35"/>
      <c r="AB47" s="35"/>
      <c r="AC47" s="35"/>
      <c r="AD47" s="35"/>
      <c r="AE47" s="35"/>
    </row>
    <row r="48" ht="15.75" customHeight="1">
      <c r="A48" s="100">
        <v>150.0</v>
      </c>
      <c r="B48" s="114">
        <v>0.0</v>
      </c>
      <c r="C48" s="100" t="s">
        <v>118</v>
      </c>
      <c r="D48" s="103">
        <v>45992.0</v>
      </c>
      <c r="E48" s="103">
        <v>46022.0</v>
      </c>
      <c r="F48" s="114">
        <f t="shared" si="1"/>
        <v>1255500</v>
      </c>
      <c r="G48" s="114">
        <v>31.0</v>
      </c>
      <c r="H48" s="114">
        <v>40500.0</v>
      </c>
      <c r="I48" s="114">
        <v>0.0</v>
      </c>
      <c r="J48" s="114">
        <v>5.0</v>
      </c>
      <c r="K48" s="114">
        <f t="shared" si="2"/>
        <v>343.97</v>
      </c>
      <c r="L48" s="114">
        <f t="shared" si="3"/>
        <v>34.397</v>
      </c>
      <c r="M48" s="53"/>
      <c r="N48" s="53"/>
      <c r="O48" s="38"/>
      <c r="S48" s="29"/>
      <c r="T48" s="29"/>
      <c r="U48" s="32"/>
      <c r="V48" s="32"/>
      <c r="W48" s="32"/>
      <c r="X48" s="32"/>
      <c r="Y48" s="36"/>
      <c r="Z48" s="35"/>
      <c r="AA48" s="35"/>
      <c r="AB48" s="35"/>
      <c r="AC48" s="35"/>
      <c r="AD48" s="35"/>
      <c r="AE48" s="35"/>
    </row>
    <row r="49" ht="15.75" customHeight="1">
      <c r="A49" s="100">
        <v>150.0</v>
      </c>
      <c r="B49" s="114">
        <v>0.0</v>
      </c>
      <c r="C49" s="100" t="s">
        <v>118</v>
      </c>
      <c r="D49" s="103">
        <v>46023.0</v>
      </c>
      <c r="E49" s="103">
        <v>46053.0</v>
      </c>
      <c r="F49" s="114">
        <f t="shared" si="1"/>
        <v>1395000</v>
      </c>
      <c r="G49" s="114">
        <v>31.0</v>
      </c>
      <c r="H49" s="114">
        <v>45000.0</v>
      </c>
      <c r="I49" s="114">
        <v>0.0</v>
      </c>
      <c r="J49" s="114">
        <v>5.0</v>
      </c>
      <c r="K49" s="114">
        <f t="shared" si="2"/>
        <v>382.19</v>
      </c>
      <c r="L49" s="114">
        <f t="shared" si="3"/>
        <v>38.219</v>
      </c>
      <c r="M49" s="53"/>
      <c r="N49" s="53"/>
      <c r="O49" s="38"/>
      <c r="S49" s="29"/>
      <c r="T49" s="29"/>
      <c r="U49" s="32"/>
      <c r="V49" s="32"/>
      <c r="W49" s="32"/>
      <c r="X49" s="32"/>
      <c r="Y49" s="36"/>
      <c r="Z49" s="35"/>
      <c r="AA49" s="35"/>
      <c r="AB49" s="35"/>
      <c r="AC49" s="35"/>
      <c r="AD49" s="35"/>
      <c r="AE49" s="35"/>
    </row>
    <row r="50" ht="15.75" customHeight="1">
      <c r="A50" s="100">
        <v>150.0</v>
      </c>
      <c r="B50" s="114">
        <v>0.0</v>
      </c>
      <c r="C50" s="100" t="s">
        <v>118</v>
      </c>
      <c r="D50" s="103">
        <v>46054.0</v>
      </c>
      <c r="E50" s="103">
        <v>46081.0</v>
      </c>
      <c r="F50" s="114">
        <f t="shared" si="1"/>
        <v>1386000</v>
      </c>
      <c r="G50" s="114">
        <v>28.0</v>
      </c>
      <c r="H50" s="114">
        <v>49500.0</v>
      </c>
      <c r="I50" s="114">
        <v>0.0</v>
      </c>
      <c r="J50" s="114">
        <v>5.0</v>
      </c>
      <c r="K50" s="114">
        <f t="shared" si="2"/>
        <v>379.73</v>
      </c>
      <c r="L50" s="114">
        <f t="shared" si="3"/>
        <v>37.973</v>
      </c>
      <c r="M50" s="53"/>
      <c r="N50" s="53"/>
      <c r="O50" s="38"/>
      <c r="S50" s="29"/>
      <c r="T50" s="29"/>
      <c r="U50" s="32"/>
      <c r="V50" s="32"/>
      <c r="W50" s="32"/>
      <c r="X50" s="32"/>
      <c r="Y50" s="36"/>
      <c r="Z50" s="35"/>
      <c r="AA50" s="35"/>
      <c r="AB50" s="35"/>
      <c r="AC50" s="35"/>
      <c r="AD50" s="35"/>
      <c r="AE50" s="35"/>
    </row>
    <row r="51" ht="15.75" customHeight="1">
      <c r="A51" s="100">
        <v>150.0</v>
      </c>
      <c r="B51" s="114">
        <v>0.0</v>
      </c>
      <c r="C51" s="100" t="s">
        <v>118</v>
      </c>
      <c r="D51" s="103">
        <v>46082.0</v>
      </c>
      <c r="E51" s="103">
        <v>46112.0</v>
      </c>
      <c r="F51" s="114">
        <f t="shared" si="1"/>
        <v>1674000</v>
      </c>
      <c r="G51" s="114">
        <v>31.0</v>
      </c>
      <c r="H51" s="114">
        <v>54000.0</v>
      </c>
      <c r="I51" s="114">
        <v>0.0</v>
      </c>
      <c r="J51" s="114">
        <v>5.0</v>
      </c>
      <c r="K51" s="114">
        <f t="shared" si="2"/>
        <v>458.63</v>
      </c>
      <c r="L51" s="114">
        <f t="shared" si="3"/>
        <v>45.863</v>
      </c>
      <c r="M51" s="53"/>
      <c r="N51" s="53"/>
      <c r="O51" s="38"/>
      <c r="P51" s="121"/>
      <c r="Q51" s="121"/>
      <c r="R51" s="121"/>
      <c r="S51" s="117"/>
      <c r="T51" s="117"/>
      <c r="U51" s="118"/>
      <c r="V51" s="118"/>
      <c r="W51" s="118"/>
      <c r="X51" s="118"/>
      <c r="Y51" s="119"/>
      <c r="Z51" s="120"/>
      <c r="AA51" s="120"/>
      <c r="AB51" s="120"/>
      <c r="AC51" s="120"/>
      <c r="AD51" s="120"/>
      <c r="AE51" s="120"/>
    </row>
    <row r="52" ht="15.75" customHeight="1">
      <c r="A52" s="100">
        <v>150.0</v>
      </c>
      <c r="B52" s="114">
        <v>0.0</v>
      </c>
      <c r="C52" s="100" t="s">
        <v>118</v>
      </c>
      <c r="D52" s="103">
        <v>46113.0</v>
      </c>
      <c r="E52" s="103">
        <v>46142.0</v>
      </c>
      <c r="F52" s="114">
        <f t="shared" si="1"/>
        <v>1755000</v>
      </c>
      <c r="G52" s="114">
        <v>30.0</v>
      </c>
      <c r="H52" s="114">
        <v>58500.0</v>
      </c>
      <c r="I52" s="114">
        <v>0.0</v>
      </c>
      <c r="J52" s="114">
        <v>5.0</v>
      </c>
      <c r="K52" s="114">
        <f t="shared" si="2"/>
        <v>480.82</v>
      </c>
      <c r="L52" s="114">
        <f t="shared" si="3"/>
        <v>48.082</v>
      </c>
      <c r="M52" s="53"/>
      <c r="N52" s="53"/>
      <c r="O52" s="38"/>
      <c r="S52" s="29"/>
      <c r="T52" s="29"/>
      <c r="U52" s="32"/>
      <c r="V52" s="32"/>
      <c r="W52" s="32"/>
      <c r="X52" s="32"/>
      <c r="Y52" s="36"/>
      <c r="Z52" s="35"/>
      <c r="AA52" s="35"/>
      <c r="AB52" s="35"/>
      <c r="AC52" s="35"/>
      <c r="AD52" s="35"/>
      <c r="AE52" s="35"/>
    </row>
    <row r="53" ht="15.75" customHeight="1">
      <c r="A53" s="100">
        <v>150.0</v>
      </c>
      <c r="B53" s="114">
        <v>0.0</v>
      </c>
      <c r="C53" s="100" t="s">
        <v>118</v>
      </c>
      <c r="D53" s="103">
        <v>46143.0</v>
      </c>
      <c r="E53" s="103">
        <v>46173.0</v>
      </c>
      <c r="F53" s="114">
        <f t="shared" si="1"/>
        <v>1953000</v>
      </c>
      <c r="G53" s="114">
        <v>31.0</v>
      </c>
      <c r="H53" s="114">
        <v>63000.0</v>
      </c>
      <c r="I53" s="114">
        <v>0.0</v>
      </c>
      <c r="J53" s="114">
        <v>5.0</v>
      </c>
      <c r="K53" s="114">
        <f t="shared" si="2"/>
        <v>535.07</v>
      </c>
      <c r="L53" s="114">
        <f t="shared" si="3"/>
        <v>53.507</v>
      </c>
      <c r="M53" s="53"/>
      <c r="N53" s="53"/>
      <c r="O53" s="38"/>
      <c r="S53" s="29"/>
      <c r="T53" s="29"/>
      <c r="U53" s="32"/>
      <c r="V53" s="32"/>
      <c r="W53" s="32"/>
      <c r="X53" s="32"/>
      <c r="Y53" s="36"/>
      <c r="Z53" s="35"/>
      <c r="AA53" s="35"/>
      <c r="AB53" s="35"/>
      <c r="AC53" s="35"/>
      <c r="AD53" s="35"/>
      <c r="AE53" s="35"/>
    </row>
    <row r="54" ht="15.75" customHeight="1">
      <c r="A54" s="100">
        <v>150.0</v>
      </c>
      <c r="B54" s="114">
        <v>0.0</v>
      </c>
      <c r="C54" s="100" t="s">
        <v>118</v>
      </c>
      <c r="D54" s="103">
        <v>46174.0</v>
      </c>
      <c r="E54" s="103">
        <v>46203.0</v>
      </c>
      <c r="F54" s="114">
        <f t="shared" si="1"/>
        <v>1890000</v>
      </c>
      <c r="G54" s="114">
        <v>30.0</v>
      </c>
      <c r="H54" s="114">
        <v>63000.0</v>
      </c>
      <c r="I54" s="114">
        <v>0.0</v>
      </c>
      <c r="J54" s="114">
        <v>5.0</v>
      </c>
      <c r="K54" s="114">
        <f t="shared" si="2"/>
        <v>517.81</v>
      </c>
      <c r="L54" s="114">
        <f t="shared" si="3"/>
        <v>51.781</v>
      </c>
      <c r="M54" s="127"/>
      <c r="N54" s="127"/>
      <c r="O54" s="38"/>
      <c r="S54" s="29"/>
      <c r="T54" s="29"/>
      <c r="U54" s="32"/>
      <c r="V54" s="32"/>
      <c r="W54" s="32"/>
      <c r="X54" s="32"/>
      <c r="Y54" s="36"/>
      <c r="Z54" s="35"/>
      <c r="AA54" s="35"/>
      <c r="AB54" s="35"/>
      <c r="AC54" s="35"/>
      <c r="AD54" s="35"/>
      <c r="AE54" s="35"/>
    </row>
    <row r="55" ht="15.75" customHeight="1">
      <c r="A55" s="100">
        <v>150.0</v>
      </c>
      <c r="B55" s="114">
        <v>0.0</v>
      </c>
      <c r="C55" s="100" t="s">
        <v>118</v>
      </c>
      <c r="D55" s="103">
        <v>46204.0</v>
      </c>
      <c r="E55" s="103">
        <v>46234.0</v>
      </c>
      <c r="F55" s="114">
        <f t="shared" si="1"/>
        <v>1953000</v>
      </c>
      <c r="G55" s="114">
        <v>31.0</v>
      </c>
      <c r="H55" s="114">
        <v>63000.0</v>
      </c>
      <c r="I55" s="114">
        <v>0.0</v>
      </c>
      <c r="J55" s="114">
        <v>5.0</v>
      </c>
      <c r="K55" s="114">
        <f t="shared" si="2"/>
        <v>535.07</v>
      </c>
      <c r="L55" s="114">
        <f t="shared" si="3"/>
        <v>53.507</v>
      </c>
      <c r="M55" s="53"/>
      <c r="N55" s="53"/>
      <c r="O55" s="38"/>
      <c r="S55" s="29"/>
      <c r="T55" s="29"/>
      <c r="U55" s="32"/>
      <c r="V55" s="32"/>
      <c r="W55" s="32"/>
      <c r="X55" s="32"/>
      <c r="Y55" s="36"/>
      <c r="Z55" s="35"/>
      <c r="AA55" s="35"/>
      <c r="AB55" s="35"/>
      <c r="AC55" s="35"/>
      <c r="AD55" s="35"/>
      <c r="AE55" s="35"/>
    </row>
    <row r="56" ht="15.75" customHeight="1">
      <c r="A56" s="100">
        <v>150.0</v>
      </c>
      <c r="B56" s="114">
        <v>0.0</v>
      </c>
      <c r="C56" s="100" t="s">
        <v>118</v>
      </c>
      <c r="D56" s="103">
        <v>46235.0</v>
      </c>
      <c r="E56" s="103">
        <v>46265.0</v>
      </c>
      <c r="F56" s="114">
        <f t="shared" si="1"/>
        <v>1953000</v>
      </c>
      <c r="G56" s="114">
        <v>31.0</v>
      </c>
      <c r="H56" s="114">
        <v>63000.0</v>
      </c>
      <c r="I56" s="114">
        <v>0.0</v>
      </c>
      <c r="J56" s="114">
        <v>5.0</v>
      </c>
      <c r="K56" s="114">
        <f t="shared" si="2"/>
        <v>535.07</v>
      </c>
      <c r="L56" s="114">
        <f t="shared" si="3"/>
        <v>53.507</v>
      </c>
      <c r="M56" s="53"/>
      <c r="N56" s="53"/>
      <c r="O56" s="38"/>
      <c r="S56" s="29"/>
      <c r="T56" s="29"/>
      <c r="U56" s="32"/>
      <c r="V56" s="32"/>
      <c r="W56" s="32"/>
      <c r="X56" s="32"/>
      <c r="Y56" s="36"/>
      <c r="Z56" s="35"/>
      <c r="AA56" s="35"/>
      <c r="AB56" s="35"/>
      <c r="AC56" s="35"/>
      <c r="AD56" s="35"/>
      <c r="AE56" s="35"/>
    </row>
    <row r="57" ht="15.75" customHeight="1">
      <c r="A57" s="100">
        <v>150.0</v>
      </c>
      <c r="B57" s="114">
        <v>0.0</v>
      </c>
      <c r="C57" s="100" t="s">
        <v>118</v>
      </c>
      <c r="D57" s="103">
        <v>46266.0</v>
      </c>
      <c r="E57" s="103">
        <v>46295.0</v>
      </c>
      <c r="F57" s="114">
        <f t="shared" si="1"/>
        <v>1890000</v>
      </c>
      <c r="G57" s="114">
        <v>30.0</v>
      </c>
      <c r="H57" s="114">
        <v>63000.0</v>
      </c>
      <c r="I57" s="114">
        <v>0.0</v>
      </c>
      <c r="J57" s="114">
        <v>5.0</v>
      </c>
      <c r="K57" s="114">
        <f t="shared" si="2"/>
        <v>517.81</v>
      </c>
      <c r="L57" s="114">
        <f t="shared" si="3"/>
        <v>51.781</v>
      </c>
      <c r="M57" s="53"/>
      <c r="N57" s="53"/>
      <c r="O57" s="38"/>
      <c r="S57" s="29"/>
      <c r="T57" s="29"/>
      <c r="U57" s="32"/>
      <c r="V57" s="32"/>
      <c r="W57" s="32"/>
      <c r="X57" s="32"/>
      <c r="Y57" s="36"/>
      <c r="Z57" s="35"/>
      <c r="AA57" s="35"/>
      <c r="AB57" s="35"/>
      <c r="AC57" s="35"/>
      <c r="AD57" s="35"/>
      <c r="AE57" s="35"/>
    </row>
    <row r="58" ht="15.75" customHeight="1">
      <c r="A58" s="100">
        <v>150.0</v>
      </c>
      <c r="B58" s="114">
        <v>0.0</v>
      </c>
      <c r="C58" s="100" t="s">
        <v>118</v>
      </c>
      <c r="D58" s="103">
        <v>46296.0</v>
      </c>
      <c r="E58" s="103">
        <v>46326.0</v>
      </c>
      <c r="F58" s="114">
        <f t="shared" si="1"/>
        <v>1953000</v>
      </c>
      <c r="G58" s="114">
        <v>31.0</v>
      </c>
      <c r="H58" s="114">
        <v>63000.0</v>
      </c>
      <c r="I58" s="114">
        <v>0.0</v>
      </c>
      <c r="J58" s="114">
        <v>5.0</v>
      </c>
      <c r="K58" s="114">
        <f t="shared" si="2"/>
        <v>535.07</v>
      </c>
      <c r="L58" s="114">
        <f t="shared" si="3"/>
        <v>53.507</v>
      </c>
      <c r="M58" s="53"/>
      <c r="N58" s="53"/>
      <c r="O58" s="38"/>
      <c r="S58" s="29"/>
      <c r="T58" s="29"/>
      <c r="U58" s="32"/>
      <c r="V58" s="32"/>
      <c r="W58" s="32"/>
      <c r="X58" s="32"/>
      <c r="Y58" s="36"/>
      <c r="Z58" s="35"/>
      <c r="AA58" s="35"/>
      <c r="AB58" s="35"/>
      <c r="AC58" s="35"/>
      <c r="AD58" s="35"/>
      <c r="AE58" s="35"/>
    </row>
    <row r="59" ht="15.75" customHeight="1">
      <c r="A59" s="100">
        <v>150.0</v>
      </c>
      <c r="B59" s="114">
        <v>0.0</v>
      </c>
      <c r="C59" s="100" t="s">
        <v>118</v>
      </c>
      <c r="D59" s="103">
        <v>46327.0</v>
      </c>
      <c r="E59" s="103">
        <v>46356.0</v>
      </c>
      <c r="F59" s="114">
        <f t="shared" si="1"/>
        <v>1890000</v>
      </c>
      <c r="G59" s="114">
        <v>30.0</v>
      </c>
      <c r="H59" s="114">
        <v>63000.0</v>
      </c>
      <c r="I59" s="114">
        <v>0.0</v>
      </c>
      <c r="J59" s="114">
        <v>5.0</v>
      </c>
      <c r="K59" s="114">
        <f t="shared" si="2"/>
        <v>517.81</v>
      </c>
      <c r="L59" s="114">
        <f t="shared" si="3"/>
        <v>51.781</v>
      </c>
      <c r="M59" s="53"/>
      <c r="N59" s="53"/>
      <c r="O59" s="38"/>
      <c r="S59" s="29"/>
      <c r="T59" s="29"/>
      <c r="U59" s="32"/>
      <c r="V59" s="32"/>
      <c r="W59" s="32"/>
      <c r="X59" s="32"/>
      <c r="Y59" s="36"/>
      <c r="Z59" s="35"/>
      <c r="AA59" s="35"/>
      <c r="AB59" s="35"/>
      <c r="AC59" s="35"/>
      <c r="AD59" s="35"/>
      <c r="AE59" s="35"/>
    </row>
    <row r="60" ht="15.75" customHeight="1">
      <c r="A60" s="100">
        <v>150.0</v>
      </c>
      <c r="B60" s="114">
        <v>0.0</v>
      </c>
      <c r="C60" s="100" t="s">
        <v>118</v>
      </c>
      <c r="D60" s="103">
        <v>46357.0</v>
      </c>
      <c r="E60" s="103">
        <v>46387.0</v>
      </c>
      <c r="F60" s="114">
        <f t="shared" si="1"/>
        <v>1953000</v>
      </c>
      <c r="G60" s="114">
        <v>31.0</v>
      </c>
      <c r="H60" s="114">
        <v>63000.0</v>
      </c>
      <c r="I60" s="114">
        <v>0.0</v>
      </c>
      <c r="J60" s="114">
        <v>5.0</v>
      </c>
      <c r="K60" s="114">
        <f t="shared" si="2"/>
        <v>535.07</v>
      </c>
      <c r="L60" s="114">
        <f t="shared" si="3"/>
        <v>53.507</v>
      </c>
      <c r="M60" s="53"/>
      <c r="N60" s="53"/>
      <c r="O60" s="38"/>
      <c r="S60" s="29"/>
      <c r="T60" s="29"/>
      <c r="U60" s="32"/>
      <c r="V60" s="32"/>
      <c r="W60" s="32"/>
      <c r="X60" s="32"/>
      <c r="Y60" s="36"/>
      <c r="Z60" s="35"/>
      <c r="AA60" s="35"/>
      <c r="AB60" s="35"/>
      <c r="AC60" s="35"/>
      <c r="AD60" s="35"/>
      <c r="AE60" s="35"/>
    </row>
    <row r="61" ht="15.75" customHeight="1">
      <c r="A61" s="100">
        <v>150.0</v>
      </c>
      <c r="B61" s="114">
        <v>0.0</v>
      </c>
      <c r="C61" s="100" t="s">
        <v>118</v>
      </c>
      <c r="D61" s="103">
        <v>46388.0</v>
      </c>
      <c r="E61" s="103">
        <v>46414.0</v>
      </c>
      <c r="F61" s="114">
        <f t="shared" si="1"/>
        <v>1701000</v>
      </c>
      <c r="G61" s="114">
        <v>27.0</v>
      </c>
      <c r="H61" s="114">
        <v>63000.0</v>
      </c>
      <c r="I61" s="114">
        <v>0.0</v>
      </c>
      <c r="J61" s="114">
        <v>5.0</v>
      </c>
      <c r="K61" s="114">
        <f t="shared" si="2"/>
        <v>466.03</v>
      </c>
      <c r="L61" s="114">
        <f t="shared" si="3"/>
        <v>46.603</v>
      </c>
      <c r="M61" s="53"/>
      <c r="N61" s="53"/>
      <c r="O61" s="38"/>
      <c r="S61" s="29"/>
      <c r="T61" s="29"/>
      <c r="U61" s="32"/>
      <c r="V61" s="32"/>
      <c r="W61" s="32"/>
      <c r="X61" s="32"/>
      <c r="Y61" s="36"/>
      <c r="Z61" s="36"/>
      <c r="AA61" s="35"/>
      <c r="AB61" s="35"/>
      <c r="AC61" s="35"/>
      <c r="AD61" s="35"/>
      <c r="AE61" s="35"/>
    </row>
    <row r="62" ht="15.75" customHeight="1">
      <c r="A62" s="135"/>
      <c r="B62" s="135"/>
      <c r="C62" s="127"/>
      <c r="D62" s="127"/>
      <c r="E62" s="127"/>
      <c r="F62" s="127"/>
      <c r="G62" s="53"/>
      <c r="H62" s="53"/>
      <c r="I62" s="38"/>
      <c r="J62" s="51"/>
      <c r="K62" s="38"/>
      <c r="L62" s="38"/>
      <c r="M62" s="53"/>
      <c r="N62" s="53"/>
      <c r="O62" s="38"/>
      <c r="S62" s="29"/>
      <c r="T62" s="29"/>
      <c r="U62" s="32"/>
      <c r="V62" s="32"/>
      <c r="W62" s="32"/>
      <c r="X62" s="32"/>
      <c r="Y62" s="36"/>
      <c r="Z62" s="36"/>
      <c r="AA62" s="35"/>
      <c r="AB62" s="35"/>
      <c r="AC62" s="35"/>
      <c r="AD62" s="35"/>
      <c r="AE62" s="35"/>
    </row>
    <row r="63" ht="15.75" customHeight="1">
      <c r="A63" s="29"/>
      <c r="B63" s="29"/>
      <c r="C63" s="32"/>
      <c r="D63" s="111"/>
      <c r="E63" s="32"/>
      <c r="F63" s="113"/>
      <c r="G63" s="36"/>
      <c r="H63" s="36"/>
      <c r="I63" s="35"/>
      <c r="J63" s="35"/>
      <c r="K63" s="136" t="s">
        <v>130</v>
      </c>
      <c r="L63" s="136" t="s">
        <v>131</v>
      </c>
      <c r="O63" s="35"/>
    </row>
    <row r="64" ht="15.75" customHeight="1">
      <c r="A64" s="29"/>
      <c r="B64" s="29"/>
      <c r="C64" s="32"/>
      <c r="D64" s="111"/>
      <c r="E64" s="32"/>
      <c r="F64" s="113"/>
      <c r="G64" s="36"/>
      <c r="H64" s="36"/>
      <c r="I64" s="35"/>
      <c r="J64" s="35"/>
      <c r="K64" s="4">
        <f>SUM(K39:K61)</f>
        <v>8093.86</v>
      </c>
      <c r="L64" s="4">
        <f>ROUND(SUM(L39:L61), 2)</f>
        <v>809.39</v>
      </c>
      <c r="O64" s="35"/>
    </row>
    <row r="65" ht="15.75" customHeight="1">
      <c r="A65" s="29"/>
      <c r="B65" s="29"/>
      <c r="C65" s="32"/>
      <c r="D65" s="111"/>
      <c r="E65" s="32"/>
      <c r="F65" s="113"/>
      <c r="G65" s="36"/>
      <c r="H65" s="36"/>
      <c r="I65" s="35"/>
      <c r="J65" s="35"/>
      <c r="O65" s="35"/>
    </row>
    <row r="66" ht="15.75" customHeight="1"/>
    <row r="67" ht="15.75" customHeight="1">
      <c r="K67" s="4"/>
      <c r="L67" s="4"/>
    </row>
    <row r="68" ht="15.75" customHeight="1">
      <c r="K68" s="66" t="s">
        <v>145</v>
      </c>
      <c r="L68" s="66" t="s">
        <v>147</v>
      </c>
    </row>
    <row r="69" ht="15.75" customHeight="1">
      <c r="A69" s="5" t="s">
        <v>144</v>
      </c>
      <c r="K69" s="70">
        <v>8093.86</v>
      </c>
      <c r="L69" s="1">
        <v>809.39</v>
      </c>
    </row>
    <row r="70" ht="15.75" customHeight="1"/>
    <row r="71" ht="15.75" customHeight="1">
      <c r="A71" s="1" t="s">
        <v>148</v>
      </c>
      <c r="B71" s="1">
        <v>0.0</v>
      </c>
    </row>
    <row r="72" ht="15.75" customHeight="1">
      <c r="A72" s="1" t="s">
        <v>149</v>
      </c>
      <c r="B72" s="70">
        <v>860.2</v>
      </c>
    </row>
    <row r="73" ht="15.75" customHeight="1">
      <c r="A73" s="1" t="s">
        <v>150</v>
      </c>
      <c r="B73" s="1">
        <v>3069.5</v>
      </c>
    </row>
    <row r="74" ht="15.75" customHeight="1">
      <c r="A74" s="1"/>
      <c r="B74" s="1"/>
      <c r="R74" s="115" t="s">
        <v>205</v>
      </c>
    </row>
    <row r="75" ht="15.75" customHeight="1">
      <c r="A75" s="1" t="s">
        <v>151</v>
      </c>
      <c r="B75" s="70">
        <v>86.02</v>
      </c>
      <c r="C75" s="70"/>
    </row>
    <row r="76" ht="15.75" customHeight="1">
      <c r="A76" s="1" t="s">
        <v>152</v>
      </c>
      <c r="B76" s="1">
        <v>306.96</v>
      </c>
    </row>
    <row r="77" ht="15.75" customHeight="1">
      <c r="A77" s="1" t="s">
        <v>153</v>
      </c>
      <c r="B77" s="1">
        <f>ROUND(B71*0.15, 2)</f>
        <v>0</v>
      </c>
    </row>
    <row r="78" ht="15.75" customHeight="1">
      <c r="A78" s="1"/>
    </row>
    <row r="79" ht="15.75" customHeight="1">
      <c r="A79" s="1" t="s">
        <v>75</v>
      </c>
      <c r="B79" s="1">
        <v>0.0</v>
      </c>
    </row>
    <row r="80" ht="15.75" customHeight="1">
      <c r="A80" s="1" t="s">
        <v>154</v>
      </c>
      <c r="B80" s="1">
        <v>200.0</v>
      </c>
    </row>
    <row r="81" ht="15.75" customHeight="1">
      <c r="A81" s="1" t="s">
        <v>156</v>
      </c>
      <c r="B81" s="1">
        <f>B80*0.15</f>
        <v>30</v>
      </c>
    </row>
    <row r="82" ht="15.75" customHeight="1"/>
    <row r="83" ht="15.75" customHeight="1"/>
    <row r="84" ht="15.75" customHeight="1">
      <c r="A84" s="1" t="s">
        <v>158</v>
      </c>
      <c r="B84" s="70">
        <v>63774.18</v>
      </c>
    </row>
    <row r="85" ht="15.75" customHeight="1"/>
    <row r="86" ht="15.75" customHeight="1">
      <c r="A86" s="66" t="s">
        <v>159</v>
      </c>
      <c r="B86" s="70">
        <f>B84+B73-B76-B80-B81</f>
        <v>66306.72</v>
      </c>
    </row>
    <row r="87" ht="15.75" customHeight="1"/>
    <row r="88" ht="15.75" customHeight="1">
      <c r="A88" s="1" t="s">
        <v>160</v>
      </c>
      <c r="B88" s="70">
        <v>66306.72</v>
      </c>
    </row>
    <row r="89" ht="15.75" customHeight="1"/>
    <row r="90" ht="15.75" customHeight="1">
      <c r="A90" s="1" t="s">
        <v>161</v>
      </c>
      <c r="B90" s="70">
        <f>B88-B86</f>
        <v>0</v>
      </c>
      <c r="G90" s="1" t="s">
        <v>206</v>
      </c>
    </row>
    <row r="91" ht="15.75" customHeight="1"/>
    <row r="92" ht="15.75" customHeight="1"/>
    <row r="93" ht="15.75" customHeight="1"/>
    <row r="94" ht="15.75" customHeight="1">
      <c r="A94" s="138" t="s">
        <v>237</v>
      </c>
    </row>
    <row r="95" ht="15.75" customHeight="1">
      <c r="A95" s="100" t="s">
        <v>187</v>
      </c>
      <c r="B95" s="100" t="s">
        <v>188</v>
      </c>
      <c r="C95" s="100" t="s">
        <v>189</v>
      </c>
      <c r="D95" s="100" t="s">
        <v>190</v>
      </c>
      <c r="E95" s="100" t="s">
        <v>191</v>
      </c>
      <c r="F95" s="100" t="s">
        <v>192</v>
      </c>
      <c r="G95" s="100" t="s">
        <v>193</v>
      </c>
      <c r="H95" s="100" t="s">
        <v>194</v>
      </c>
      <c r="I95" s="100" t="s">
        <v>195</v>
      </c>
      <c r="J95" s="100" t="s">
        <v>196</v>
      </c>
      <c r="K95" s="100" t="s">
        <v>197</v>
      </c>
      <c r="L95" s="100" t="s">
        <v>198</v>
      </c>
    </row>
    <row r="96" ht="15.75" customHeight="1">
      <c r="A96" s="100">
        <v>150.0</v>
      </c>
      <c r="B96" s="114">
        <v>0.0</v>
      </c>
      <c r="C96" s="100" t="s">
        <v>118</v>
      </c>
      <c r="D96" s="103">
        <v>45748.0</v>
      </c>
      <c r="E96" s="103">
        <v>45777.0</v>
      </c>
      <c r="F96" s="114">
        <v>135000.0</v>
      </c>
      <c r="G96" s="114">
        <v>30.0</v>
      </c>
      <c r="H96" s="114">
        <v>4500.0</v>
      </c>
      <c r="I96" s="114">
        <v>0.0</v>
      </c>
      <c r="J96" s="114">
        <v>5.0</v>
      </c>
      <c r="K96" s="114">
        <v>18.49</v>
      </c>
      <c r="L96" s="114">
        <v>1.85</v>
      </c>
    </row>
    <row r="97" ht="15.75" customHeight="1">
      <c r="A97" s="100">
        <v>150.0</v>
      </c>
      <c r="B97" s="114">
        <v>0.0</v>
      </c>
      <c r="C97" s="100" t="s">
        <v>118</v>
      </c>
      <c r="D97" s="103">
        <v>45778.0</v>
      </c>
      <c r="E97" s="103">
        <v>45808.0</v>
      </c>
      <c r="F97" s="114">
        <v>279000.0</v>
      </c>
      <c r="G97" s="114">
        <v>31.0</v>
      </c>
      <c r="H97" s="114">
        <v>9000.0</v>
      </c>
      <c r="I97" s="114">
        <v>0.0</v>
      </c>
      <c r="J97" s="114">
        <v>5.0</v>
      </c>
      <c r="K97" s="114">
        <v>38.22</v>
      </c>
      <c r="L97" s="114">
        <v>3.82</v>
      </c>
    </row>
    <row r="98" ht="15.75" customHeight="1">
      <c r="A98" s="100">
        <v>150.0</v>
      </c>
      <c r="B98" s="114">
        <v>0.0</v>
      </c>
      <c r="C98" s="100" t="s">
        <v>118</v>
      </c>
      <c r="D98" s="103">
        <v>45809.0</v>
      </c>
      <c r="E98" s="103">
        <v>45838.0</v>
      </c>
      <c r="F98" s="114">
        <v>405000.0</v>
      </c>
      <c r="G98" s="114">
        <v>30.0</v>
      </c>
      <c r="H98" s="114">
        <v>13500.0</v>
      </c>
      <c r="I98" s="114">
        <v>0.0</v>
      </c>
      <c r="J98" s="114">
        <v>5.0</v>
      </c>
      <c r="K98" s="114">
        <v>55.48</v>
      </c>
      <c r="L98" s="114">
        <v>5.55</v>
      </c>
    </row>
    <row r="99" ht="15.75" customHeight="1">
      <c r="A99" s="100">
        <v>150.0</v>
      </c>
      <c r="B99" s="114">
        <v>0.0</v>
      </c>
      <c r="C99" s="100" t="s">
        <v>118</v>
      </c>
      <c r="D99" s="103">
        <v>45839.0</v>
      </c>
      <c r="E99" s="103">
        <v>45869.0</v>
      </c>
      <c r="F99" s="114">
        <v>558000.0</v>
      </c>
      <c r="G99" s="114">
        <v>31.0</v>
      </c>
      <c r="H99" s="114">
        <v>18000.0</v>
      </c>
      <c r="I99" s="114">
        <v>0.0</v>
      </c>
      <c r="J99" s="114">
        <v>5.0</v>
      </c>
      <c r="K99" s="114">
        <v>76.44</v>
      </c>
      <c r="L99" s="114">
        <v>7.64</v>
      </c>
    </row>
    <row r="100" ht="15.75" customHeight="1">
      <c r="A100" s="100">
        <v>150.0</v>
      </c>
      <c r="B100" s="114">
        <v>0.0</v>
      </c>
      <c r="C100" s="100" t="s">
        <v>118</v>
      </c>
      <c r="D100" s="103">
        <v>45870.0</v>
      </c>
      <c r="E100" s="103">
        <v>45900.0</v>
      </c>
      <c r="F100" s="114">
        <v>697500.0</v>
      </c>
      <c r="G100" s="114">
        <v>31.0</v>
      </c>
      <c r="H100" s="114">
        <v>22500.0</v>
      </c>
      <c r="I100" s="114">
        <v>0.0</v>
      </c>
      <c r="J100" s="114">
        <v>5.0</v>
      </c>
      <c r="K100" s="114">
        <v>95.55</v>
      </c>
      <c r="L100" s="114">
        <v>9.56</v>
      </c>
    </row>
    <row r="101" ht="15.75" customHeight="1">
      <c r="A101" s="100">
        <v>150.0</v>
      </c>
      <c r="B101" s="114">
        <v>0.0</v>
      </c>
      <c r="C101" s="100" t="s">
        <v>118</v>
      </c>
      <c r="D101" s="103">
        <v>45901.0</v>
      </c>
      <c r="E101" s="103">
        <v>45930.0</v>
      </c>
      <c r="F101" s="114">
        <v>810000.0</v>
      </c>
      <c r="G101" s="114">
        <v>30.0</v>
      </c>
      <c r="H101" s="114">
        <v>27000.0</v>
      </c>
      <c r="I101" s="114">
        <v>0.0</v>
      </c>
      <c r="J101" s="114">
        <v>5.0</v>
      </c>
      <c r="K101" s="114">
        <v>110.96</v>
      </c>
      <c r="L101" s="114">
        <v>11.1</v>
      </c>
    </row>
    <row r="102" ht="15.75" customHeight="1">
      <c r="A102" s="100">
        <v>150.0</v>
      </c>
      <c r="B102" s="114">
        <v>0.0</v>
      </c>
      <c r="C102" s="100" t="s">
        <v>118</v>
      </c>
      <c r="D102" s="103">
        <v>45931.0</v>
      </c>
      <c r="E102" s="103">
        <v>45961.0</v>
      </c>
      <c r="F102" s="114">
        <v>976500.0</v>
      </c>
      <c r="G102" s="114">
        <v>31.0</v>
      </c>
      <c r="H102" s="114">
        <v>31500.0</v>
      </c>
      <c r="I102" s="114">
        <v>0.0</v>
      </c>
      <c r="J102" s="114">
        <v>5.0</v>
      </c>
      <c r="K102" s="114">
        <v>133.77</v>
      </c>
      <c r="L102" s="114">
        <v>13.38</v>
      </c>
    </row>
    <row r="103" ht="15.75" customHeight="1">
      <c r="A103" s="100">
        <v>150.0</v>
      </c>
      <c r="B103" s="114">
        <v>0.0</v>
      </c>
      <c r="C103" s="100" t="s">
        <v>118</v>
      </c>
      <c r="D103" s="103">
        <v>45962.0</v>
      </c>
      <c r="E103" s="103">
        <v>45991.0</v>
      </c>
      <c r="F103" s="114">
        <v>1080000.0</v>
      </c>
      <c r="G103" s="114">
        <v>30.0</v>
      </c>
      <c r="H103" s="114">
        <v>36000.0</v>
      </c>
      <c r="I103" s="114">
        <v>0.0</v>
      </c>
      <c r="J103" s="114">
        <v>5.0</v>
      </c>
      <c r="K103" s="114">
        <v>147.95</v>
      </c>
      <c r="L103" s="114">
        <v>14.8</v>
      </c>
    </row>
    <row r="104" ht="15.75" customHeight="1">
      <c r="A104" s="100">
        <v>150.0</v>
      </c>
      <c r="B104" s="114">
        <v>0.0</v>
      </c>
      <c r="C104" s="100" t="s">
        <v>118</v>
      </c>
      <c r="D104" s="103">
        <v>45992.0</v>
      </c>
      <c r="E104" s="103">
        <v>46022.0</v>
      </c>
      <c r="F104" s="114">
        <v>1255500.0</v>
      </c>
      <c r="G104" s="114">
        <v>31.0</v>
      </c>
      <c r="H104" s="114">
        <v>40500.0</v>
      </c>
      <c r="I104" s="114">
        <v>0.0</v>
      </c>
      <c r="J104" s="114">
        <v>5.0</v>
      </c>
      <c r="K104" s="114">
        <v>171.99</v>
      </c>
      <c r="L104" s="114">
        <v>17.2</v>
      </c>
    </row>
    <row r="105" ht="15.75" customHeight="1">
      <c r="A105" s="100">
        <v>150.0</v>
      </c>
      <c r="B105" s="114">
        <v>0.0</v>
      </c>
      <c r="C105" s="100" t="s">
        <v>118</v>
      </c>
      <c r="D105" s="103">
        <v>46023.0</v>
      </c>
      <c r="E105" s="103">
        <v>46053.0</v>
      </c>
      <c r="F105" s="114">
        <v>1395000.0</v>
      </c>
      <c r="G105" s="114">
        <v>31.0</v>
      </c>
      <c r="H105" s="114">
        <v>45000.0</v>
      </c>
      <c r="I105" s="114">
        <v>0.0</v>
      </c>
      <c r="J105" s="114">
        <v>5.0</v>
      </c>
      <c r="K105" s="114">
        <v>191.1</v>
      </c>
      <c r="L105" s="114">
        <v>19.11</v>
      </c>
    </row>
    <row r="106" ht="15.75" customHeight="1">
      <c r="A106" s="100">
        <v>150.0</v>
      </c>
      <c r="B106" s="114">
        <v>0.0</v>
      </c>
      <c r="C106" s="100" t="s">
        <v>118</v>
      </c>
      <c r="D106" s="103">
        <v>46054.0</v>
      </c>
      <c r="E106" s="103">
        <v>46081.0</v>
      </c>
      <c r="F106" s="114">
        <v>1386000.0</v>
      </c>
      <c r="G106" s="114">
        <v>28.0</v>
      </c>
      <c r="H106" s="114">
        <v>49500.0</v>
      </c>
      <c r="I106" s="114">
        <v>0.0</v>
      </c>
      <c r="J106" s="114">
        <v>5.0</v>
      </c>
      <c r="K106" s="114">
        <v>189.86</v>
      </c>
      <c r="L106" s="114">
        <v>18.99</v>
      </c>
    </row>
    <row r="107" ht="15.75" customHeight="1">
      <c r="A107" s="100">
        <v>150.0</v>
      </c>
      <c r="B107" s="114">
        <v>0.0</v>
      </c>
      <c r="C107" s="100" t="s">
        <v>118</v>
      </c>
      <c r="D107" s="103">
        <v>46082.0</v>
      </c>
      <c r="E107" s="103">
        <v>46112.0</v>
      </c>
      <c r="F107" s="114">
        <v>1674000.0</v>
      </c>
      <c r="G107" s="114">
        <v>31.0</v>
      </c>
      <c r="H107" s="114">
        <v>54000.0</v>
      </c>
      <c r="I107" s="114">
        <v>0.0</v>
      </c>
      <c r="J107" s="114">
        <v>5.0</v>
      </c>
      <c r="K107" s="114">
        <v>229.32</v>
      </c>
      <c r="L107" s="114">
        <v>22.93</v>
      </c>
    </row>
    <row r="108" ht="15.75" customHeight="1">
      <c r="A108" s="100">
        <v>150.0</v>
      </c>
      <c r="B108" s="114">
        <v>0.0</v>
      </c>
      <c r="C108" s="100" t="s">
        <v>118</v>
      </c>
      <c r="D108" s="103">
        <v>46113.0</v>
      </c>
      <c r="E108" s="103">
        <v>46142.0</v>
      </c>
      <c r="F108" s="114">
        <v>1755000.0</v>
      </c>
      <c r="G108" s="114">
        <v>30.0</v>
      </c>
      <c r="H108" s="114">
        <v>58500.0</v>
      </c>
      <c r="I108" s="114">
        <v>0.0</v>
      </c>
      <c r="J108" s="114">
        <v>5.0</v>
      </c>
      <c r="K108" s="114">
        <v>240.41</v>
      </c>
      <c r="L108" s="114">
        <v>24.04</v>
      </c>
    </row>
    <row r="109" ht="15.75" customHeight="1">
      <c r="A109" s="100">
        <v>150.0</v>
      </c>
      <c r="B109" s="114">
        <v>0.0</v>
      </c>
      <c r="C109" s="100" t="s">
        <v>118</v>
      </c>
      <c r="D109" s="103">
        <v>46143.0</v>
      </c>
      <c r="E109" s="103">
        <v>46173.0</v>
      </c>
      <c r="F109" s="114">
        <v>1953000.0</v>
      </c>
      <c r="G109" s="114">
        <v>31.0</v>
      </c>
      <c r="H109" s="114">
        <v>63000.0</v>
      </c>
      <c r="I109" s="114">
        <v>0.0</v>
      </c>
      <c r="J109" s="114">
        <v>5.0</v>
      </c>
      <c r="K109" s="114">
        <v>267.53</v>
      </c>
      <c r="L109" s="114">
        <v>26.75</v>
      </c>
    </row>
    <row r="110" ht="15.75" customHeight="1">
      <c r="A110" s="100">
        <v>150.0</v>
      </c>
      <c r="B110" s="114">
        <v>0.0</v>
      </c>
      <c r="C110" s="100" t="s">
        <v>118</v>
      </c>
      <c r="D110" s="103">
        <v>46174.0</v>
      </c>
      <c r="E110" s="103">
        <v>46203.0</v>
      </c>
      <c r="F110" s="114">
        <v>1890000.0</v>
      </c>
      <c r="G110" s="114">
        <v>30.0</v>
      </c>
      <c r="H110" s="114">
        <v>63000.0</v>
      </c>
      <c r="I110" s="114">
        <v>0.0</v>
      </c>
      <c r="J110" s="114">
        <v>5.0</v>
      </c>
      <c r="K110" s="114">
        <v>258.9</v>
      </c>
      <c r="L110" s="114">
        <v>25.89</v>
      </c>
    </row>
    <row r="111" ht="15.75" customHeight="1">
      <c r="A111" s="100">
        <v>150.0</v>
      </c>
      <c r="B111" s="114">
        <v>0.0</v>
      </c>
      <c r="C111" s="100" t="s">
        <v>118</v>
      </c>
      <c r="D111" s="103">
        <v>46204.0</v>
      </c>
      <c r="E111" s="103">
        <v>46234.0</v>
      </c>
      <c r="F111" s="114">
        <v>1953000.0</v>
      </c>
      <c r="G111" s="114">
        <v>31.0</v>
      </c>
      <c r="H111" s="114">
        <v>63000.0</v>
      </c>
      <c r="I111" s="114">
        <v>0.0</v>
      </c>
      <c r="J111" s="114">
        <v>5.0</v>
      </c>
      <c r="K111" s="114">
        <v>267.53</v>
      </c>
      <c r="L111" s="114">
        <v>26.75</v>
      </c>
    </row>
    <row r="112" ht="15.75" customHeight="1">
      <c r="A112" s="100">
        <v>150.0</v>
      </c>
      <c r="B112" s="114">
        <v>0.0</v>
      </c>
      <c r="C112" s="100" t="s">
        <v>118</v>
      </c>
      <c r="D112" s="103">
        <v>46235.0</v>
      </c>
      <c r="E112" s="103">
        <v>46265.0</v>
      </c>
      <c r="F112" s="114">
        <v>1953000.0</v>
      </c>
      <c r="G112" s="114">
        <v>31.0</v>
      </c>
      <c r="H112" s="114">
        <v>63000.0</v>
      </c>
      <c r="I112" s="114">
        <v>0.0</v>
      </c>
      <c r="J112" s="114">
        <v>5.0</v>
      </c>
      <c r="K112" s="114">
        <v>267.53</v>
      </c>
      <c r="L112" s="114">
        <v>26.75</v>
      </c>
    </row>
    <row r="113" ht="15.75" customHeight="1">
      <c r="A113" s="100">
        <v>150.0</v>
      </c>
      <c r="B113" s="114">
        <v>0.0</v>
      </c>
      <c r="C113" s="100" t="s">
        <v>118</v>
      </c>
      <c r="D113" s="103">
        <v>46266.0</v>
      </c>
      <c r="E113" s="103">
        <v>46295.0</v>
      </c>
      <c r="F113" s="114">
        <v>1890000.0</v>
      </c>
      <c r="G113" s="114">
        <v>30.0</v>
      </c>
      <c r="H113" s="114">
        <v>63000.0</v>
      </c>
      <c r="I113" s="114">
        <v>0.0</v>
      </c>
      <c r="J113" s="114">
        <v>5.0</v>
      </c>
      <c r="K113" s="114">
        <v>258.9</v>
      </c>
      <c r="L113" s="114">
        <v>25.89</v>
      </c>
    </row>
    <row r="114" ht="15.75" customHeight="1">
      <c r="A114" s="100">
        <v>150.0</v>
      </c>
      <c r="B114" s="114">
        <v>0.0</v>
      </c>
      <c r="C114" s="100" t="s">
        <v>118</v>
      </c>
      <c r="D114" s="103">
        <v>46296.0</v>
      </c>
      <c r="E114" s="103">
        <v>46326.0</v>
      </c>
      <c r="F114" s="114">
        <v>1953000.0</v>
      </c>
      <c r="G114" s="114">
        <v>31.0</v>
      </c>
      <c r="H114" s="114">
        <v>63000.0</v>
      </c>
      <c r="I114" s="114">
        <v>0.0</v>
      </c>
      <c r="J114" s="114">
        <v>5.0</v>
      </c>
      <c r="K114" s="114">
        <v>267.53</v>
      </c>
      <c r="L114" s="114">
        <v>26.75</v>
      </c>
    </row>
    <row r="115" ht="15.75" customHeight="1">
      <c r="A115" s="100">
        <v>150.0</v>
      </c>
      <c r="B115" s="114">
        <v>0.0</v>
      </c>
      <c r="C115" s="100" t="s">
        <v>118</v>
      </c>
      <c r="D115" s="103">
        <v>46327.0</v>
      </c>
      <c r="E115" s="103">
        <v>46356.0</v>
      </c>
      <c r="F115" s="114">
        <v>1890000.0</v>
      </c>
      <c r="G115" s="114">
        <v>30.0</v>
      </c>
      <c r="H115" s="114">
        <v>63000.0</v>
      </c>
      <c r="I115" s="114">
        <v>0.0</v>
      </c>
      <c r="J115" s="114">
        <v>5.0</v>
      </c>
      <c r="K115" s="114">
        <v>258.9</v>
      </c>
      <c r="L115" s="114">
        <v>25.89</v>
      </c>
    </row>
    <row r="116" ht="15.75" customHeight="1">
      <c r="A116" s="100">
        <v>150.0</v>
      </c>
      <c r="B116" s="114">
        <v>0.0</v>
      </c>
      <c r="C116" s="100" t="s">
        <v>118</v>
      </c>
      <c r="D116" s="103">
        <v>46357.0</v>
      </c>
      <c r="E116" s="103">
        <v>46387.0</v>
      </c>
      <c r="F116" s="114">
        <v>1953000.0</v>
      </c>
      <c r="G116" s="114">
        <v>31.0</v>
      </c>
      <c r="H116" s="114">
        <v>63000.0</v>
      </c>
      <c r="I116" s="114">
        <v>0.0</v>
      </c>
      <c r="J116" s="114">
        <v>5.0</v>
      </c>
      <c r="K116" s="114">
        <v>267.53</v>
      </c>
      <c r="L116" s="114">
        <v>26.75</v>
      </c>
    </row>
    <row r="117" ht="15.75" customHeight="1">
      <c r="A117" s="100">
        <v>150.0</v>
      </c>
      <c r="B117" s="114">
        <v>0.0</v>
      </c>
      <c r="C117" s="100" t="s">
        <v>118</v>
      </c>
      <c r="D117" s="103">
        <v>46388.0</v>
      </c>
      <c r="E117" s="103">
        <v>46414.0</v>
      </c>
      <c r="F117" s="114">
        <v>1701000.0</v>
      </c>
      <c r="G117" s="114">
        <v>27.0</v>
      </c>
      <c r="H117" s="114">
        <v>63000.0</v>
      </c>
      <c r="I117" s="114">
        <v>0.0</v>
      </c>
      <c r="J117" s="114">
        <v>5.0</v>
      </c>
      <c r="K117" s="114">
        <v>233.01</v>
      </c>
      <c r="L117" s="114">
        <v>23.3</v>
      </c>
    </row>
    <row r="118" ht="15.75" customHeight="1"/>
    <row r="119" ht="15.75" customHeight="1"/>
    <row r="120" ht="15.75" customHeight="1"/>
    <row r="121" ht="15.75" customHeight="1">
      <c r="A121" s="138" t="s">
        <v>233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>
      <c r="A130" s="29"/>
      <c r="B130" s="29"/>
      <c r="C130" s="32"/>
      <c r="D130" s="32"/>
      <c r="E130" s="32"/>
      <c r="F130" s="32"/>
      <c r="G130" s="36"/>
      <c r="H130" s="36"/>
      <c r="I130" s="35"/>
      <c r="J130" s="35"/>
      <c r="K130" s="35"/>
      <c r="L130" s="35"/>
      <c r="M130" s="35"/>
      <c r="N130" s="35"/>
      <c r="O130" s="35"/>
    </row>
    <row r="131" ht="15.75" customHeight="1">
      <c r="A131" s="29"/>
      <c r="B131" s="29"/>
      <c r="C131" s="32"/>
      <c r="D131" s="32"/>
      <c r="E131" s="32"/>
      <c r="F131" s="32"/>
      <c r="G131" s="36"/>
      <c r="H131" s="36"/>
      <c r="I131" s="35"/>
      <c r="J131" s="35"/>
      <c r="K131" s="35"/>
      <c r="L131" s="35"/>
      <c r="M131" s="35"/>
      <c r="N131" s="35"/>
      <c r="O131" s="35"/>
    </row>
    <row r="132" ht="15.75" customHeight="1">
      <c r="A132" s="29"/>
      <c r="B132" s="29"/>
      <c r="C132" s="32"/>
      <c r="D132" s="32"/>
      <c r="E132" s="32"/>
      <c r="F132" s="32"/>
      <c r="G132" s="36"/>
      <c r="H132" s="36"/>
      <c r="I132" s="35"/>
      <c r="J132" s="35"/>
      <c r="K132" s="35"/>
      <c r="L132" s="35"/>
      <c r="M132" s="35"/>
      <c r="N132" s="35"/>
      <c r="O132" s="35"/>
    </row>
    <row r="133" ht="15.75" customHeight="1">
      <c r="A133" s="29"/>
      <c r="B133" s="29"/>
      <c r="C133" s="32"/>
      <c r="D133" s="32"/>
      <c r="E133" s="32"/>
      <c r="F133" s="32"/>
      <c r="G133" s="36"/>
      <c r="H133" s="36"/>
      <c r="I133" s="35"/>
      <c r="J133" s="35"/>
      <c r="K133" s="35"/>
      <c r="L133" s="35"/>
      <c r="M133" s="35"/>
      <c r="N133" s="35"/>
      <c r="O133" s="35"/>
    </row>
    <row r="134" ht="15.75" customHeight="1">
      <c r="A134" s="29"/>
      <c r="B134" s="29"/>
      <c r="C134" s="32"/>
      <c r="D134" s="32"/>
      <c r="E134" s="32"/>
      <c r="F134" s="32"/>
      <c r="G134" s="36"/>
      <c r="H134" s="36"/>
      <c r="I134" s="35"/>
      <c r="J134" s="35"/>
      <c r="K134" s="35"/>
      <c r="L134" s="35"/>
      <c r="M134" s="35"/>
      <c r="N134" s="35"/>
      <c r="O134" s="35"/>
    </row>
    <row r="135" ht="15.75" customHeight="1">
      <c r="A135" s="29"/>
      <c r="B135" s="29"/>
      <c r="C135" s="32"/>
      <c r="D135" s="32"/>
      <c r="E135" s="32"/>
      <c r="F135" s="32"/>
      <c r="G135" s="36"/>
      <c r="H135" s="36"/>
      <c r="I135" s="35"/>
      <c r="J135" s="35"/>
      <c r="K135" s="35"/>
      <c r="L135" s="35"/>
      <c r="M135" s="35"/>
      <c r="N135" s="35"/>
      <c r="O135" s="35"/>
    </row>
    <row r="136" ht="15.75" customHeight="1">
      <c r="A136" s="29"/>
      <c r="B136" s="29"/>
      <c r="C136" s="32"/>
      <c r="D136" s="32"/>
      <c r="E136" s="32"/>
      <c r="F136" s="32"/>
      <c r="G136" s="36"/>
      <c r="H136" s="36"/>
      <c r="I136" s="35"/>
      <c r="J136" s="35"/>
      <c r="K136" s="35"/>
      <c r="L136" s="35"/>
      <c r="M136" s="35"/>
      <c r="N136" s="35"/>
      <c r="O136" s="35"/>
    </row>
    <row r="137" ht="15.75" customHeight="1">
      <c r="A137" s="29"/>
      <c r="B137" s="29"/>
      <c r="C137" s="32"/>
      <c r="D137" s="32"/>
      <c r="E137" s="32"/>
      <c r="F137" s="32"/>
      <c r="G137" s="36"/>
      <c r="H137" s="36"/>
      <c r="I137" s="35"/>
      <c r="J137" s="35"/>
      <c r="K137" s="35"/>
      <c r="L137" s="35"/>
      <c r="M137" s="35"/>
      <c r="N137" s="35"/>
      <c r="O137" s="35"/>
    </row>
    <row r="138" ht="15.75" customHeight="1">
      <c r="A138" s="29"/>
      <c r="B138" s="29"/>
      <c r="C138" s="32"/>
      <c r="D138" s="32"/>
      <c r="E138" s="32"/>
      <c r="F138" s="32"/>
      <c r="G138" s="36"/>
      <c r="H138" s="36"/>
      <c r="I138" s="35"/>
      <c r="J138" s="35"/>
      <c r="K138" s="35"/>
      <c r="L138" s="35"/>
      <c r="M138" s="35"/>
      <c r="N138" s="35"/>
      <c r="O138" s="35"/>
    </row>
    <row r="139" ht="15.75" customHeight="1">
      <c r="A139" s="29"/>
      <c r="B139" s="29"/>
      <c r="C139" s="32"/>
      <c r="D139" s="32"/>
      <c r="E139" s="32"/>
      <c r="F139" s="32"/>
      <c r="G139" s="36"/>
      <c r="H139" s="36"/>
      <c r="I139" s="35"/>
      <c r="J139" s="35"/>
      <c r="K139" s="35"/>
      <c r="L139" s="35"/>
      <c r="M139" s="35"/>
      <c r="N139" s="35"/>
      <c r="O139" s="35"/>
    </row>
    <row r="140" ht="15.75" customHeight="1">
      <c r="A140" s="29"/>
      <c r="B140" s="29"/>
      <c r="C140" s="32"/>
      <c r="D140" s="32"/>
      <c r="E140" s="32"/>
      <c r="F140" s="32"/>
      <c r="G140" s="36"/>
      <c r="H140" s="36"/>
      <c r="I140" s="35"/>
      <c r="J140" s="35"/>
      <c r="K140" s="35"/>
      <c r="L140" s="35"/>
      <c r="M140" s="35"/>
      <c r="N140" s="35"/>
      <c r="O140" s="35"/>
    </row>
    <row r="141" ht="15.75" customHeight="1">
      <c r="A141" s="29"/>
      <c r="B141" s="29"/>
      <c r="C141" s="32"/>
      <c r="D141" s="32"/>
      <c r="E141" s="32"/>
      <c r="F141" s="32"/>
      <c r="G141" s="36"/>
      <c r="H141" s="36"/>
      <c r="I141" s="35"/>
      <c r="J141" s="35"/>
      <c r="K141" s="35"/>
      <c r="L141" s="35"/>
      <c r="M141" s="35"/>
      <c r="N141" s="35"/>
      <c r="O141" s="35"/>
    </row>
    <row r="142" ht="15.75" customHeight="1">
      <c r="A142" s="29"/>
      <c r="B142" s="29"/>
      <c r="C142" s="32"/>
      <c r="D142" s="32"/>
      <c r="E142" s="32"/>
      <c r="F142" s="32"/>
      <c r="G142" s="36"/>
      <c r="H142" s="36"/>
      <c r="I142" s="35"/>
      <c r="J142" s="35"/>
      <c r="K142" s="35"/>
      <c r="L142" s="35"/>
      <c r="M142" s="35"/>
      <c r="N142" s="35"/>
      <c r="O142" s="35"/>
    </row>
    <row r="143" ht="15.75" customHeight="1">
      <c r="A143" s="29"/>
      <c r="B143" s="29"/>
      <c r="C143" s="32"/>
      <c r="D143" s="32"/>
      <c r="E143" s="32"/>
      <c r="F143" s="32"/>
      <c r="G143" s="36"/>
      <c r="H143" s="36"/>
      <c r="I143" s="35"/>
      <c r="J143" s="35"/>
      <c r="K143" s="35"/>
      <c r="L143" s="35"/>
      <c r="M143" s="35"/>
      <c r="N143" s="35"/>
      <c r="O143" s="35"/>
    </row>
    <row r="144" ht="15.75" customHeight="1">
      <c r="A144" s="29"/>
      <c r="B144" s="29"/>
      <c r="C144" s="32"/>
      <c r="D144" s="32"/>
      <c r="E144" s="32"/>
      <c r="F144" s="32"/>
      <c r="G144" s="36"/>
      <c r="H144" s="36"/>
      <c r="I144" s="35"/>
      <c r="J144" s="35"/>
      <c r="K144" s="35"/>
      <c r="L144" s="35"/>
      <c r="M144" s="35"/>
      <c r="N144" s="35"/>
      <c r="O144" s="35"/>
    </row>
    <row r="145" ht="15.75" customHeight="1">
      <c r="A145" s="29"/>
      <c r="B145" s="29"/>
      <c r="C145" s="32"/>
      <c r="D145" s="32"/>
      <c r="E145" s="32"/>
      <c r="F145" s="32"/>
      <c r="G145" s="36"/>
      <c r="H145" s="36"/>
      <c r="I145" s="35"/>
      <c r="J145" s="35"/>
      <c r="K145" s="35"/>
      <c r="L145" s="35"/>
      <c r="M145" s="35"/>
      <c r="N145" s="35"/>
      <c r="O145" s="35"/>
    </row>
    <row r="146" ht="15.75" customHeight="1">
      <c r="A146" s="29"/>
      <c r="B146" s="29"/>
      <c r="C146" s="32"/>
      <c r="D146" s="32"/>
      <c r="E146" s="32"/>
      <c r="F146" s="32"/>
      <c r="G146" s="36"/>
      <c r="H146" s="36"/>
      <c r="I146" s="35"/>
      <c r="J146" s="35"/>
      <c r="K146" s="35"/>
      <c r="L146" s="35"/>
      <c r="M146" s="35"/>
      <c r="N146" s="35"/>
      <c r="O146" s="35"/>
    </row>
    <row r="147" ht="15.75" customHeight="1">
      <c r="A147" s="29"/>
      <c r="B147" s="29"/>
      <c r="C147" s="32"/>
      <c r="D147" s="32"/>
      <c r="E147" s="32"/>
      <c r="F147" s="32"/>
      <c r="G147" s="36"/>
      <c r="H147" s="36"/>
      <c r="I147" s="35"/>
      <c r="J147" s="35"/>
      <c r="K147" s="35"/>
      <c r="L147" s="35"/>
      <c r="M147" s="35"/>
      <c r="N147" s="35"/>
      <c r="O147" s="35"/>
    </row>
    <row r="148" ht="15.75" customHeight="1">
      <c r="A148" s="29"/>
      <c r="B148" s="29"/>
      <c r="C148" s="32"/>
      <c r="D148" s="32"/>
      <c r="E148" s="32"/>
      <c r="F148" s="32"/>
      <c r="G148" s="36"/>
      <c r="H148" s="36"/>
      <c r="I148" s="35"/>
      <c r="J148" s="35"/>
      <c r="K148" s="35"/>
      <c r="L148" s="35"/>
      <c r="M148" s="35"/>
      <c r="N148" s="35"/>
      <c r="O148" s="35"/>
    </row>
    <row r="149" ht="15.75" customHeight="1">
      <c r="A149" s="29"/>
      <c r="B149" s="29"/>
      <c r="C149" s="32"/>
      <c r="D149" s="32"/>
      <c r="E149" s="32"/>
      <c r="F149" s="32"/>
      <c r="G149" s="36"/>
      <c r="H149" s="36"/>
      <c r="I149" s="35"/>
      <c r="J149" s="35"/>
      <c r="K149" s="35"/>
      <c r="L149" s="35"/>
      <c r="M149" s="35"/>
      <c r="N149" s="35"/>
      <c r="O149" s="35"/>
    </row>
    <row r="150" ht="15.75" customHeight="1">
      <c r="A150" s="29"/>
      <c r="B150" s="29"/>
      <c r="C150" s="32"/>
      <c r="D150" s="32"/>
      <c r="E150" s="32"/>
      <c r="F150" s="32"/>
      <c r="G150" s="36"/>
      <c r="H150" s="36"/>
      <c r="I150" s="35"/>
      <c r="J150" s="35"/>
      <c r="K150" s="35"/>
      <c r="L150" s="35"/>
      <c r="M150" s="35"/>
      <c r="N150" s="35"/>
      <c r="O150" s="35"/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90:H9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25.5"/>
    <col customWidth="1" min="3" max="3" width="14.88"/>
    <col customWidth="1" min="6" max="6" width="14.13"/>
    <col customWidth="1" min="8" max="9" width="16.88"/>
    <col customWidth="1" min="10" max="11" width="17.88"/>
  </cols>
  <sheetData>
    <row r="1" ht="15.75" customHeight="1">
      <c r="A1" s="1"/>
      <c r="F1" s="1" t="s">
        <v>175</v>
      </c>
      <c r="L1" s="85"/>
      <c r="M1" s="85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>
      <c r="A23" s="19"/>
      <c r="B23" s="19"/>
    </row>
    <row r="24" ht="15.75" customHeight="1">
      <c r="A24" s="19"/>
    </row>
    <row r="25" ht="15.75" customHeight="1"/>
    <row r="26" ht="15.75" customHeight="1">
      <c r="A26" s="12"/>
      <c r="B26" s="6"/>
      <c r="C26" s="6"/>
      <c r="D26" s="12"/>
      <c r="E26" s="12"/>
      <c r="F26" s="6"/>
      <c r="G26" s="6"/>
    </row>
    <row r="27" ht="150.0" customHeight="1"/>
    <row r="28" ht="54.0" customHeight="1">
      <c r="A28" s="87" t="s">
        <v>3</v>
      </c>
      <c r="B28" s="87" t="s">
        <v>57</v>
      </c>
      <c r="C28" s="6"/>
      <c r="D28" s="12"/>
      <c r="E28" s="12"/>
      <c r="F28" s="6"/>
      <c r="G28" s="6"/>
    </row>
    <row r="29" ht="57.0" customHeight="1">
      <c r="A29" s="87">
        <v>302.0</v>
      </c>
      <c r="B29" s="87">
        <v>1.783020000001E12</v>
      </c>
      <c r="C29" s="88" t="s">
        <v>179</v>
      </c>
      <c r="D29" s="125" t="s">
        <v>209</v>
      </c>
      <c r="E29" s="125"/>
      <c r="F29" s="126" t="s">
        <v>210</v>
      </c>
      <c r="G29" s="6"/>
    </row>
    <row r="30" ht="15.75" customHeight="1"/>
    <row r="31" ht="15.75" customHeight="1">
      <c r="A31" s="1"/>
      <c r="J31" s="35"/>
      <c r="K31" s="35"/>
    </row>
    <row r="32" ht="15.75" customHeight="1"/>
    <row r="33" ht="15.75" customHeight="1">
      <c r="A33" s="6" t="s">
        <v>31</v>
      </c>
      <c r="B33" s="12" t="s">
        <v>32</v>
      </c>
    </row>
    <row r="34" ht="15.75" customHeight="1">
      <c r="A34" s="1" t="s">
        <v>180</v>
      </c>
      <c r="B34" s="1" t="s">
        <v>211</v>
      </c>
    </row>
    <row r="35" ht="15.75" customHeight="1"/>
    <row r="36" ht="15.75" customHeight="1"/>
    <row r="37" ht="15.75" customHeight="1"/>
    <row r="38" ht="15.75" customHeight="1">
      <c r="A38" s="90" t="s">
        <v>61</v>
      </c>
    </row>
    <row r="39" ht="15.75" customHeight="1">
      <c r="A39" s="91" t="s">
        <v>70</v>
      </c>
      <c r="B39" s="91" t="s">
        <v>71</v>
      </c>
      <c r="C39" s="91" t="s">
        <v>72</v>
      </c>
      <c r="D39" s="91" t="s">
        <v>66</v>
      </c>
      <c r="E39" s="91" t="s">
        <v>68</v>
      </c>
      <c r="F39" s="91" t="s">
        <v>3</v>
      </c>
      <c r="G39" s="91" t="s">
        <v>73</v>
      </c>
      <c r="H39" s="91" t="s">
        <v>74</v>
      </c>
      <c r="I39" s="91" t="s">
        <v>213</v>
      </c>
      <c r="J39" s="91" t="s">
        <v>75</v>
      </c>
      <c r="K39" s="91" t="s">
        <v>76</v>
      </c>
      <c r="L39" s="91" t="s">
        <v>77</v>
      </c>
      <c r="M39" s="91" t="s">
        <v>78</v>
      </c>
      <c r="N39" s="98"/>
    </row>
    <row r="40" ht="15.75" customHeight="1">
      <c r="A40" s="129">
        <v>302.0</v>
      </c>
      <c r="B40" s="129">
        <v>12.0</v>
      </c>
      <c r="C40" s="129" t="s">
        <v>91</v>
      </c>
      <c r="D40" s="129" t="s">
        <v>214</v>
      </c>
      <c r="E40" s="129" t="s">
        <v>215</v>
      </c>
      <c r="F40" s="130">
        <v>0.0</v>
      </c>
      <c r="G40" s="129">
        <v>4.0</v>
      </c>
      <c r="H40" s="131">
        <v>0.0</v>
      </c>
      <c r="I40" s="130">
        <v>0.0</v>
      </c>
      <c r="J40" s="130">
        <v>0.0</v>
      </c>
      <c r="K40" s="130">
        <v>8.0</v>
      </c>
      <c r="L40" s="130">
        <f t="shared" ref="L40:L63" si="1">ROUND(((F40*K40)/36000), 2)</f>
        <v>0</v>
      </c>
      <c r="M40" s="130">
        <f t="shared" ref="M40:M63" si="2">ROUND(L40*0.15, 2)</f>
        <v>0</v>
      </c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5.75" customHeight="1">
      <c r="A41" s="129">
        <v>302.0</v>
      </c>
      <c r="B41" s="129">
        <v>12.0</v>
      </c>
      <c r="C41" s="129" t="s">
        <v>91</v>
      </c>
      <c r="D41" s="133">
        <v>45661.0</v>
      </c>
      <c r="E41" s="129" t="s">
        <v>216</v>
      </c>
      <c r="F41" s="134">
        <v>16500.0</v>
      </c>
      <c r="G41" s="129">
        <v>30.0</v>
      </c>
      <c r="H41" s="131">
        <v>0.0</v>
      </c>
      <c r="I41" s="134">
        <v>1000.0</v>
      </c>
      <c r="J41" s="130">
        <v>0.0</v>
      </c>
      <c r="K41" s="130">
        <v>8.0</v>
      </c>
      <c r="L41" s="130">
        <f t="shared" si="1"/>
        <v>3.67</v>
      </c>
      <c r="M41" s="130">
        <f t="shared" si="2"/>
        <v>0.55</v>
      </c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5.75" customHeight="1">
      <c r="A42" s="129">
        <v>302.0</v>
      </c>
      <c r="B42" s="129">
        <v>12.0</v>
      </c>
      <c r="C42" s="129" t="s">
        <v>91</v>
      </c>
      <c r="D42" s="133">
        <v>45662.0</v>
      </c>
      <c r="E42" s="129" t="s">
        <v>217</v>
      </c>
      <c r="F42" s="134">
        <v>33000.0</v>
      </c>
      <c r="G42" s="129">
        <v>31.0</v>
      </c>
      <c r="H42" s="131">
        <v>0.0</v>
      </c>
      <c r="I42" s="134">
        <v>1500.0</v>
      </c>
      <c r="J42" s="130">
        <v>0.0</v>
      </c>
      <c r="K42" s="130">
        <v>8.0</v>
      </c>
      <c r="L42" s="130">
        <f t="shared" si="1"/>
        <v>7.33</v>
      </c>
      <c r="M42" s="130">
        <f t="shared" si="2"/>
        <v>1.1</v>
      </c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5.75" customHeight="1">
      <c r="A43" s="129">
        <v>302.0</v>
      </c>
      <c r="B43" s="129">
        <v>12.0</v>
      </c>
      <c r="C43" s="129" t="s">
        <v>91</v>
      </c>
      <c r="D43" s="133">
        <v>45663.0</v>
      </c>
      <c r="E43" s="129" t="s">
        <v>218</v>
      </c>
      <c r="F43" s="134">
        <v>46500.0</v>
      </c>
      <c r="G43" s="129">
        <v>30.0</v>
      </c>
      <c r="H43" s="131">
        <v>0.0</v>
      </c>
      <c r="I43" s="134">
        <v>2000.0</v>
      </c>
      <c r="J43" s="130">
        <v>0.0</v>
      </c>
      <c r="K43" s="130">
        <v>8.0</v>
      </c>
      <c r="L43" s="130">
        <f t="shared" si="1"/>
        <v>10.33</v>
      </c>
      <c r="M43" s="130">
        <f t="shared" si="2"/>
        <v>1.55</v>
      </c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5.75" customHeight="1">
      <c r="A44" s="129">
        <v>302.0</v>
      </c>
      <c r="B44" s="129">
        <v>12.0</v>
      </c>
      <c r="C44" s="129" t="s">
        <v>91</v>
      </c>
      <c r="D44" s="133">
        <v>45664.0</v>
      </c>
      <c r="E44" s="129" t="s">
        <v>219</v>
      </c>
      <c r="F44" s="134">
        <v>64000.0</v>
      </c>
      <c r="G44" s="129">
        <v>31.0</v>
      </c>
      <c r="H44" s="131">
        <v>0.0</v>
      </c>
      <c r="I44" s="134">
        <v>2500.0</v>
      </c>
      <c r="J44" s="130">
        <v>0.0</v>
      </c>
      <c r="K44" s="130">
        <v>8.0</v>
      </c>
      <c r="L44" s="130">
        <f t="shared" si="1"/>
        <v>14.22</v>
      </c>
      <c r="M44" s="130">
        <f t="shared" si="2"/>
        <v>2.13</v>
      </c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5.75" customHeight="1">
      <c r="A45" s="129">
        <v>302.0</v>
      </c>
      <c r="B45" s="129">
        <v>12.0</v>
      </c>
      <c r="C45" s="129" t="s">
        <v>91</v>
      </c>
      <c r="D45" s="133">
        <v>45665.0</v>
      </c>
      <c r="E45" s="129" t="s">
        <v>220</v>
      </c>
      <c r="F45" s="134">
        <v>79500.0</v>
      </c>
      <c r="G45" s="129">
        <v>31.0</v>
      </c>
      <c r="H45" s="131">
        <v>0.0</v>
      </c>
      <c r="I45" s="134">
        <v>3000.0</v>
      </c>
      <c r="J45" s="130">
        <v>0.0</v>
      </c>
      <c r="K45" s="130">
        <v>8.0</v>
      </c>
      <c r="L45" s="130">
        <f t="shared" si="1"/>
        <v>17.67</v>
      </c>
      <c r="M45" s="130">
        <f t="shared" si="2"/>
        <v>2.65</v>
      </c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5.75" customHeight="1">
      <c r="A46" s="129">
        <v>302.0</v>
      </c>
      <c r="B46" s="129">
        <v>12.0</v>
      </c>
      <c r="C46" s="129" t="s">
        <v>91</v>
      </c>
      <c r="D46" s="133">
        <v>45666.0</v>
      </c>
      <c r="E46" s="129" t="s">
        <v>221</v>
      </c>
      <c r="F46" s="134">
        <v>91500.0</v>
      </c>
      <c r="G46" s="129">
        <v>30.0</v>
      </c>
      <c r="H46" s="131">
        <v>0.0</v>
      </c>
      <c r="I46" s="134">
        <v>3500.0</v>
      </c>
      <c r="J46" s="130">
        <v>0.0</v>
      </c>
      <c r="K46" s="130">
        <v>8.0</v>
      </c>
      <c r="L46" s="130">
        <f t="shared" si="1"/>
        <v>20.33</v>
      </c>
      <c r="M46" s="130">
        <f t="shared" si="2"/>
        <v>3.05</v>
      </c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5.75" customHeight="1">
      <c r="A47" s="129">
        <v>302.0</v>
      </c>
      <c r="B47" s="129">
        <v>12.0</v>
      </c>
      <c r="C47" s="129" t="s">
        <v>91</v>
      </c>
      <c r="D47" s="133">
        <v>45667.0</v>
      </c>
      <c r="E47" s="129" t="s">
        <v>222</v>
      </c>
      <c r="F47" s="134">
        <v>110500.0</v>
      </c>
      <c r="G47" s="129">
        <v>31.0</v>
      </c>
      <c r="H47" s="131">
        <v>0.0</v>
      </c>
      <c r="I47" s="134">
        <v>4000.0</v>
      </c>
      <c r="J47" s="130">
        <v>0.0</v>
      </c>
      <c r="K47" s="130">
        <v>8.0</v>
      </c>
      <c r="L47" s="130">
        <f t="shared" si="1"/>
        <v>24.56</v>
      </c>
      <c r="M47" s="130">
        <f t="shared" si="2"/>
        <v>3.68</v>
      </c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5.75" customHeight="1">
      <c r="A48" s="129">
        <v>302.0</v>
      </c>
      <c r="B48" s="129">
        <v>12.0</v>
      </c>
      <c r="C48" s="129" t="s">
        <v>91</v>
      </c>
      <c r="D48" s="133">
        <v>45668.0</v>
      </c>
      <c r="E48" s="129" t="s">
        <v>223</v>
      </c>
      <c r="F48" s="134">
        <v>121500.0</v>
      </c>
      <c r="G48" s="129">
        <v>30.0</v>
      </c>
      <c r="H48" s="131">
        <v>0.0</v>
      </c>
      <c r="I48" s="134">
        <v>4500.0</v>
      </c>
      <c r="J48" s="130">
        <v>0.0</v>
      </c>
      <c r="K48" s="130">
        <v>8.0</v>
      </c>
      <c r="L48" s="130">
        <f t="shared" si="1"/>
        <v>27</v>
      </c>
      <c r="M48" s="130">
        <f t="shared" si="2"/>
        <v>4.05</v>
      </c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5.75" customHeight="1">
      <c r="A49" s="129">
        <v>302.0</v>
      </c>
      <c r="B49" s="129">
        <v>12.0</v>
      </c>
      <c r="C49" s="129" t="s">
        <v>91</v>
      </c>
      <c r="D49" s="133">
        <v>45669.0</v>
      </c>
      <c r="E49" s="129" t="s">
        <v>224</v>
      </c>
      <c r="F49" s="134">
        <v>141500.0</v>
      </c>
      <c r="G49" s="129">
        <v>31.0</v>
      </c>
      <c r="H49" s="134">
        <v>5000.0</v>
      </c>
      <c r="I49" s="134">
        <v>5000.0</v>
      </c>
      <c r="J49" s="130">
        <v>0.0</v>
      </c>
      <c r="K49" s="130">
        <v>8.0</v>
      </c>
      <c r="L49" s="130">
        <f t="shared" si="1"/>
        <v>31.44</v>
      </c>
      <c r="M49" s="130">
        <f t="shared" si="2"/>
        <v>4.72</v>
      </c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5.75" customHeight="1">
      <c r="A50" s="129">
        <v>302.0</v>
      </c>
      <c r="B50" s="129">
        <v>12.0</v>
      </c>
      <c r="C50" s="129" t="s">
        <v>91</v>
      </c>
      <c r="D50" s="133">
        <v>46023.0</v>
      </c>
      <c r="E50" s="129" t="s">
        <v>225</v>
      </c>
      <c r="F50" s="134">
        <v>161125.17</v>
      </c>
      <c r="G50" s="129">
        <v>31.0</v>
      </c>
      <c r="H50" s="134">
        <v>5000.0</v>
      </c>
      <c r="I50" s="134">
        <v>5633.07</v>
      </c>
      <c r="J50" s="130">
        <v>0.0</v>
      </c>
      <c r="K50" s="130">
        <v>8.0</v>
      </c>
      <c r="L50" s="130">
        <f t="shared" si="1"/>
        <v>35.81</v>
      </c>
      <c r="M50" s="130">
        <f t="shared" si="2"/>
        <v>5.37</v>
      </c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5.75" customHeight="1">
      <c r="A51" s="129">
        <v>302.0</v>
      </c>
      <c r="B51" s="129">
        <v>12.0</v>
      </c>
      <c r="C51" s="129" t="s">
        <v>91</v>
      </c>
      <c r="D51" s="133">
        <v>46024.0</v>
      </c>
      <c r="E51" s="129" t="s">
        <v>226</v>
      </c>
      <c r="F51" s="134">
        <v>158225.96</v>
      </c>
      <c r="G51" s="129">
        <v>28.0</v>
      </c>
      <c r="H51" s="134">
        <v>5000.0</v>
      </c>
      <c r="I51" s="134">
        <v>6133.07</v>
      </c>
      <c r="J51" s="130">
        <v>0.0</v>
      </c>
      <c r="K51" s="130">
        <v>8.0</v>
      </c>
      <c r="L51" s="130">
        <f t="shared" si="1"/>
        <v>35.16</v>
      </c>
      <c r="M51" s="130">
        <f t="shared" si="2"/>
        <v>5.27</v>
      </c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5.75" customHeight="1">
      <c r="A52" s="129">
        <v>302.0</v>
      </c>
      <c r="B52" s="129">
        <v>12.0</v>
      </c>
      <c r="C52" s="129" t="s">
        <v>91</v>
      </c>
      <c r="D52" s="133">
        <v>46025.0</v>
      </c>
      <c r="E52" s="129" t="s">
        <v>109</v>
      </c>
      <c r="F52" s="134">
        <v>165592.89</v>
      </c>
      <c r="G52" s="129">
        <v>27.0</v>
      </c>
      <c r="H52" s="134">
        <v>5000.0</v>
      </c>
      <c r="I52" s="134">
        <v>6133.07</v>
      </c>
      <c r="J52" s="130">
        <v>0.0</v>
      </c>
      <c r="K52" s="130">
        <v>8.0</v>
      </c>
      <c r="L52" s="130">
        <f t="shared" si="1"/>
        <v>36.8</v>
      </c>
      <c r="M52" s="130">
        <f t="shared" si="2"/>
        <v>5.52</v>
      </c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5.75" customHeight="1">
      <c r="A53" s="129">
        <v>150.0</v>
      </c>
      <c r="B53" s="129">
        <v>0.0</v>
      </c>
      <c r="C53" s="129" t="s">
        <v>118</v>
      </c>
      <c r="D53" s="129" t="s">
        <v>119</v>
      </c>
      <c r="E53" s="129" t="s">
        <v>122</v>
      </c>
      <c r="F53" s="134">
        <v>25032.28</v>
      </c>
      <c r="G53" s="129">
        <v>4.0</v>
      </c>
      <c r="H53" s="134">
        <v>6133.07</v>
      </c>
      <c r="I53" s="134">
        <v>6633.07</v>
      </c>
      <c r="J53" s="130">
        <v>0.0</v>
      </c>
      <c r="K53" s="130">
        <v>5.0</v>
      </c>
      <c r="L53" s="130">
        <f t="shared" si="1"/>
        <v>3.48</v>
      </c>
      <c r="M53" s="130">
        <f t="shared" si="2"/>
        <v>0.52</v>
      </c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5.75" customHeight="1">
      <c r="A54" s="129">
        <v>150.0</v>
      </c>
      <c r="B54" s="129">
        <v>0.0</v>
      </c>
      <c r="C54" s="129" t="s">
        <v>118</v>
      </c>
      <c r="D54" s="133">
        <v>46026.0</v>
      </c>
      <c r="E54" s="129" t="s">
        <v>125</v>
      </c>
      <c r="F54" s="134">
        <v>199492.1</v>
      </c>
      <c r="G54" s="129">
        <v>30.0</v>
      </c>
      <c r="H54" s="134">
        <v>6133.07</v>
      </c>
      <c r="I54" s="134">
        <v>7133.07</v>
      </c>
      <c r="J54" s="130">
        <v>0.0</v>
      </c>
      <c r="K54" s="130">
        <v>5.0</v>
      </c>
      <c r="L54" s="130">
        <f t="shared" si="1"/>
        <v>27.71</v>
      </c>
      <c r="M54" s="130">
        <f t="shared" si="2"/>
        <v>4.16</v>
      </c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ht="15.75" customHeight="1">
      <c r="A55" s="129">
        <v>150.0</v>
      </c>
      <c r="B55" s="129">
        <v>0.0</v>
      </c>
      <c r="C55" s="129" t="s">
        <v>118</v>
      </c>
      <c r="D55" s="133">
        <v>46027.0</v>
      </c>
      <c r="E55" s="129" t="s">
        <v>227</v>
      </c>
      <c r="F55" s="134">
        <v>221625.17</v>
      </c>
      <c r="G55" s="129">
        <v>31.0</v>
      </c>
      <c r="H55" s="134">
        <v>6133.07</v>
      </c>
      <c r="I55" s="134">
        <v>7633.07</v>
      </c>
      <c r="J55" s="130">
        <v>0.0</v>
      </c>
      <c r="K55" s="130">
        <v>5.0</v>
      </c>
      <c r="L55" s="130">
        <f t="shared" si="1"/>
        <v>30.78</v>
      </c>
      <c r="M55" s="130">
        <f t="shared" si="2"/>
        <v>4.62</v>
      </c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5.75" customHeight="1">
      <c r="A56" s="129">
        <v>150.0</v>
      </c>
      <c r="B56" s="129">
        <v>0.0</v>
      </c>
      <c r="C56" s="129" t="s">
        <v>118</v>
      </c>
      <c r="D56" s="133">
        <v>46028.0</v>
      </c>
      <c r="E56" s="129" t="s">
        <v>228</v>
      </c>
      <c r="F56" s="134">
        <v>228992.1</v>
      </c>
      <c r="G56" s="129">
        <v>30.0</v>
      </c>
      <c r="H56" s="134">
        <v>6133.07</v>
      </c>
      <c r="I56" s="134">
        <v>7633.07</v>
      </c>
      <c r="J56" s="130">
        <v>0.0</v>
      </c>
      <c r="K56" s="130">
        <v>5.0</v>
      </c>
      <c r="L56" s="130">
        <f t="shared" si="1"/>
        <v>31.8</v>
      </c>
      <c r="M56" s="130">
        <f t="shared" si="2"/>
        <v>4.77</v>
      </c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5.75" customHeight="1">
      <c r="A57" s="129">
        <v>150.0</v>
      </c>
      <c r="B57" s="129">
        <v>0.0</v>
      </c>
      <c r="C57" s="129" t="s">
        <v>118</v>
      </c>
      <c r="D57" s="133">
        <v>46029.0</v>
      </c>
      <c r="E57" s="129" t="s">
        <v>229</v>
      </c>
      <c r="F57" s="134">
        <v>236625.17</v>
      </c>
      <c r="G57" s="129">
        <v>31.0</v>
      </c>
      <c r="H57" s="134">
        <v>6133.07</v>
      </c>
      <c r="I57" s="134">
        <v>7633.07</v>
      </c>
      <c r="J57" s="130">
        <v>0.0</v>
      </c>
      <c r="K57" s="130">
        <v>5.0</v>
      </c>
      <c r="L57" s="130">
        <f t="shared" si="1"/>
        <v>32.86</v>
      </c>
      <c r="M57" s="130">
        <f t="shared" si="2"/>
        <v>4.93</v>
      </c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5.75" customHeight="1">
      <c r="A58" s="129">
        <v>150.0</v>
      </c>
      <c r="B58" s="129">
        <v>0.0</v>
      </c>
      <c r="C58" s="129" t="s">
        <v>118</v>
      </c>
      <c r="D58" s="133">
        <v>46030.0</v>
      </c>
      <c r="E58" s="129" t="s">
        <v>230</v>
      </c>
      <c r="F58" s="134">
        <v>236625.17</v>
      </c>
      <c r="G58" s="129">
        <v>31.0</v>
      </c>
      <c r="H58" s="134">
        <v>6133.07</v>
      </c>
      <c r="I58" s="134">
        <v>7633.07</v>
      </c>
      <c r="J58" s="130">
        <v>0.0</v>
      </c>
      <c r="K58" s="130">
        <v>5.0</v>
      </c>
      <c r="L58" s="130">
        <f t="shared" si="1"/>
        <v>32.86</v>
      </c>
      <c r="M58" s="130">
        <f t="shared" si="2"/>
        <v>4.93</v>
      </c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5.75" customHeight="1">
      <c r="A59" s="129">
        <v>150.0</v>
      </c>
      <c r="B59" s="129">
        <v>0.0</v>
      </c>
      <c r="C59" s="129" t="s">
        <v>118</v>
      </c>
      <c r="D59" s="133">
        <v>46031.0</v>
      </c>
      <c r="E59" s="129" t="s">
        <v>231</v>
      </c>
      <c r="F59" s="134">
        <v>228992.1</v>
      </c>
      <c r="G59" s="129">
        <v>30.0</v>
      </c>
      <c r="H59" s="134">
        <v>6133.07</v>
      </c>
      <c r="I59" s="134">
        <v>7633.07</v>
      </c>
      <c r="J59" s="130">
        <v>0.0</v>
      </c>
      <c r="K59" s="130">
        <v>5.0</v>
      </c>
      <c r="L59" s="130">
        <f t="shared" si="1"/>
        <v>31.8</v>
      </c>
      <c r="M59" s="130">
        <f t="shared" si="2"/>
        <v>4.77</v>
      </c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5.75" customHeight="1">
      <c r="A60" s="129">
        <v>150.0</v>
      </c>
      <c r="B60" s="129">
        <v>0.0</v>
      </c>
      <c r="C60" s="129" t="s">
        <v>118</v>
      </c>
      <c r="D60" s="133">
        <v>46032.0</v>
      </c>
      <c r="E60" s="129" t="s">
        <v>232</v>
      </c>
      <c r="F60" s="134">
        <v>236625.17</v>
      </c>
      <c r="G60" s="129">
        <v>31.0</v>
      </c>
      <c r="H60" s="134">
        <v>6133.07</v>
      </c>
      <c r="I60" s="134">
        <v>7633.07</v>
      </c>
      <c r="J60" s="130">
        <v>0.0</v>
      </c>
      <c r="K60" s="130">
        <v>5.0</v>
      </c>
      <c r="L60" s="130">
        <f t="shared" si="1"/>
        <v>32.86</v>
      </c>
      <c r="M60" s="130">
        <f t="shared" si="2"/>
        <v>4.93</v>
      </c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5.75" customHeight="1">
      <c r="A61" s="129">
        <v>150.0</v>
      </c>
      <c r="B61" s="129">
        <v>0.0</v>
      </c>
      <c r="C61" s="129" t="s">
        <v>118</v>
      </c>
      <c r="D61" s="133">
        <v>46033.0</v>
      </c>
      <c r="E61" s="129" t="s">
        <v>234</v>
      </c>
      <c r="F61" s="134">
        <v>228992.1</v>
      </c>
      <c r="G61" s="129">
        <v>30.0</v>
      </c>
      <c r="H61" s="134">
        <v>6133.07</v>
      </c>
      <c r="I61" s="134">
        <v>7633.07</v>
      </c>
      <c r="J61" s="130">
        <v>0.0</v>
      </c>
      <c r="K61" s="130">
        <v>5.0</v>
      </c>
      <c r="L61" s="130">
        <f t="shared" si="1"/>
        <v>31.8</v>
      </c>
      <c r="M61" s="130">
        <f t="shared" si="2"/>
        <v>4.77</v>
      </c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5.75" customHeight="1">
      <c r="A62" s="129">
        <v>150.0</v>
      </c>
      <c r="B62" s="129">
        <v>0.0</v>
      </c>
      <c r="C62" s="129" t="s">
        <v>118</v>
      </c>
      <c r="D62" s="133">
        <v>46034.0</v>
      </c>
      <c r="E62" s="129" t="s">
        <v>235</v>
      </c>
      <c r="F62" s="134">
        <v>236625.17</v>
      </c>
      <c r="G62" s="129">
        <v>31.0</v>
      </c>
      <c r="H62" s="134">
        <v>7633.07</v>
      </c>
      <c r="I62" s="134">
        <v>7633.07</v>
      </c>
      <c r="J62" s="130">
        <v>0.0</v>
      </c>
      <c r="K62" s="130">
        <v>5.0</v>
      </c>
      <c r="L62" s="130">
        <f t="shared" si="1"/>
        <v>32.86</v>
      </c>
      <c r="M62" s="130">
        <f t="shared" si="2"/>
        <v>4.93</v>
      </c>
    </row>
    <row r="63" ht="15.75" customHeight="1">
      <c r="A63" s="129">
        <v>150.0</v>
      </c>
      <c r="B63" s="129">
        <v>0.0</v>
      </c>
      <c r="C63" s="129" t="s">
        <v>118</v>
      </c>
      <c r="D63" s="133">
        <v>46388.0</v>
      </c>
      <c r="E63" s="129" t="s">
        <v>236</v>
      </c>
      <c r="F63" s="134">
        <v>215194.32</v>
      </c>
      <c r="G63" s="139">
        <v>27.0</v>
      </c>
      <c r="H63" s="134">
        <v>7970.16</v>
      </c>
      <c r="I63" s="134">
        <v>7633.07</v>
      </c>
      <c r="J63" s="130">
        <v>0.0</v>
      </c>
      <c r="K63" s="130">
        <v>5.0</v>
      </c>
      <c r="L63" s="130">
        <f t="shared" si="1"/>
        <v>29.89</v>
      </c>
      <c r="M63" s="130">
        <f t="shared" si="2"/>
        <v>4.48</v>
      </c>
    </row>
    <row r="64" ht="15.75" customHeight="1">
      <c r="A64" s="29"/>
      <c r="B64" s="29"/>
      <c r="C64" s="32"/>
      <c r="D64" s="32"/>
      <c r="E64" s="32"/>
      <c r="F64" s="32"/>
      <c r="G64" s="36"/>
      <c r="H64" s="38"/>
      <c r="I64" s="38"/>
      <c r="J64" s="38"/>
      <c r="K64" s="53"/>
      <c r="L64" s="140" t="s">
        <v>130</v>
      </c>
      <c r="M64" s="68" t="s">
        <v>131</v>
      </c>
    </row>
    <row r="65" ht="15.75" customHeight="1">
      <c r="A65" s="29"/>
      <c r="B65" s="29"/>
      <c r="C65" s="32"/>
      <c r="D65" s="32"/>
      <c r="E65" s="32"/>
      <c r="F65" s="32"/>
      <c r="G65" s="36"/>
      <c r="H65" s="38"/>
      <c r="I65" s="38"/>
      <c r="J65" s="38"/>
      <c r="K65" s="53"/>
      <c r="L65" s="36">
        <f>SUM(L40:L64)</f>
        <v>583.02</v>
      </c>
      <c r="M65" s="35">
        <f>SUM(M39:M64)</f>
        <v>87.45</v>
      </c>
    </row>
    <row r="66" ht="15.75" customHeight="1">
      <c r="A66" s="29"/>
      <c r="B66" s="29"/>
      <c r="C66" s="32"/>
      <c r="D66" s="32"/>
      <c r="E66" s="32"/>
      <c r="F66" s="32"/>
      <c r="G66" s="36"/>
      <c r="H66" s="38"/>
      <c r="I66" s="38"/>
      <c r="J66" s="38"/>
      <c r="K66" s="53"/>
      <c r="L66" s="140" t="s">
        <v>238</v>
      </c>
      <c r="M66" s="68" t="s">
        <v>239</v>
      </c>
    </row>
    <row r="67" ht="15.75" customHeight="1">
      <c r="A67" s="29"/>
      <c r="B67" s="29"/>
      <c r="C67" s="32"/>
      <c r="D67" s="32"/>
      <c r="E67" s="32"/>
      <c r="F67" s="32"/>
      <c r="G67" s="36"/>
      <c r="H67" s="38"/>
      <c r="I67" s="38"/>
      <c r="J67" s="38"/>
      <c r="K67" s="53"/>
      <c r="L67" s="70">
        <v>583.02</v>
      </c>
      <c r="M67" s="1">
        <v>87.45</v>
      </c>
    </row>
    <row r="68" ht="15.75" customHeight="1">
      <c r="A68" s="29"/>
      <c r="B68" s="29"/>
      <c r="C68" s="32"/>
      <c r="D68" s="32"/>
      <c r="E68" s="32"/>
      <c r="F68" s="32"/>
      <c r="G68" s="36"/>
      <c r="H68" s="38"/>
      <c r="I68" s="38"/>
      <c r="J68" s="38"/>
      <c r="K68" s="53"/>
      <c r="L68" s="36"/>
      <c r="M68" s="35"/>
    </row>
    <row r="69" ht="15.75" customHeight="1">
      <c r="A69" s="141" t="s">
        <v>144</v>
      </c>
      <c r="B69" s="102"/>
      <c r="C69" s="32"/>
      <c r="D69" s="32"/>
      <c r="E69" s="32"/>
      <c r="F69" s="32"/>
      <c r="G69" s="36"/>
      <c r="H69" s="38"/>
      <c r="I69" s="38"/>
      <c r="J69" s="38"/>
      <c r="K69" s="53"/>
      <c r="L69" s="36"/>
      <c r="M69" s="35"/>
    </row>
    <row r="70" ht="15.75" customHeight="1">
      <c r="A70" s="102"/>
      <c r="B70" s="102"/>
      <c r="C70" s="32"/>
      <c r="D70" s="32"/>
      <c r="E70" s="32"/>
      <c r="F70" s="32"/>
      <c r="G70" s="36"/>
      <c r="H70" s="38"/>
      <c r="I70" s="38"/>
      <c r="J70" s="38"/>
      <c r="K70" s="53"/>
      <c r="L70" s="36"/>
      <c r="M70" s="35"/>
    </row>
    <row r="71" ht="15.75" customHeight="1">
      <c r="A71" s="102" t="s">
        <v>148</v>
      </c>
      <c r="B71" s="36">
        <v>1633.87</v>
      </c>
      <c r="C71" s="32"/>
      <c r="D71" s="32"/>
      <c r="E71" s="32"/>
      <c r="F71" s="32"/>
      <c r="G71" s="36"/>
      <c r="H71" s="38"/>
      <c r="I71" s="38"/>
      <c r="J71" s="38"/>
      <c r="K71" s="53"/>
      <c r="L71" s="36"/>
      <c r="M71" s="35"/>
    </row>
    <row r="72" ht="15.75" customHeight="1">
      <c r="A72" s="102" t="s">
        <v>149</v>
      </c>
      <c r="B72" s="70">
        <v>2216.89</v>
      </c>
      <c r="C72" s="32"/>
      <c r="D72" s="32"/>
      <c r="E72" s="32"/>
      <c r="F72" s="32"/>
      <c r="G72" s="36"/>
      <c r="H72" s="38"/>
      <c r="I72" s="38"/>
      <c r="J72" s="38"/>
      <c r="K72" s="53"/>
      <c r="L72" s="36"/>
      <c r="M72" s="35"/>
    </row>
    <row r="73" ht="15.75" customHeight="1">
      <c r="A73" s="102" t="s">
        <v>150</v>
      </c>
      <c r="B73" s="35">
        <v>0.0</v>
      </c>
      <c r="C73" s="32"/>
      <c r="D73" s="32"/>
      <c r="E73" s="32"/>
      <c r="F73" s="32"/>
      <c r="G73" s="36"/>
      <c r="H73" s="38"/>
      <c r="I73" s="38"/>
      <c r="J73" s="38"/>
      <c r="K73" s="53"/>
      <c r="L73" s="36"/>
      <c r="M73" s="35"/>
    </row>
    <row r="74" ht="15.75" customHeight="1">
      <c r="A74" s="102"/>
      <c r="B74" s="102"/>
      <c r="C74" s="32"/>
      <c r="D74" s="32"/>
      <c r="E74" s="32"/>
      <c r="F74" s="32"/>
      <c r="G74" s="36"/>
      <c r="H74" s="38"/>
      <c r="I74" s="38"/>
      <c r="J74" s="38"/>
      <c r="K74" s="53"/>
      <c r="L74" s="36"/>
      <c r="M74" s="35"/>
    </row>
    <row r="75" ht="15.75" customHeight="1">
      <c r="A75" s="102" t="s">
        <v>151</v>
      </c>
      <c r="B75" s="70">
        <v>332.54</v>
      </c>
      <c r="C75" s="32"/>
      <c r="D75" s="32"/>
      <c r="E75" s="32"/>
      <c r="F75" s="32"/>
      <c r="G75" s="36"/>
      <c r="H75" s="38"/>
      <c r="I75" s="38"/>
      <c r="J75" s="38"/>
      <c r="K75" s="53"/>
      <c r="L75" s="36"/>
      <c r="M75" s="35"/>
    </row>
    <row r="76" ht="15.75" customHeight="1">
      <c r="A76" s="102" t="s">
        <v>152</v>
      </c>
      <c r="B76" s="35">
        <v>0.0</v>
      </c>
      <c r="C76" s="32"/>
      <c r="D76" s="32"/>
      <c r="E76" s="32"/>
      <c r="F76" s="32"/>
      <c r="G76" s="36"/>
      <c r="H76" s="38"/>
      <c r="I76" s="38"/>
      <c r="J76" s="38"/>
      <c r="K76" s="53"/>
      <c r="L76" s="36"/>
      <c r="M76" s="35"/>
    </row>
    <row r="77" ht="15.75" customHeight="1">
      <c r="A77" s="102" t="s">
        <v>153</v>
      </c>
      <c r="B77" s="35">
        <v>245.09</v>
      </c>
      <c r="C77" s="127"/>
      <c r="D77" s="127"/>
      <c r="E77" s="127"/>
      <c r="F77" s="127"/>
      <c r="G77" s="53"/>
      <c r="H77" s="38"/>
      <c r="I77" s="38"/>
      <c r="J77" s="38"/>
      <c r="K77" s="53"/>
      <c r="L77" s="53"/>
      <c r="M77" s="35"/>
    </row>
    <row r="78" ht="15.75" customHeight="1">
      <c r="A78" s="102"/>
      <c r="B78" s="102"/>
      <c r="C78" s="127"/>
      <c r="D78" s="127"/>
      <c r="E78" s="127"/>
      <c r="F78" s="127"/>
      <c r="G78" s="53"/>
      <c r="H78" s="38"/>
      <c r="I78" s="38"/>
      <c r="J78" s="53"/>
      <c r="K78" s="53"/>
      <c r="L78" s="53"/>
      <c r="M78" s="35"/>
    </row>
    <row r="79" ht="15.75" customHeight="1">
      <c r="A79" s="1" t="s">
        <v>75</v>
      </c>
      <c r="B79" s="35">
        <v>0.0</v>
      </c>
      <c r="C79" s="51"/>
      <c r="D79" s="51"/>
      <c r="E79" s="51"/>
      <c r="F79" s="51"/>
      <c r="G79" s="51"/>
      <c r="H79" s="51"/>
      <c r="I79" s="51"/>
      <c r="J79" s="18"/>
      <c r="K79" s="18"/>
      <c r="L79" s="18"/>
    </row>
    <row r="80" ht="15.75" customHeight="1">
      <c r="A80" s="1" t="s">
        <v>154</v>
      </c>
      <c r="B80" s="35">
        <v>200.0</v>
      </c>
      <c r="J80" s="4"/>
      <c r="K80" s="4"/>
      <c r="L80" s="4"/>
    </row>
    <row r="81" ht="15.75" customHeight="1">
      <c r="A81" s="1" t="s">
        <v>156</v>
      </c>
      <c r="B81" s="35">
        <f>B80*0.15</f>
        <v>30</v>
      </c>
      <c r="J81" s="4"/>
      <c r="K81" s="4"/>
      <c r="L81" s="4"/>
    </row>
    <row r="82" ht="15.75" customHeight="1">
      <c r="A82" s="1"/>
      <c r="B82" s="1"/>
      <c r="L82" s="51"/>
    </row>
    <row r="83" ht="15.75" customHeight="1">
      <c r="A83" s="1"/>
      <c r="B83" s="1"/>
      <c r="L83" s="51"/>
    </row>
    <row r="84" ht="15.75" customHeight="1">
      <c r="A84" s="1" t="s">
        <v>158</v>
      </c>
      <c r="B84" s="36">
        <v>9384.35</v>
      </c>
    </row>
    <row r="85" ht="15.75" customHeight="1">
      <c r="A85" s="1"/>
      <c r="B85" s="70"/>
    </row>
    <row r="86" ht="15.75" customHeight="1">
      <c r="A86" s="66" t="s">
        <v>159</v>
      </c>
      <c r="B86" s="36">
        <f>B84+B77-B71-B79-B80-B81</f>
        <v>7765.57</v>
      </c>
    </row>
    <row r="87" ht="15.75" customHeight="1">
      <c r="A87" s="1"/>
      <c r="B87" s="1"/>
    </row>
    <row r="88" ht="15.75" customHeight="1">
      <c r="A88" s="1" t="s">
        <v>160</v>
      </c>
      <c r="B88" s="36">
        <v>7765.57</v>
      </c>
      <c r="C88" s="70"/>
    </row>
    <row r="89" ht="15.75" customHeight="1">
      <c r="A89" s="1"/>
      <c r="B89" s="1"/>
    </row>
    <row r="90" ht="15.75" customHeight="1">
      <c r="A90" s="1" t="s">
        <v>161</v>
      </c>
      <c r="B90" s="36">
        <f>B88-B86</f>
        <v>0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>
      <c r="B97" s="70"/>
    </row>
    <row r="98" ht="15.75" customHeight="1"/>
    <row r="99" ht="15.75" customHeight="1">
      <c r="A99" s="66"/>
    </row>
    <row r="100" ht="15.75" customHeight="1"/>
    <row r="101" ht="15.75" customHeight="1">
      <c r="B101" s="70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>
      <c r="A159" s="29"/>
      <c r="B159" s="29"/>
      <c r="C159" s="32"/>
      <c r="D159" s="32"/>
      <c r="E159" s="32"/>
      <c r="F159" s="32"/>
      <c r="G159" s="36"/>
      <c r="H159" s="35"/>
      <c r="I159" s="35"/>
      <c r="J159" s="35"/>
      <c r="K159" s="35"/>
      <c r="L159" s="35"/>
      <c r="M159" s="35"/>
    </row>
    <row r="160" ht="15.75" customHeight="1">
      <c r="A160" s="29"/>
      <c r="B160" s="29"/>
      <c r="C160" s="32"/>
      <c r="D160" s="32"/>
      <c r="E160" s="32"/>
      <c r="F160" s="32"/>
      <c r="G160" s="36"/>
      <c r="H160" s="35"/>
      <c r="I160" s="35"/>
      <c r="J160" s="35"/>
      <c r="K160" s="35"/>
      <c r="L160" s="35"/>
      <c r="M160" s="35"/>
    </row>
    <row r="161" ht="15.75" customHeight="1">
      <c r="A161" s="29"/>
      <c r="B161" s="29"/>
      <c r="C161" s="32"/>
      <c r="D161" s="32"/>
      <c r="E161" s="32"/>
      <c r="F161" s="32"/>
      <c r="G161" s="36"/>
      <c r="H161" s="35"/>
      <c r="I161" s="35"/>
      <c r="J161" s="35"/>
      <c r="K161" s="35"/>
      <c r="L161" s="35"/>
      <c r="M161" s="35"/>
    </row>
    <row r="162" ht="15.75" customHeight="1">
      <c r="A162" s="29"/>
      <c r="B162" s="29"/>
      <c r="C162" s="32"/>
      <c r="D162" s="32"/>
      <c r="E162" s="32"/>
      <c r="F162" s="32"/>
      <c r="G162" s="36"/>
      <c r="H162" s="35"/>
      <c r="I162" s="35"/>
      <c r="J162" s="35"/>
      <c r="K162" s="35"/>
      <c r="L162" s="35"/>
      <c r="M162" s="35"/>
    </row>
    <row r="163" ht="15.75" customHeight="1">
      <c r="A163" s="29"/>
      <c r="B163" s="29"/>
      <c r="C163" s="32"/>
      <c r="D163" s="32"/>
      <c r="E163" s="32"/>
      <c r="F163" s="32"/>
      <c r="G163" s="36"/>
      <c r="H163" s="35"/>
      <c r="I163" s="35"/>
      <c r="J163" s="35"/>
      <c r="K163" s="35"/>
      <c r="L163" s="35"/>
      <c r="M163" s="35"/>
    </row>
    <row r="164" ht="15.75" customHeight="1">
      <c r="A164" s="29"/>
      <c r="B164" s="29"/>
      <c r="C164" s="32"/>
      <c r="D164" s="32"/>
      <c r="E164" s="32"/>
      <c r="F164" s="32"/>
      <c r="G164" s="36"/>
      <c r="H164" s="35"/>
      <c r="I164" s="35"/>
      <c r="J164" s="35"/>
      <c r="K164" s="35"/>
      <c r="L164" s="35"/>
      <c r="M164" s="35"/>
    </row>
    <row r="165" ht="15.75" customHeight="1">
      <c r="A165" s="29"/>
      <c r="B165" s="29"/>
      <c r="C165" s="32"/>
      <c r="D165" s="32"/>
      <c r="E165" s="32"/>
      <c r="F165" s="32"/>
      <c r="G165" s="36"/>
      <c r="H165" s="35"/>
      <c r="I165" s="35"/>
      <c r="J165" s="35"/>
      <c r="K165" s="35"/>
      <c r="L165" s="35"/>
      <c r="M165" s="35"/>
    </row>
    <row r="166" ht="15.75" customHeight="1">
      <c r="A166" s="29"/>
      <c r="B166" s="29"/>
      <c r="C166" s="32"/>
      <c r="D166" s="32"/>
      <c r="E166" s="32"/>
      <c r="F166" s="32"/>
      <c r="G166" s="36"/>
      <c r="H166" s="35"/>
      <c r="I166" s="35"/>
      <c r="J166" s="35"/>
      <c r="K166" s="35"/>
      <c r="L166" s="35"/>
      <c r="M166" s="35"/>
    </row>
    <row r="167" ht="15.75" customHeight="1">
      <c r="A167" s="29"/>
      <c r="B167" s="29"/>
      <c r="C167" s="32"/>
      <c r="D167" s="32"/>
      <c r="E167" s="32"/>
      <c r="F167" s="32"/>
      <c r="G167" s="36"/>
      <c r="H167" s="35"/>
      <c r="I167" s="35"/>
      <c r="J167" s="35"/>
      <c r="K167" s="35"/>
      <c r="L167" s="35"/>
      <c r="M167" s="35"/>
    </row>
    <row r="168" ht="15.75" customHeight="1">
      <c r="A168" s="29"/>
      <c r="B168" s="29"/>
      <c r="C168" s="32"/>
      <c r="D168" s="32"/>
      <c r="E168" s="32"/>
      <c r="F168" s="32"/>
      <c r="G168" s="36"/>
      <c r="H168" s="35"/>
      <c r="I168" s="35"/>
      <c r="J168" s="35"/>
      <c r="K168" s="35"/>
      <c r="L168" s="35"/>
      <c r="M168" s="35"/>
    </row>
    <row r="169" ht="15.75" customHeight="1">
      <c r="A169" s="29"/>
      <c r="B169" s="29"/>
      <c r="C169" s="32"/>
      <c r="D169" s="32"/>
      <c r="E169" s="32"/>
      <c r="F169" s="32"/>
      <c r="G169" s="36"/>
      <c r="H169" s="35"/>
      <c r="I169" s="35"/>
      <c r="J169" s="35"/>
      <c r="K169" s="35"/>
      <c r="L169" s="35"/>
      <c r="M169" s="35"/>
    </row>
    <row r="170" ht="15.75" customHeight="1">
      <c r="A170" s="29"/>
      <c r="B170" s="29"/>
      <c r="C170" s="32"/>
      <c r="D170" s="32"/>
      <c r="E170" s="32"/>
      <c r="F170" s="32"/>
      <c r="G170" s="36"/>
      <c r="H170" s="35"/>
      <c r="I170" s="35"/>
      <c r="J170" s="35"/>
      <c r="K170" s="35"/>
      <c r="L170" s="35"/>
      <c r="M170" s="35"/>
    </row>
    <row r="171" ht="15.75" customHeight="1">
      <c r="A171" s="29"/>
      <c r="B171" s="29"/>
      <c r="C171" s="32"/>
      <c r="D171" s="32"/>
      <c r="E171" s="32"/>
      <c r="F171" s="32"/>
      <c r="G171" s="36"/>
      <c r="H171" s="35"/>
      <c r="I171" s="35"/>
      <c r="J171" s="35"/>
      <c r="K171" s="35"/>
      <c r="L171" s="35"/>
      <c r="M171" s="35"/>
    </row>
    <row r="172" ht="15.75" customHeight="1">
      <c r="A172" s="29"/>
      <c r="B172" s="29"/>
      <c r="C172" s="32"/>
      <c r="D172" s="32"/>
      <c r="E172" s="32"/>
      <c r="F172" s="32"/>
      <c r="G172" s="36"/>
      <c r="H172" s="35"/>
      <c r="I172" s="35"/>
      <c r="J172" s="35"/>
      <c r="K172" s="35"/>
      <c r="L172" s="35"/>
      <c r="M172" s="35"/>
    </row>
    <row r="173" ht="15.75" customHeight="1">
      <c r="A173" s="29"/>
      <c r="B173" s="29"/>
      <c r="C173" s="32"/>
      <c r="D173" s="32"/>
      <c r="E173" s="32"/>
      <c r="F173" s="32"/>
      <c r="G173" s="36"/>
      <c r="H173" s="35"/>
      <c r="I173" s="35"/>
      <c r="J173" s="35"/>
      <c r="K173" s="35"/>
      <c r="L173" s="35"/>
      <c r="M173" s="35"/>
    </row>
    <row r="174" ht="15.75" customHeight="1">
      <c r="A174" s="29"/>
      <c r="B174" s="29"/>
      <c r="C174" s="32"/>
      <c r="D174" s="32"/>
      <c r="E174" s="32"/>
      <c r="F174" s="32"/>
      <c r="G174" s="36"/>
      <c r="H174" s="35"/>
      <c r="I174" s="35"/>
      <c r="J174" s="35"/>
      <c r="K174" s="35"/>
      <c r="L174" s="35"/>
      <c r="M174" s="35"/>
    </row>
    <row r="175" ht="15.75" customHeight="1">
      <c r="A175" s="29"/>
      <c r="B175" s="29"/>
      <c r="C175" s="32"/>
      <c r="D175" s="32"/>
      <c r="E175" s="32"/>
      <c r="F175" s="32"/>
      <c r="G175" s="36"/>
      <c r="H175" s="35"/>
      <c r="I175" s="35"/>
      <c r="J175" s="35"/>
      <c r="K175" s="35"/>
      <c r="L175" s="35"/>
      <c r="M175" s="35"/>
    </row>
    <row r="176" ht="15.75" customHeight="1">
      <c r="A176" s="29"/>
      <c r="B176" s="29"/>
      <c r="C176" s="32"/>
      <c r="D176" s="32"/>
      <c r="E176" s="32"/>
      <c r="F176" s="32"/>
      <c r="G176" s="36"/>
      <c r="H176" s="35"/>
      <c r="I176" s="35"/>
      <c r="J176" s="35"/>
      <c r="K176" s="35"/>
      <c r="L176" s="35"/>
      <c r="M176" s="35"/>
    </row>
    <row r="177" ht="15.75" customHeight="1">
      <c r="A177" s="29"/>
      <c r="B177" s="29"/>
      <c r="C177" s="32"/>
      <c r="D177" s="32"/>
      <c r="E177" s="32"/>
      <c r="F177" s="32"/>
      <c r="G177" s="36"/>
      <c r="H177" s="35"/>
      <c r="I177" s="35"/>
      <c r="J177" s="35"/>
      <c r="K177" s="35"/>
      <c r="L177" s="35"/>
      <c r="M177" s="35"/>
    </row>
    <row r="178" ht="15.75" customHeight="1">
      <c r="A178" s="29"/>
      <c r="B178" s="29"/>
      <c r="C178" s="32"/>
      <c r="D178" s="32"/>
      <c r="E178" s="32"/>
      <c r="F178" s="32"/>
      <c r="G178" s="36"/>
      <c r="H178" s="35"/>
      <c r="I178" s="35"/>
      <c r="J178" s="35"/>
      <c r="K178" s="35"/>
      <c r="L178" s="35"/>
      <c r="M178" s="35"/>
    </row>
    <row r="179" ht="15.75" customHeight="1">
      <c r="A179" s="29"/>
      <c r="B179" s="29"/>
      <c r="C179" s="32"/>
      <c r="D179" s="32"/>
      <c r="E179" s="32"/>
      <c r="F179" s="32"/>
      <c r="G179" s="36"/>
      <c r="H179" s="35"/>
      <c r="I179" s="35"/>
      <c r="J179" s="35"/>
      <c r="K179" s="35"/>
      <c r="L179" s="35"/>
      <c r="M179" s="35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>
      <c r="A186" s="32">
        <v>302.0</v>
      </c>
      <c r="B186" s="32">
        <v>12.0</v>
      </c>
      <c r="C186" s="32" t="s">
        <v>91</v>
      </c>
      <c r="D186" s="32" t="s">
        <v>214</v>
      </c>
      <c r="E186" s="32" t="s">
        <v>215</v>
      </c>
      <c r="F186" s="35">
        <v>0.0</v>
      </c>
      <c r="G186" s="32">
        <v>4.0</v>
      </c>
      <c r="H186" s="35">
        <v>0.0</v>
      </c>
      <c r="I186" s="35">
        <v>0.0</v>
      </c>
      <c r="J186" s="35">
        <v>8.0</v>
      </c>
      <c r="K186" s="35">
        <v>0.0</v>
      </c>
      <c r="L186" s="35">
        <v>0.0</v>
      </c>
      <c r="M186" s="35">
        <v>0.0</v>
      </c>
    </row>
    <row r="187" ht="15.75" customHeight="1">
      <c r="A187" s="32">
        <v>302.0</v>
      </c>
      <c r="B187" s="32">
        <v>12.0</v>
      </c>
      <c r="C187" s="32" t="s">
        <v>91</v>
      </c>
      <c r="D187" s="45">
        <v>45661.0</v>
      </c>
      <c r="E187" s="32" t="s">
        <v>216</v>
      </c>
      <c r="F187" s="36">
        <v>16500.0</v>
      </c>
      <c r="G187" s="32">
        <v>30.0</v>
      </c>
      <c r="H187" s="36">
        <v>1000.0</v>
      </c>
      <c r="I187" s="35">
        <v>0.0</v>
      </c>
      <c r="J187" s="35">
        <v>8.0</v>
      </c>
      <c r="K187" s="35">
        <v>3.67</v>
      </c>
      <c r="L187" s="35">
        <v>0.55</v>
      </c>
      <c r="M187" s="35">
        <v>0.55</v>
      </c>
    </row>
    <row r="188" ht="15.75" customHeight="1">
      <c r="A188" s="32">
        <v>302.0</v>
      </c>
      <c r="B188" s="32">
        <v>12.0</v>
      </c>
      <c r="C188" s="32" t="s">
        <v>91</v>
      </c>
      <c r="D188" s="45">
        <v>45662.0</v>
      </c>
      <c r="E188" s="32" t="s">
        <v>217</v>
      </c>
      <c r="F188" s="36">
        <v>33000.0</v>
      </c>
      <c r="G188" s="32">
        <v>31.0</v>
      </c>
      <c r="H188" s="36">
        <v>1500.0</v>
      </c>
      <c r="I188" s="35">
        <v>0.0</v>
      </c>
      <c r="J188" s="35">
        <v>8.0</v>
      </c>
      <c r="K188" s="35">
        <v>7.33</v>
      </c>
      <c r="L188" s="35">
        <v>1.1</v>
      </c>
      <c r="M188" s="35">
        <v>1.1</v>
      </c>
    </row>
    <row r="189" ht="15.75" customHeight="1">
      <c r="A189" s="32">
        <v>302.0</v>
      </c>
      <c r="B189" s="32">
        <v>12.0</v>
      </c>
      <c r="C189" s="32" t="s">
        <v>91</v>
      </c>
      <c r="D189" s="45">
        <v>45663.0</v>
      </c>
      <c r="E189" s="32" t="s">
        <v>218</v>
      </c>
      <c r="F189" s="36">
        <v>46500.0</v>
      </c>
      <c r="G189" s="32">
        <v>30.0</v>
      </c>
      <c r="H189" s="36">
        <v>2000.0</v>
      </c>
      <c r="I189" s="35">
        <v>0.0</v>
      </c>
      <c r="J189" s="35">
        <v>8.0</v>
      </c>
      <c r="K189" s="35">
        <v>10.33</v>
      </c>
      <c r="L189" s="35">
        <v>1.55</v>
      </c>
      <c r="M189" s="35">
        <v>1.55</v>
      </c>
    </row>
    <row r="190" ht="15.75" customHeight="1">
      <c r="A190" s="32">
        <v>302.0</v>
      </c>
      <c r="B190" s="32">
        <v>12.0</v>
      </c>
      <c r="C190" s="32" t="s">
        <v>91</v>
      </c>
      <c r="D190" s="45">
        <v>45664.0</v>
      </c>
      <c r="E190" s="32" t="s">
        <v>219</v>
      </c>
      <c r="F190" s="36">
        <v>64000.0</v>
      </c>
      <c r="G190" s="32">
        <v>31.0</v>
      </c>
      <c r="H190" s="36">
        <v>2500.0</v>
      </c>
      <c r="I190" s="35">
        <v>0.0</v>
      </c>
      <c r="J190" s="35">
        <v>8.0</v>
      </c>
      <c r="K190" s="35">
        <v>14.22</v>
      </c>
      <c r="L190" s="35">
        <v>2.13</v>
      </c>
      <c r="M190" s="35">
        <v>2.13</v>
      </c>
    </row>
    <row r="191" ht="15.75" customHeight="1">
      <c r="A191" s="32">
        <v>302.0</v>
      </c>
      <c r="B191" s="32">
        <v>12.0</v>
      </c>
      <c r="C191" s="32" t="s">
        <v>91</v>
      </c>
      <c r="D191" s="45">
        <v>45665.0</v>
      </c>
      <c r="E191" s="32" t="s">
        <v>220</v>
      </c>
      <c r="F191" s="36">
        <v>79500.0</v>
      </c>
      <c r="G191" s="32">
        <v>31.0</v>
      </c>
      <c r="H191" s="36">
        <v>3000.0</v>
      </c>
      <c r="I191" s="35">
        <v>0.0</v>
      </c>
      <c r="J191" s="35">
        <v>8.0</v>
      </c>
      <c r="K191" s="35">
        <v>17.67</v>
      </c>
      <c r="L191" s="35">
        <v>2.65</v>
      </c>
      <c r="M191" s="35">
        <v>2.65</v>
      </c>
    </row>
    <row r="192" ht="15.75" customHeight="1">
      <c r="A192" s="32">
        <v>302.0</v>
      </c>
      <c r="B192" s="32">
        <v>12.0</v>
      </c>
      <c r="C192" s="32" t="s">
        <v>91</v>
      </c>
      <c r="D192" s="45">
        <v>45666.0</v>
      </c>
      <c r="E192" s="32" t="s">
        <v>221</v>
      </c>
      <c r="F192" s="36">
        <v>91500.0</v>
      </c>
      <c r="G192" s="32">
        <v>30.0</v>
      </c>
      <c r="H192" s="36">
        <v>3500.0</v>
      </c>
      <c r="I192" s="35">
        <v>0.0</v>
      </c>
      <c r="J192" s="35">
        <v>8.0</v>
      </c>
      <c r="K192" s="35">
        <v>20.33</v>
      </c>
      <c r="L192" s="35">
        <v>3.05</v>
      </c>
      <c r="M192" s="35">
        <v>3.05</v>
      </c>
    </row>
    <row r="193" ht="15.75" customHeight="1">
      <c r="A193" s="32">
        <v>302.0</v>
      </c>
      <c r="B193" s="32">
        <v>12.0</v>
      </c>
      <c r="C193" s="32" t="s">
        <v>91</v>
      </c>
      <c r="D193" s="45">
        <v>45667.0</v>
      </c>
      <c r="E193" s="32" t="s">
        <v>222</v>
      </c>
      <c r="F193" s="35" t="s">
        <v>240</v>
      </c>
      <c r="G193" s="32">
        <v>31.0</v>
      </c>
      <c r="H193" s="36">
        <v>4000.0</v>
      </c>
      <c r="I193" s="35">
        <v>0.0</v>
      </c>
      <c r="J193" s="35">
        <v>8.0</v>
      </c>
      <c r="K193" s="35">
        <v>24.56</v>
      </c>
      <c r="L193" s="35">
        <v>3.68</v>
      </c>
      <c r="M193" s="35">
        <v>3.68</v>
      </c>
    </row>
    <row r="194" ht="15.75" customHeight="1">
      <c r="A194" s="32">
        <v>302.0</v>
      </c>
      <c r="B194" s="32">
        <v>12.0</v>
      </c>
      <c r="C194" s="32" t="s">
        <v>91</v>
      </c>
      <c r="D194" s="45">
        <v>45668.0</v>
      </c>
      <c r="E194" s="32" t="s">
        <v>223</v>
      </c>
      <c r="F194" s="35" t="s">
        <v>241</v>
      </c>
      <c r="G194" s="32">
        <v>30.0</v>
      </c>
      <c r="H194" s="36">
        <v>4500.0</v>
      </c>
      <c r="I194" s="35">
        <v>0.0</v>
      </c>
      <c r="J194" s="35">
        <v>8.0</v>
      </c>
      <c r="K194" s="35">
        <v>27.0</v>
      </c>
      <c r="L194" s="35">
        <v>4.05</v>
      </c>
      <c r="M194" s="35">
        <v>4.05</v>
      </c>
    </row>
    <row r="195" ht="15.75" customHeight="1">
      <c r="A195" s="32">
        <v>302.0</v>
      </c>
      <c r="B195" s="32">
        <v>12.0</v>
      </c>
      <c r="C195" s="32" t="s">
        <v>91</v>
      </c>
      <c r="D195" s="45">
        <v>45669.0</v>
      </c>
      <c r="E195" s="32" t="s">
        <v>224</v>
      </c>
      <c r="F195" s="35" t="s">
        <v>242</v>
      </c>
      <c r="G195" s="32">
        <v>31.0</v>
      </c>
      <c r="H195" s="36">
        <v>5000.0</v>
      </c>
      <c r="I195" s="36">
        <v>0.0</v>
      </c>
      <c r="J195" s="35">
        <v>8.0</v>
      </c>
      <c r="K195" s="35">
        <v>31.44</v>
      </c>
      <c r="L195" s="35">
        <v>4.72</v>
      </c>
      <c r="M195" s="35">
        <v>4.72</v>
      </c>
    </row>
    <row r="196" ht="15.75" customHeight="1">
      <c r="A196" s="32">
        <v>302.0</v>
      </c>
      <c r="B196" s="32">
        <v>12.0</v>
      </c>
      <c r="C196" s="32" t="s">
        <v>91</v>
      </c>
      <c r="D196" s="45">
        <v>46023.0</v>
      </c>
      <c r="E196" s="32" t="s">
        <v>225</v>
      </c>
      <c r="F196" s="35" t="s">
        <v>243</v>
      </c>
      <c r="G196" s="32">
        <v>31.0</v>
      </c>
      <c r="H196" s="36">
        <v>5500.0</v>
      </c>
      <c r="I196" s="36">
        <v>0.0</v>
      </c>
      <c r="J196" s="35">
        <v>8.0</v>
      </c>
      <c r="K196" s="35">
        <v>34.89</v>
      </c>
      <c r="L196" s="35">
        <v>5.23</v>
      </c>
      <c r="M196" s="35">
        <v>5.37</v>
      </c>
    </row>
    <row r="197" ht="15.75" customHeight="1">
      <c r="A197" s="32">
        <v>302.0</v>
      </c>
      <c r="B197" s="32">
        <v>12.0</v>
      </c>
      <c r="C197" s="32" t="s">
        <v>91</v>
      </c>
      <c r="D197" s="45">
        <v>46024.0</v>
      </c>
      <c r="E197" s="32" t="s">
        <v>226</v>
      </c>
      <c r="F197" s="35" t="s">
        <v>244</v>
      </c>
      <c r="G197" s="32">
        <v>28.0</v>
      </c>
      <c r="H197" s="36">
        <v>6000.0</v>
      </c>
      <c r="I197" s="36">
        <v>0.0</v>
      </c>
      <c r="J197" s="35">
        <v>8.0</v>
      </c>
      <c r="K197" s="35">
        <v>34.33</v>
      </c>
      <c r="L197" s="35">
        <v>5.15</v>
      </c>
      <c r="M197" s="35">
        <v>5.27</v>
      </c>
    </row>
    <row r="198" ht="15.75" customHeight="1">
      <c r="A198" s="32">
        <v>302.0</v>
      </c>
      <c r="B198" s="32">
        <v>12.0</v>
      </c>
      <c r="C198" s="32" t="s">
        <v>91</v>
      </c>
      <c r="D198" s="45">
        <v>46025.0</v>
      </c>
      <c r="E198" s="32" t="s">
        <v>109</v>
      </c>
      <c r="F198" s="35" t="s">
        <v>245</v>
      </c>
      <c r="G198" s="32">
        <v>27.0</v>
      </c>
      <c r="H198" s="36">
        <v>6222.51</v>
      </c>
      <c r="I198" s="36">
        <v>0.0</v>
      </c>
      <c r="J198" s="35">
        <v>8.0</v>
      </c>
      <c r="K198" s="35">
        <v>36.0</v>
      </c>
      <c r="L198" s="35">
        <v>5.4</v>
      </c>
      <c r="M198" s="35">
        <v>5.52</v>
      </c>
    </row>
    <row r="199" ht="15.75" customHeight="1">
      <c r="A199" s="32">
        <v>150.0</v>
      </c>
      <c r="B199" s="32">
        <v>0.0</v>
      </c>
      <c r="C199" s="32" t="s">
        <v>118</v>
      </c>
      <c r="D199" s="32" t="s">
        <v>119</v>
      </c>
      <c r="E199" s="32" t="s">
        <v>122</v>
      </c>
      <c r="F199" s="36">
        <v>25390.04</v>
      </c>
      <c r="G199" s="32">
        <v>4.0</v>
      </c>
      <c r="H199" s="36">
        <v>6722.51</v>
      </c>
      <c r="I199" s="36">
        <v>0.0</v>
      </c>
      <c r="J199" s="35">
        <v>5.0</v>
      </c>
      <c r="K199" s="35">
        <v>3.53</v>
      </c>
      <c r="L199" s="35">
        <v>0.53</v>
      </c>
      <c r="M199" s="35">
        <v>0.52</v>
      </c>
    </row>
    <row r="200" ht="15.75" customHeight="1">
      <c r="A200" s="32">
        <v>150.0</v>
      </c>
      <c r="B200" s="32">
        <v>0.0</v>
      </c>
      <c r="C200" s="32" t="s">
        <v>118</v>
      </c>
      <c r="D200" s="45">
        <v>46026.0</v>
      </c>
      <c r="E200" s="32" t="s">
        <v>125</v>
      </c>
      <c r="F200" s="35" t="s">
        <v>246</v>
      </c>
      <c r="G200" s="32">
        <v>30.0</v>
      </c>
      <c r="H200" s="36">
        <v>7222.51</v>
      </c>
      <c r="I200" s="36">
        <v>0.0</v>
      </c>
      <c r="J200" s="35">
        <v>5.0</v>
      </c>
      <c r="K200" s="35">
        <v>28.08</v>
      </c>
      <c r="L200" s="35">
        <v>4.21</v>
      </c>
      <c r="M200" s="35">
        <v>4.16</v>
      </c>
    </row>
    <row r="201" ht="15.75" customHeight="1">
      <c r="A201" s="32">
        <v>150.0</v>
      </c>
      <c r="B201" s="32">
        <v>0.0</v>
      </c>
      <c r="C201" s="32" t="s">
        <v>118</v>
      </c>
      <c r="D201" s="45">
        <v>46027.0</v>
      </c>
      <c r="E201" s="32" t="s">
        <v>227</v>
      </c>
      <c r="F201" s="35" t="s">
        <v>247</v>
      </c>
      <c r="G201" s="32">
        <v>31.0</v>
      </c>
      <c r="H201" s="36">
        <v>7722.51</v>
      </c>
      <c r="I201" s="36">
        <v>0.0</v>
      </c>
      <c r="J201" s="35">
        <v>5.0</v>
      </c>
      <c r="K201" s="35">
        <v>31.17</v>
      </c>
      <c r="L201" s="35">
        <v>4.68</v>
      </c>
      <c r="M201" s="35">
        <v>4.62</v>
      </c>
    </row>
    <row r="202" ht="15.75" customHeight="1">
      <c r="A202" s="32">
        <v>150.0</v>
      </c>
      <c r="B202" s="32">
        <v>0.0</v>
      </c>
      <c r="C202" s="32" t="s">
        <v>118</v>
      </c>
      <c r="D202" s="45">
        <v>46028.0</v>
      </c>
      <c r="E202" s="32" t="s">
        <v>228</v>
      </c>
      <c r="F202" s="35" t="s">
        <v>248</v>
      </c>
      <c r="G202" s="32">
        <v>30.0</v>
      </c>
      <c r="H202" s="36">
        <v>7722.51</v>
      </c>
      <c r="I202" s="36">
        <v>0.0</v>
      </c>
      <c r="J202" s="35">
        <v>5.0</v>
      </c>
      <c r="K202" s="35">
        <v>32.18</v>
      </c>
      <c r="L202" s="35">
        <v>4.83</v>
      </c>
      <c r="M202" s="35">
        <v>4.77</v>
      </c>
    </row>
    <row r="203" ht="15.75" customHeight="1">
      <c r="A203" s="32">
        <v>150.0</v>
      </c>
      <c r="B203" s="32">
        <v>0.0</v>
      </c>
      <c r="C203" s="32" t="s">
        <v>118</v>
      </c>
      <c r="D203" s="45">
        <v>46029.0</v>
      </c>
      <c r="E203" s="32" t="s">
        <v>229</v>
      </c>
      <c r="F203" s="35" t="s">
        <v>249</v>
      </c>
      <c r="G203" s="32">
        <v>31.0</v>
      </c>
      <c r="H203" s="36">
        <v>7722.51</v>
      </c>
      <c r="I203" s="36">
        <v>0.0</v>
      </c>
      <c r="J203" s="35">
        <v>5.0</v>
      </c>
      <c r="K203" s="35">
        <v>33.25</v>
      </c>
      <c r="L203" s="35">
        <v>4.99</v>
      </c>
      <c r="M203" s="35">
        <v>4.93</v>
      </c>
    </row>
    <row r="204" ht="15.75" customHeight="1">
      <c r="A204" s="32">
        <v>150.0</v>
      </c>
      <c r="B204" s="32">
        <v>0.0</v>
      </c>
      <c r="C204" s="32" t="s">
        <v>118</v>
      </c>
      <c r="D204" s="45">
        <v>46030.0</v>
      </c>
      <c r="E204" s="32" t="s">
        <v>230</v>
      </c>
      <c r="F204" s="35" t="s">
        <v>249</v>
      </c>
      <c r="G204" s="32">
        <v>31.0</v>
      </c>
      <c r="H204" s="36">
        <v>7722.51</v>
      </c>
      <c r="I204" s="36">
        <v>0.0</v>
      </c>
      <c r="J204" s="35">
        <v>5.0</v>
      </c>
      <c r="K204" s="35">
        <v>33.25</v>
      </c>
      <c r="L204" s="35">
        <v>4.99</v>
      </c>
      <c r="M204" s="35">
        <v>4.93</v>
      </c>
    </row>
    <row r="205" ht="15.75" customHeight="1">
      <c r="A205" s="32">
        <v>150.0</v>
      </c>
      <c r="B205" s="32">
        <v>0.0</v>
      </c>
      <c r="C205" s="32" t="s">
        <v>118</v>
      </c>
      <c r="D205" s="45">
        <v>46031.0</v>
      </c>
      <c r="E205" s="32" t="s">
        <v>231</v>
      </c>
      <c r="F205" s="35" t="s">
        <v>248</v>
      </c>
      <c r="G205" s="32">
        <v>30.0</v>
      </c>
      <c r="H205" s="36">
        <v>7722.51</v>
      </c>
      <c r="I205" s="36">
        <v>0.0</v>
      </c>
      <c r="J205" s="35">
        <v>5.0</v>
      </c>
      <c r="K205" s="35">
        <v>32.18</v>
      </c>
      <c r="L205" s="35">
        <v>4.83</v>
      </c>
      <c r="M205" s="35">
        <v>4.77</v>
      </c>
    </row>
    <row r="206" ht="15.75" customHeight="1">
      <c r="A206" s="32">
        <v>150.0</v>
      </c>
      <c r="B206" s="32">
        <v>0.0</v>
      </c>
      <c r="C206" s="32" t="s">
        <v>118</v>
      </c>
      <c r="D206" s="45">
        <v>46032.0</v>
      </c>
      <c r="E206" s="32" t="s">
        <v>232</v>
      </c>
      <c r="F206" s="35" t="s">
        <v>249</v>
      </c>
      <c r="G206" s="32">
        <v>31.0</v>
      </c>
      <c r="H206" s="36">
        <v>7722.51</v>
      </c>
      <c r="I206" s="36">
        <v>0.0</v>
      </c>
      <c r="J206" s="35">
        <v>5.0</v>
      </c>
      <c r="K206" s="35">
        <v>33.25</v>
      </c>
      <c r="L206" s="35">
        <v>4.99</v>
      </c>
      <c r="M206" s="35">
        <v>4.93</v>
      </c>
    </row>
    <row r="207" ht="15.75" customHeight="1">
      <c r="A207" s="32">
        <v>150.0</v>
      </c>
      <c r="B207" s="32">
        <v>0.0</v>
      </c>
      <c r="C207" s="32" t="s">
        <v>118</v>
      </c>
      <c r="D207" s="45">
        <v>46033.0</v>
      </c>
      <c r="E207" s="32" t="s">
        <v>234</v>
      </c>
      <c r="F207" s="35" t="s">
        <v>248</v>
      </c>
      <c r="G207" s="32">
        <v>30.0</v>
      </c>
      <c r="H207" s="36">
        <v>7722.51</v>
      </c>
      <c r="I207" s="36">
        <v>0.0</v>
      </c>
      <c r="J207" s="35">
        <v>5.0</v>
      </c>
      <c r="K207" s="35">
        <v>32.18</v>
      </c>
      <c r="L207" s="35">
        <v>4.83</v>
      </c>
      <c r="M207" s="35">
        <v>4.77</v>
      </c>
    </row>
    <row r="208" ht="15.75" customHeight="1">
      <c r="A208" s="32">
        <v>150.0</v>
      </c>
      <c r="B208" s="32">
        <v>0.0</v>
      </c>
      <c r="C208" s="32" t="s">
        <v>118</v>
      </c>
      <c r="D208" s="45">
        <v>46034.0</v>
      </c>
      <c r="E208" s="32" t="s">
        <v>235</v>
      </c>
      <c r="F208" s="35" t="s">
        <v>249</v>
      </c>
      <c r="G208" s="32">
        <v>31.0</v>
      </c>
      <c r="H208" s="36">
        <v>7722.51</v>
      </c>
      <c r="I208" s="36">
        <v>0.0</v>
      </c>
      <c r="J208" s="35">
        <v>5.0</v>
      </c>
      <c r="K208" s="35">
        <v>33.25</v>
      </c>
      <c r="L208" s="35">
        <v>4.99</v>
      </c>
      <c r="M208" s="35">
        <v>4.93</v>
      </c>
    </row>
    <row r="209" ht="15.75" customHeight="1">
      <c r="A209" s="32">
        <v>150.0</v>
      </c>
      <c r="B209" s="32">
        <v>0.0</v>
      </c>
      <c r="C209" s="32" t="s">
        <v>118</v>
      </c>
      <c r="D209" s="45">
        <v>46388.0</v>
      </c>
      <c r="E209" s="32" t="s">
        <v>236</v>
      </c>
      <c r="F209" s="35" t="s">
        <v>250</v>
      </c>
      <c r="G209" s="32">
        <v>27.0</v>
      </c>
      <c r="H209" s="36">
        <v>7722.51</v>
      </c>
      <c r="I209" s="35">
        <v>0.0</v>
      </c>
      <c r="J209" s="35">
        <v>5.0</v>
      </c>
      <c r="K209" s="35">
        <v>28.96</v>
      </c>
      <c r="L209" s="35">
        <v>4.34</v>
      </c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25.5"/>
    <col customWidth="1" min="3" max="3" width="14.88"/>
    <col customWidth="1" min="6" max="6" width="14.13"/>
    <col customWidth="1" min="10" max="10" width="23.25"/>
  </cols>
  <sheetData>
    <row r="1" ht="15.75" customHeight="1">
      <c r="A1" s="12" t="s">
        <v>171</v>
      </c>
      <c r="F1" s="1" t="s">
        <v>175</v>
      </c>
      <c r="L1" s="85" t="s">
        <v>3</v>
      </c>
      <c r="M1" s="85" t="s">
        <v>45</v>
      </c>
    </row>
    <row r="2" ht="15.75" customHeight="1">
      <c r="B2" s="142" t="s">
        <v>251</v>
      </c>
      <c r="L2" s="1">
        <v>301.0</v>
      </c>
      <c r="M2" s="1">
        <v>1.783010000008E12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>
      <c r="A23" s="19" t="s">
        <v>3</v>
      </c>
      <c r="B23" s="19" t="s">
        <v>57</v>
      </c>
    </row>
    <row r="24" ht="15.75" customHeight="1">
      <c r="A24" s="19">
        <v>301.0</v>
      </c>
      <c r="B24" s="19">
        <v>1.783010000008E12</v>
      </c>
    </row>
    <row r="25" ht="15.75" customHeight="1"/>
    <row r="26" ht="15.75" customHeight="1">
      <c r="A26" s="12"/>
      <c r="B26" s="6"/>
      <c r="C26" s="6"/>
      <c r="D26" s="12"/>
      <c r="E26" s="12"/>
      <c r="F26" s="6"/>
      <c r="G26" s="6"/>
      <c r="H26" s="6"/>
      <c r="I26" s="6"/>
    </row>
    <row r="27" ht="54.0" customHeight="1">
      <c r="A27" s="143" t="s">
        <v>3</v>
      </c>
      <c r="B27" s="143" t="s">
        <v>57</v>
      </c>
      <c r="C27" s="6"/>
      <c r="D27" s="12"/>
      <c r="E27" s="12"/>
      <c r="F27" s="6"/>
      <c r="G27" s="6"/>
      <c r="H27" s="6"/>
      <c r="I27" s="6"/>
    </row>
    <row r="28" ht="57.0" customHeight="1">
      <c r="A28" s="143">
        <v>301.0</v>
      </c>
      <c r="B28" s="143">
        <v>1.783010000008E12</v>
      </c>
      <c r="C28" s="6"/>
      <c r="D28" s="12"/>
      <c r="E28" s="12"/>
      <c r="F28" s="6"/>
      <c r="G28" s="6"/>
      <c r="H28" s="6"/>
      <c r="I28" s="6"/>
    </row>
    <row r="29" ht="15.75" customHeight="1"/>
    <row r="30" ht="15.75" customHeight="1">
      <c r="A30" s="1" t="s">
        <v>252</v>
      </c>
    </row>
    <row r="31" ht="15.75" customHeight="1">
      <c r="A31" s="142" t="s">
        <v>253</v>
      </c>
      <c r="K31" s="35"/>
    </row>
    <row r="32" ht="15.75" customHeight="1"/>
    <row r="33" ht="15.75" customHeight="1">
      <c r="A33" s="6" t="s">
        <v>31</v>
      </c>
      <c r="B33" s="12" t="s">
        <v>32</v>
      </c>
    </row>
    <row r="34" ht="15.75" customHeight="1">
      <c r="A34" s="1" t="s">
        <v>98</v>
      </c>
      <c r="B34" s="1" t="s">
        <v>254</v>
      </c>
    </row>
    <row r="35" ht="15.75" customHeight="1"/>
    <row r="36" ht="15.75" customHeight="1"/>
    <row r="37" ht="15.75" customHeight="1"/>
    <row r="38" ht="15.75" customHeight="1">
      <c r="A38" s="90" t="s">
        <v>61</v>
      </c>
    </row>
    <row r="39" ht="15.75" customHeight="1">
      <c r="A39" s="91" t="s">
        <v>66</v>
      </c>
      <c r="B39" s="91" t="s">
        <v>68</v>
      </c>
      <c r="C39" s="91" t="s">
        <v>70</v>
      </c>
      <c r="D39" s="91" t="s">
        <v>71</v>
      </c>
      <c r="E39" s="91" t="s">
        <v>72</v>
      </c>
      <c r="F39" s="91" t="s">
        <v>73</v>
      </c>
      <c r="G39" s="91" t="s">
        <v>74</v>
      </c>
      <c r="H39" s="91" t="s">
        <v>3</v>
      </c>
      <c r="I39" s="91" t="s">
        <v>75</v>
      </c>
      <c r="J39" s="91" t="s">
        <v>76</v>
      </c>
      <c r="K39" s="91" t="s">
        <v>77</v>
      </c>
      <c r="L39" s="91" t="s">
        <v>78</v>
      </c>
      <c r="M39" s="91" t="s">
        <v>79</v>
      </c>
      <c r="N39" s="98"/>
    </row>
    <row r="40" ht="15.75" customHeight="1">
      <c r="A40" s="29">
        <v>45748.0</v>
      </c>
      <c r="B40" s="29">
        <v>45777.0</v>
      </c>
      <c r="C40" s="32">
        <v>301.0</v>
      </c>
      <c r="D40" s="111">
        <v>12.0</v>
      </c>
      <c r="E40" s="32" t="s">
        <v>91</v>
      </c>
      <c r="F40" s="113">
        <f t="shared" ref="F40:F51" si="1">(B40-A40)+1</f>
        <v>30</v>
      </c>
      <c r="G40" s="36">
        <v>10000.0</v>
      </c>
      <c r="H40" s="35">
        <f t="shared" ref="H40:H51" si="2">F40*G40</f>
        <v>300000</v>
      </c>
      <c r="I40" s="35">
        <v>0.0</v>
      </c>
      <c r="J40" s="35">
        <v>8.34</v>
      </c>
      <c r="K40" s="36">
        <f t="shared" ref="K40:K51" si="3">(J40*H40)/(365*100)</f>
        <v>68.54794521</v>
      </c>
      <c r="L40" s="36">
        <f t="shared" ref="L40:L51" si="4">ROUND(K40*0.15, 2)</f>
        <v>10.28</v>
      </c>
      <c r="M40" s="35">
        <v>0.0</v>
      </c>
    </row>
    <row r="41" ht="15.75" customHeight="1">
      <c r="A41" s="29">
        <v>45778.0</v>
      </c>
      <c r="B41" s="29">
        <v>45808.0</v>
      </c>
      <c r="C41" s="32">
        <v>301.0</v>
      </c>
      <c r="D41" s="111">
        <v>12.0</v>
      </c>
      <c r="E41" s="32" t="s">
        <v>91</v>
      </c>
      <c r="F41" s="113">
        <f t="shared" si="1"/>
        <v>31</v>
      </c>
      <c r="G41" s="36">
        <v>20000.0</v>
      </c>
      <c r="H41" s="35">
        <f t="shared" si="2"/>
        <v>620000</v>
      </c>
      <c r="I41" s="35">
        <v>0.0</v>
      </c>
      <c r="J41" s="35">
        <v>8.34</v>
      </c>
      <c r="K41" s="36">
        <f t="shared" si="3"/>
        <v>141.6657534</v>
      </c>
      <c r="L41" s="36">
        <f t="shared" si="4"/>
        <v>21.25</v>
      </c>
      <c r="M41" s="35">
        <v>0.0</v>
      </c>
    </row>
    <row r="42" ht="15.75" customHeight="1">
      <c r="A42" s="29">
        <v>45809.0</v>
      </c>
      <c r="B42" s="29">
        <v>45838.0</v>
      </c>
      <c r="C42" s="32">
        <v>301.0</v>
      </c>
      <c r="D42" s="111">
        <v>12.0</v>
      </c>
      <c r="E42" s="32" t="s">
        <v>91</v>
      </c>
      <c r="F42" s="113">
        <f t="shared" si="1"/>
        <v>30</v>
      </c>
      <c r="G42" s="36">
        <v>30000.0</v>
      </c>
      <c r="H42" s="35">
        <f t="shared" si="2"/>
        <v>900000</v>
      </c>
      <c r="I42" s="35">
        <v>0.0</v>
      </c>
      <c r="J42" s="35">
        <v>8.34</v>
      </c>
      <c r="K42" s="36">
        <f t="shared" si="3"/>
        <v>205.6438356</v>
      </c>
      <c r="L42" s="36">
        <f t="shared" si="4"/>
        <v>30.85</v>
      </c>
      <c r="M42" s="35">
        <v>0.0</v>
      </c>
    </row>
    <row r="43" ht="15.75" customHeight="1">
      <c r="A43" s="29">
        <v>45839.0</v>
      </c>
      <c r="B43" s="29">
        <v>45869.0</v>
      </c>
      <c r="C43" s="32">
        <v>301.0</v>
      </c>
      <c r="D43" s="111">
        <v>12.0</v>
      </c>
      <c r="E43" s="32" t="s">
        <v>91</v>
      </c>
      <c r="F43" s="113">
        <f t="shared" si="1"/>
        <v>31</v>
      </c>
      <c r="G43" s="36">
        <v>40000.0</v>
      </c>
      <c r="H43" s="35">
        <f t="shared" si="2"/>
        <v>1240000</v>
      </c>
      <c r="I43" s="35">
        <v>0.0</v>
      </c>
      <c r="J43" s="35">
        <v>8.34</v>
      </c>
      <c r="K43" s="36">
        <f t="shared" si="3"/>
        <v>283.3315068</v>
      </c>
      <c r="L43" s="36">
        <f t="shared" si="4"/>
        <v>42.5</v>
      </c>
      <c r="M43" s="35">
        <v>0.0</v>
      </c>
    </row>
    <row r="44" ht="15.75" customHeight="1">
      <c r="A44" s="29">
        <v>45870.0</v>
      </c>
      <c r="B44" s="29">
        <v>45900.0</v>
      </c>
      <c r="C44" s="32">
        <v>301.0</v>
      </c>
      <c r="D44" s="111">
        <v>12.0</v>
      </c>
      <c r="E44" s="32" t="s">
        <v>91</v>
      </c>
      <c r="F44" s="113">
        <f t="shared" si="1"/>
        <v>31</v>
      </c>
      <c r="G44" s="144">
        <v>50000.0</v>
      </c>
      <c r="H44" s="35">
        <f t="shared" si="2"/>
        <v>1550000</v>
      </c>
      <c r="I44" s="35">
        <v>0.0</v>
      </c>
      <c r="J44" s="35">
        <v>8.34</v>
      </c>
      <c r="K44" s="36">
        <f t="shared" si="3"/>
        <v>354.1643836</v>
      </c>
      <c r="L44" s="36">
        <f t="shared" si="4"/>
        <v>53.12</v>
      </c>
      <c r="M44" s="35">
        <v>0.0</v>
      </c>
    </row>
    <row r="45" ht="15.75" customHeight="1">
      <c r="A45" s="29">
        <v>45901.0</v>
      </c>
      <c r="B45" s="29">
        <v>45930.0</v>
      </c>
      <c r="C45" s="32">
        <v>301.0</v>
      </c>
      <c r="D45" s="111">
        <v>12.0</v>
      </c>
      <c r="E45" s="32" t="s">
        <v>91</v>
      </c>
      <c r="F45" s="113">
        <f t="shared" si="1"/>
        <v>30</v>
      </c>
      <c r="G45" s="36">
        <v>60000.0</v>
      </c>
      <c r="H45" s="35">
        <f t="shared" si="2"/>
        <v>1800000</v>
      </c>
      <c r="I45" s="35">
        <v>0.0</v>
      </c>
      <c r="J45" s="35">
        <v>8.34</v>
      </c>
      <c r="K45" s="53">
        <f t="shared" si="3"/>
        <v>411.2876712</v>
      </c>
      <c r="L45" s="36">
        <f t="shared" si="4"/>
        <v>61.69</v>
      </c>
      <c r="M45" s="35">
        <v>0.0</v>
      </c>
    </row>
    <row r="46" ht="15.75" customHeight="1">
      <c r="A46" s="29">
        <v>45931.0</v>
      </c>
      <c r="B46" s="29">
        <v>45961.0</v>
      </c>
      <c r="C46" s="32">
        <v>301.0</v>
      </c>
      <c r="D46" s="111">
        <v>12.0</v>
      </c>
      <c r="E46" s="32" t="s">
        <v>91</v>
      </c>
      <c r="F46" s="113">
        <f t="shared" si="1"/>
        <v>31</v>
      </c>
      <c r="G46" s="36">
        <v>70000.0</v>
      </c>
      <c r="H46" s="35">
        <f t="shared" si="2"/>
        <v>2170000</v>
      </c>
      <c r="I46" s="35">
        <v>0.0</v>
      </c>
      <c r="J46" s="35">
        <v>8.34</v>
      </c>
      <c r="K46" s="36">
        <f t="shared" si="3"/>
        <v>495.830137</v>
      </c>
      <c r="L46" s="36">
        <f t="shared" si="4"/>
        <v>74.37</v>
      </c>
      <c r="M46" s="35">
        <v>0.0</v>
      </c>
    </row>
    <row r="47" ht="15.75" customHeight="1">
      <c r="A47" s="29">
        <v>45962.0</v>
      </c>
      <c r="B47" s="29">
        <v>45991.0</v>
      </c>
      <c r="C47" s="32">
        <v>301.0</v>
      </c>
      <c r="D47" s="111">
        <v>12.0</v>
      </c>
      <c r="E47" s="32" t="s">
        <v>91</v>
      </c>
      <c r="F47" s="113">
        <f t="shared" si="1"/>
        <v>30</v>
      </c>
      <c r="G47" s="36">
        <v>80000.0</v>
      </c>
      <c r="H47" s="35">
        <f t="shared" si="2"/>
        <v>2400000</v>
      </c>
      <c r="I47" s="35">
        <v>0.0</v>
      </c>
      <c r="J47" s="35">
        <v>8.34</v>
      </c>
      <c r="K47" s="36">
        <f t="shared" si="3"/>
        <v>548.3835616</v>
      </c>
      <c r="L47" s="36">
        <f t="shared" si="4"/>
        <v>82.26</v>
      </c>
      <c r="M47" s="35">
        <v>0.0</v>
      </c>
    </row>
    <row r="48" ht="15.75" customHeight="1">
      <c r="A48" s="29">
        <v>45992.0</v>
      </c>
      <c r="B48" s="29">
        <v>46022.0</v>
      </c>
      <c r="C48" s="32">
        <v>301.0</v>
      </c>
      <c r="D48" s="111">
        <v>12.0</v>
      </c>
      <c r="E48" s="32" t="s">
        <v>91</v>
      </c>
      <c r="F48" s="113">
        <f t="shared" si="1"/>
        <v>31</v>
      </c>
      <c r="G48" s="36">
        <v>90000.0</v>
      </c>
      <c r="H48" s="35">
        <f t="shared" si="2"/>
        <v>2790000</v>
      </c>
      <c r="I48" s="35">
        <v>0.0</v>
      </c>
      <c r="J48" s="35">
        <v>8.34</v>
      </c>
      <c r="K48" s="36">
        <f t="shared" si="3"/>
        <v>637.4958904</v>
      </c>
      <c r="L48" s="36">
        <f t="shared" si="4"/>
        <v>95.62</v>
      </c>
      <c r="M48" s="35">
        <v>0.0</v>
      </c>
    </row>
    <row r="49" ht="15.75" customHeight="1">
      <c r="A49" s="29">
        <v>46023.0</v>
      </c>
      <c r="B49" s="29">
        <v>46053.0</v>
      </c>
      <c r="C49" s="32">
        <v>301.0</v>
      </c>
      <c r="D49" s="111">
        <v>12.0</v>
      </c>
      <c r="E49" s="32" t="s">
        <v>91</v>
      </c>
      <c r="F49" s="113">
        <f t="shared" si="1"/>
        <v>31</v>
      </c>
      <c r="G49" s="36">
        <v>100000.0</v>
      </c>
      <c r="H49" s="35">
        <f t="shared" si="2"/>
        <v>3100000</v>
      </c>
      <c r="I49" s="35">
        <v>0.0</v>
      </c>
      <c r="J49" s="35">
        <v>8.34</v>
      </c>
      <c r="K49" s="36">
        <f t="shared" si="3"/>
        <v>708.3287671</v>
      </c>
      <c r="L49" s="36">
        <f t="shared" si="4"/>
        <v>106.25</v>
      </c>
      <c r="M49" s="35">
        <v>0.0</v>
      </c>
    </row>
    <row r="50" ht="15.75" customHeight="1">
      <c r="A50" s="29">
        <v>46054.0</v>
      </c>
      <c r="B50" s="29">
        <v>46081.0</v>
      </c>
      <c r="C50" s="32">
        <v>301.0</v>
      </c>
      <c r="D50" s="111">
        <v>12.0</v>
      </c>
      <c r="E50" s="32" t="s">
        <v>91</v>
      </c>
      <c r="F50" s="113">
        <f t="shared" si="1"/>
        <v>28</v>
      </c>
      <c r="G50" s="36">
        <v>110000.0</v>
      </c>
      <c r="H50" s="35">
        <f t="shared" si="2"/>
        <v>3080000</v>
      </c>
      <c r="I50" s="35">
        <v>0.0</v>
      </c>
      <c r="J50" s="35">
        <v>8.34</v>
      </c>
      <c r="K50" s="36">
        <f t="shared" si="3"/>
        <v>703.7589041</v>
      </c>
      <c r="L50" s="36">
        <f t="shared" si="4"/>
        <v>105.56</v>
      </c>
      <c r="M50" s="35">
        <v>0.0</v>
      </c>
    </row>
    <row r="51" ht="15.75" customHeight="1">
      <c r="A51" s="29">
        <v>46082.0</v>
      </c>
      <c r="B51" s="29">
        <v>46112.0</v>
      </c>
      <c r="C51" s="32">
        <v>301.0</v>
      </c>
      <c r="D51" s="111">
        <v>12.0</v>
      </c>
      <c r="E51" s="32" t="s">
        <v>91</v>
      </c>
      <c r="F51" s="113">
        <f t="shared" si="1"/>
        <v>31</v>
      </c>
      <c r="G51" s="36">
        <v>120000.0</v>
      </c>
      <c r="H51" s="35">
        <f t="shared" si="2"/>
        <v>3720000</v>
      </c>
      <c r="I51" s="35">
        <v>0.0</v>
      </c>
      <c r="J51" s="35">
        <v>8.34</v>
      </c>
      <c r="K51" s="36">
        <f t="shared" si="3"/>
        <v>849.9945205</v>
      </c>
      <c r="L51" s="36">
        <f t="shared" si="4"/>
        <v>127.5</v>
      </c>
      <c r="M51" s="35">
        <v>0.0</v>
      </c>
    </row>
    <row r="52" ht="15.75" customHeight="1">
      <c r="K52" s="4" t="s">
        <v>130</v>
      </c>
      <c r="L52" s="4" t="s">
        <v>131</v>
      </c>
    </row>
    <row r="53" ht="15.75" customHeight="1">
      <c r="K53" s="4" t="s">
        <v>256</v>
      </c>
      <c r="L53" s="4">
        <f>ROUND(SUM(L39:L51), 2)</f>
        <v>811.25</v>
      </c>
    </row>
    <row r="54" ht="15.75" customHeight="1">
      <c r="A54" s="5" t="s">
        <v>144</v>
      </c>
      <c r="K54" s="66" t="s">
        <v>257</v>
      </c>
      <c r="L54" s="115" t="s">
        <v>147</v>
      </c>
    </row>
    <row r="55" ht="15.75" customHeight="1">
      <c r="K55" s="136">
        <v>5408.43</v>
      </c>
      <c r="L55" s="115">
        <v>811.26</v>
      </c>
    </row>
    <row r="56" ht="15.75" customHeight="1">
      <c r="A56" s="1" t="s">
        <v>148</v>
      </c>
      <c r="B56" s="1" t="str">
        <f>B57-K53</f>
        <v>#VALUE!</v>
      </c>
    </row>
    <row r="57" ht="15.75" customHeight="1">
      <c r="A57" s="1" t="s">
        <v>149</v>
      </c>
      <c r="B57" s="70">
        <v>12673.86</v>
      </c>
    </row>
    <row r="58" ht="15.75" customHeight="1">
      <c r="A58" s="1" t="s">
        <v>150</v>
      </c>
      <c r="B58" s="1">
        <v>0.0</v>
      </c>
    </row>
    <row r="59" ht="15.75" customHeight="1">
      <c r="A59" s="1"/>
      <c r="B59" s="1"/>
    </row>
    <row r="60" ht="15.75" customHeight="1">
      <c r="A60" s="1" t="s">
        <v>151</v>
      </c>
      <c r="B60" s="70">
        <v>1901.08</v>
      </c>
      <c r="C60" s="70"/>
    </row>
    <row r="61" ht="15.75" customHeight="1">
      <c r="A61" s="1" t="s">
        <v>152</v>
      </c>
      <c r="B61" s="1">
        <v>0.0</v>
      </c>
    </row>
    <row r="62" ht="15.75" customHeight="1">
      <c r="A62" s="1" t="s">
        <v>153</v>
      </c>
      <c r="B62" s="1" t="str">
        <f>ROUND(B56*0.15, 2)</f>
        <v>#VALUE!</v>
      </c>
    </row>
    <row r="63" ht="15.75" customHeight="1">
      <c r="A63" s="1"/>
    </row>
    <row r="64" ht="15.75" customHeight="1">
      <c r="A64" s="1" t="s">
        <v>75</v>
      </c>
      <c r="B64" s="1">
        <v>150.0</v>
      </c>
    </row>
    <row r="65" ht="15.75" customHeight="1">
      <c r="A65" s="1" t="s">
        <v>154</v>
      </c>
      <c r="B65" s="1">
        <v>200.0</v>
      </c>
    </row>
    <row r="66" ht="15.75" customHeight="1">
      <c r="A66" s="1" t="s">
        <v>156</v>
      </c>
      <c r="B66" s="1">
        <f>B65*0.15</f>
        <v>30</v>
      </c>
    </row>
    <row r="67" ht="15.75" customHeight="1"/>
    <row r="68" ht="15.75" customHeight="1"/>
    <row r="69" ht="15.75" customHeight="1">
      <c r="A69" s="1" t="s">
        <v>158</v>
      </c>
      <c r="B69" s="70">
        <v>160772.78</v>
      </c>
    </row>
    <row r="70" ht="15.75" customHeight="1"/>
    <row r="71" ht="15.75" customHeight="1">
      <c r="A71" s="66" t="s">
        <v>159</v>
      </c>
      <c r="B71" s="1" t="str">
        <f>B69+B62-B56-B64-B65-B66</f>
        <v>#VALUE!</v>
      </c>
    </row>
    <row r="72" ht="15.75" customHeight="1"/>
    <row r="73" ht="15.75" customHeight="1">
      <c r="A73" s="1" t="s">
        <v>160</v>
      </c>
      <c r="B73" s="70">
        <v>154217.17</v>
      </c>
    </row>
    <row r="74" ht="15.75" customHeight="1"/>
    <row r="75" ht="15.75" customHeight="1">
      <c r="A75" s="1" t="s">
        <v>161</v>
      </c>
      <c r="B75" s="1" t="str">
        <f>B73-B71</f>
        <v>#VALUE!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location="gid=0" ref="A31"/>
  </hyperlinks>
  <printOptions/>
  <pageMargins bottom="0.75" footer="0.0" header="0.0" left="0.7" right="0.7" top="0.75"/>
  <pageSetup orientation="landscape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25.5"/>
    <col customWidth="1" min="3" max="3" width="14.88"/>
    <col customWidth="1" min="6" max="6" width="14.13"/>
    <col customWidth="1" min="10" max="10" width="23.25"/>
  </cols>
  <sheetData>
    <row r="1" ht="15.75" customHeight="1">
      <c r="A1" s="12" t="s">
        <v>171</v>
      </c>
      <c r="F1" s="1" t="s">
        <v>175</v>
      </c>
      <c r="L1" s="85" t="s">
        <v>3</v>
      </c>
      <c r="M1" s="85" t="s">
        <v>45</v>
      </c>
    </row>
    <row r="2" ht="15.75" customHeight="1">
      <c r="B2" s="142" t="s">
        <v>251</v>
      </c>
      <c r="L2" s="1">
        <v>301.0</v>
      </c>
      <c r="M2" s="1">
        <v>1.783010000008E12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39.0" customHeight="1">
      <c r="A23" s="143" t="s">
        <v>3</v>
      </c>
      <c r="B23" s="143" t="s">
        <v>57</v>
      </c>
    </row>
    <row r="24" ht="38.25" customHeight="1">
      <c r="A24" s="143">
        <v>301.0</v>
      </c>
      <c r="B24" s="143">
        <v>1.783010000008E12</v>
      </c>
    </row>
    <row r="25" ht="15.75" customHeight="1"/>
    <row r="26" ht="15.75" customHeight="1">
      <c r="A26" s="12" t="s">
        <v>16</v>
      </c>
      <c r="B26" s="6" t="s">
        <v>27</v>
      </c>
      <c r="C26" s="6" t="s">
        <v>28</v>
      </c>
      <c r="D26" s="12" t="s">
        <v>29</v>
      </c>
      <c r="E26" s="12" t="s">
        <v>30</v>
      </c>
      <c r="F26" s="6" t="s">
        <v>31</v>
      </c>
      <c r="G26" s="6" t="s">
        <v>32</v>
      </c>
      <c r="H26" s="6" t="s">
        <v>33</v>
      </c>
      <c r="I26" s="6" t="s">
        <v>34</v>
      </c>
    </row>
    <row r="27" ht="15.75" customHeight="1"/>
    <row r="28" ht="15.75" customHeight="1">
      <c r="A28" s="1" t="s">
        <v>252</v>
      </c>
    </row>
    <row r="29" ht="15.75" customHeight="1">
      <c r="A29" s="142" t="s">
        <v>253</v>
      </c>
      <c r="K29" s="35"/>
    </row>
    <row r="30" ht="15.75" customHeight="1"/>
    <row r="31" ht="15.75" customHeight="1">
      <c r="A31" s="6" t="s">
        <v>31</v>
      </c>
      <c r="B31" s="12" t="s">
        <v>32</v>
      </c>
    </row>
    <row r="32" ht="15.75" customHeight="1">
      <c r="A32" s="1" t="s">
        <v>98</v>
      </c>
      <c r="B32" s="1" t="s">
        <v>255</v>
      </c>
    </row>
    <row r="33" ht="15.75" customHeight="1"/>
    <row r="34" ht="15.75" customHeight="1"/>
    <row r="35" ht="15.75" customHeight="1"/>
    <row r="36" ht="15.75" customHeight="1">
      <c r="A36" s="90" t="s">
        <v>61</v>
      </c>
    </row>
    <row r="37" ht="15.75" customHeight="1">
      <c r="A37" s="91" t="s">
        <v>66</v>
      </c>
      <c r="B37" s="91" t="s">
        <v>68</v>
      </c>
      <c r="C37" s="91" t="s">
        <v>70</v>
      </c>
      <c r="D37" s="91" t="s">
        <v>71</v>
      </c>
      <c r="E37" s="91" t="s">
        <v>72</v>
      </c>
      <c r="F37" s="91" t="s">
        <v>73</v>
      </c>
      <c r="G37" s="91" t="s">
        <v>74</v>
      </c>
      <c r="H37" s="91" t="s">
        <v>3</v>
      </c>
      <c r="I37" s="91" t="s">
        <v>75</v>
      </c>
      <c r="J37" s="91" t="s">
        <v>76</v>
      </c>
      <c r="K37" s="91" t="s">
        <v>77</v>
      </c>
      <c r="L37" s="91" t="s">
        <v>78</v>
      </c>
      <c r="M37" s="91" t="s">
        <v>79</v>
      </c>
      <c r="N37" s="98"/>
    </row>
    <row r="38" ht="15.75" customHeight="1">
      <c r="A38" s="29">
        <v>45748.0</v>
      </c>
      <c r="B38" s="29">
        <v>45777.0</v>
      </c>
      <c r="C38" s="32">
        <v>301.0</v>
      </c>
      <c r="D38" s="32">
        <v>12.0</v>
      </c>
      <c r="E38" s="32" t="s">
        <v>91</v>
      </c>
      <c r="F38" s="32">
        <v>30.0</v>
      </c>
      <c r="G38" s="36">
        <v>10000.0</v>
      </c>
      <c r="H38" s="36">
        <v>300000.0</v>
      </c>
      <c r="I38" s="35">
        <v>0.0</v>
      </c>
      <c r="J38" s="35">
        <v>8.34</v>
      </c>
      <c r="K38" s="36">
        <f t="shared" ref="K38:K49" si="1">(J38*H38)/(365*100)</f>
        <v>68.54794521</v>
      </c>
      <c r="L38" s="36">
        <f t="shared" ref="L38:L49" si="2">ROUND(K38*0.15, 2)</f>
        <v>10.28</v>
      </c>
      <c r="M38" s="35">
        <v>0.0</v>
      </c>
    </row>
    <row r="39" ht="15.75" customHeight="1">
      <c r="A39" s="29">
        <v>45778.0</v>
      </c>
      <c r="B39" s="29">
        <v>45808.0</v>
      </c>
      <c r="C39" s="32">
        <v>301.0</v>
      </c>
      <c r="D39" s="32">
        <v>12.0</v>
      </c>
      <c r="E39" s="32" t="s">
        <v>91</v>
      </c>
      <c r="F39" s="32">
        <v>31.0</v>
      </c>
      <c r="G39" s="36">
        <v>20000.0</v>
      </c>
      <c r="H39" s="36">
        <v>620000.0</v>
      </c>
      <c r="I39" s="35">
        <v>0.0</v>
      </c>
      <c r="J39" s="35">
        <v>8.54</v>
      </c>
      <c r="K39" s="36">
        <f t="shared" si="1"/>
        <v>145.0630137</v>
      </c>
      <c r="L39" s="36">
        <f t="shared" si="2"/>
        <v>21.76</v>
      </c>
      <c r="M39" s="35">
        <v>0.0</v>
      </c>
    </row>
    <row r="40" ht="15.75" customHeight="1">
      <c r="A40" s="145">
        <v>45809.0</v>
      </c>
      <c r="B40" s="145">
        <v>45838.0</v>
      </c>
      <c r="C40" s="146">
        <v>301.0</v>
      </c>
      <c r="D40" s="146">
        <v>12.0</v>
      </c>
      <c r="E40" s="146" t="s">
        <v>91</v>
      </c>
      <c r="F40" s="146">
        <v>30.0</v>
      </c>
      <c r="G40" s="147">
        <v>30000.0</v>
      </c>
      <c r="H40" s="147">
        <v>900000.0</v>
      </c>
      <c r="I40" s="148">
        <v>0.0</v>
      </c>
      <c r="J40" s="148">
        <v>0.0</v>
      </c>
      <c r="K40" s="147">
        <f t="shared" si="1"/>
        <v>0</v>
      </c>
      <c r="L40" s="147">
        <f t="shared" si="2"/>
        <v>0</v>
      </c>
      <c r="M40" s="148">
        <v>0.0</v>
      </c>
    </row>
    <row r="41" ht="15.75" customHeight="1">
      <c r="A41" s="145">
        <v>45839.0</v>
      </c>
      <c r="B41" s="145">
        <v>45869.0</v>
      </c>
      <c r="C41" s="146">
        <v>301.0</v>
      </c>
      <c r="D41" s="146">
        <v>12.0</v>
      </c>
      <c r="E41" s="146" t="s">
        <v>91</v>
      </c>
      <c r="F41" s="146">
        <v>31.0</v>
      </c>
      <c r="G41" s="147">
        <v>40000.0</v>
      </c>
      <c r="H41" s="147">
        <v>1240000.0</v>
      </c>
      <c r="I41" s="148">
        <v>0.0</v>
      </c>
      <c r="J41" s="148">
        <v>0.0</v>
      </c>
      <c r="K41" s="147">
        <f t="shared" si="1"/>
        <v>0</v>
      </c>
      <c r="L41" s="147">
        <f t="shared" si="2"/>
        <v>0</v>
      </c>
      <c r="M41" s="148">
        <v>0.0</v>
      </c>
    </row>
    <row r="42" ht="15.75" customHeight="1">
      <c r="A42" s="145">
        <v>45870.0</v>
      </c>
      <c r="B42" s="145">
        <v>45900.0</v>
      </c>
      <c r="C42" s="146">
        <v>301.0</v>
      </c>
      <c r="D42" s="146">
        <v>12.0</v>
      </c>
      <c r="E42" s="146" t="s">
        <v>91</v>
      </c>
      <c r="F42" s="146">
        <v>31.0</v>
      </c>
      <c r="G42" s="147">
        <v>50000.0</v>
      </c>
      <c r="H42" s="147">
        <v>1550000.0</v>
      </c>
      <c r="I42" s="148">
        <v>0.0</v>
      </c>
      <c r="J42" s="148">
        <v>0.0</v>
      </c>
      <c r="K42" s="147">
        <f t="shared" si="1"/>
        <v>0</v>
      </c>
      <c r="L42" s="147">
        <f t="shared" si="2"/>
        <v>0</v>
      </c>
      <c r="M42" s="148">
        <v>0.0</v>
      </c>
    </row>
    <row r="43" ht="15.75" customHeight="1">
      <c r="A43" s="29">
        <v>45901.0</v>
      </c>
      <c r="B43" s="29">
        <v>45930.0</v>
      </c>
      <c r="C43" s="32">
        <v>301.0</v>
      </c>
      <c r="D43" s="32">
        <v>12.0</v>
      </c>
      <c r="E43" s="32" t="s">
        <v>91</v>
      </c>
      <c r="F43" s="32">
        <v>30.0</v>
      </c>
      <c r="G43" s="36">
        <v>60000.0</v>
      </c>
      <c r="H43" s="36">
        <v>1800000.0</v>
      </c>
      <c r="I43" s="35">
        <v>0.0</v>
      </c>
      <c r="J43" s="35">
        <v>2.47</v>
      </c>
      <c r="K43" s="53">
        <f t="shared" si="1"/>
        <v>121.8082192</v>
      </c>
      <c r="L43" s="36">
        <f t="shared" si="2"/>
        <v>18.27</v>
      </c>
      <c r="M43" s="35">
        <v>0.0</v>
      </c>
    </row>
    <row r="44" ht="15.75" customHeight="1">
      <c r="A44" s="29">
        <v>45931.0</v>
      </c>
      <c r="B44" s="29">
        <v>45961.0</v>
      </c>
      <c r="C44" s="32">
        <v>301.0</v>
      </c>
      <c r="D44" s="32">
        <v>12.0</v>
      </c>
      <c r="E44" s="32" t="s">
        <v>91</v>
      </c>
      <c r="F44" s="32">
        <v>31.0</v>
      </c>
      <c r="G44" s="36">
        <v>70000.0</v>
      </c>
      <c r="H44" s="36">
        <v>2170000.0</v>
      </c>
      <c r="I44" s="35">
        <v>0.0</v>
      </c>
      <c r="J44" s="35">
        <v>0.09</v>
      </c>
      <c r="K44" s="36">
        <f t="shared" si="1"/>
        <v>5.350684932</v>
      </c>
      <c r="L44" s="36">
        <f t="shared" si="2"/>
        <v>0.8</v>
      </c>
      <c r="M44" s="35">
        <v>0.0</v>
      </c>
    </row>
    <row r="45" ht="15.75" customHeight="1">
      <c r="A45" s="29">
        <v>45962.0</v>
      </c>
      <c r="B45" s="29">
        <v>45991.0</v>
      </c>
      <c r="C45" s="32">
        <v>301.0</v>
      </c>
      <c r="D45" s="32">
        <v>12.0</v>
      </c>
      <c r="E45" s="32" t="s">
        <v>91</v>
      </c>
      <c r="F45" s="32">
        <v>30.0</v>
      </c>
      <c r="G45" s="36">
        <v>80000.0</v>
      </c>
      <c r="H45" s="36">
        <v>2400000.0</v>
      </c>
      <c r="I45" s="35">
        <v>0.0</v>
      </c>
      <c r="J45" s="35">
        <v>0.11</v>
      </c>
      <c r="K45" s="36">
        <f t="shared" si="1"/>
        <v>7.232876712</v>
      </c>
      <c r="L45" s="36">
        <f t="shared" si="2"/>
        <v>1.08</v>
      </c>
      <c r="M45" s="35">
        <v>0.0</v>
      </c>
    </row>
    <row r="46" ht="15.75" customHeight="1">
      <c r="A46" s="29">
        <v>45992.0</v>
      </c>
      <c r="B46" s="29">
        <v>46022.0</v>
      </c>
      <c r="C46" s="32">
        <v>301.0</v>
      </c>
      <c r="D46" s="32">
        <v>12.0</v>
      </c>
      <c r="E46" s="32" t="s">
        <v>91</v>
      </c>
      <c r="F46" s="32">
        <v>31.0</v>
      </c>
      <c r="G46" s="36">
        <v>90000.0</v>
      </c>
      <c r="H46" s="36">
        <v>2790000.0</v>
      </c>
      <c r="I46" s="35">
        <v>0.0</v>
      </c>
      <c r="J46" s="35">
        <v>0.16</v>
      </c>
      <c r="K46" s="36">
        <f t="shared" si="1"/>
        <v>12.23013699</v>
      </c>
      <c r="L46" s="36">
        <f t="shared" si="2"/>
        <v>1.83</v>
      </c>
      <c r="M46" s="35">
        <v>0.0</v>
      </c>
    </row>
    <row r="47" ht="15.75" customHeight="1">
      <c r="A47" s="29">
        <v>46023.0</v>
      </c>
      <c r="B47" s="29">
        <v>46053.0</v>
      </c>
      <c r="C47" s="32">
        <v>301.0</v>
      </c>
      <c r="D47" s="32">
        <v>12.0</v>
      </c>
      <c r="E47" s="32" t="s">
        <v>91</v>
      </c>
      <c r="F47" s="32">
        <v>31.0</v>
      </c>
      <c r="G47" s="35" t="s">
        <v>259</v>
      </c>
      <c r="H47" s="36">
        <v>3100000.0</v>
      </c>
      <c r="I47" s="35">
        <v>0.0</v>
      </c>
      <c r="J47" s="35">
        <v>0.2</v>
      </c>
      <c r="K47" s="36">
        <f t="shared" si="1"/>
        <v>16.98630137</v>
      </c>
      <c r="L47" s="36">
        <f t="shared" si="2"/>
        <v>2.55</v>
      </c>
      <c r="M47" s="35">
        <v>0.0</v>
      </c>
    </row>
    <row r="48" ht="15.75" customHeight="1">
      <c r="A48" s="29">
        <v>46054.0</v>
      </c>
      <c r="B48" s="29">
        <v>46081.0</v>
      </c>
      <c r="C48" s="32">
        <v>301.0</v>
      </c>
      <c r="D48" s="32">
        <v>12.0</v>
      </c>
      <c r="E48" s="32" t="s">
        <v>91</v>
      </c>
      <c r="F48" s="32">
        <v>28.0</v>
      </c>
      <c r="G48" s="35" t="s">
        <v>260</v>
      </c>
      <c r="H48" s="36">
        <v>3080000.0</v>
      </c>
      <c r="I48" s="35">
        <v>0.0</v>
      </c>
      <c r="J48" s="35">
        <v>0.19</v>
      </c>
      <c r="K48" s="36">
        <f t="shared" si="1"/>
        <v>16.03287671</v>
      </c>
      <c r="L48" s="36">
        <f t="shared" si="2"/>
        <v>2.4</v>
      </c>
      <c r="M48" s="35">
        <v>0.0</v>
      </c>
    </row>
    <row r="49" ht="15.75" customHeight="1">
      <c r="A49" s="29">
        <v>46082.0</v>
      </c>
      <c r="B49" s="29">
        <v>46112.0</v>
      </c>
      <c r="C49" s="32">
        <v>301.0</v>
      </c>
      <c r="D49" s="32">
        <v>12.0</v>
      </c>
      <c r="E49" s="32" t="s">
        <v>91</v>
      </c>
      <c r="F49" s="32">
        <v>31.0</v>
      </c>
      <c r="G49" s="35" t="s">
        <v>261</v>
      </c>
      <c r="H49" s="36">
        <v>3720000.0</v>
      </c>
      <c r="I49" s="35">
        <v>0.0</v>
      </c>
      <c r="J49" s="35">
        <v>0.15</v>
      </c>
      <c r="K49" s="36">
        <f t="shared" si="1"/>
        <v>15.28767123</v>
      </c>
      <c r="L49" s="36">
        <f t="shared" si="2"/>
        <v>2.29</v>
      </c>
      <c r="M49" s="35">
        <v>0.0</v>
      </c>
    </row>
    <row r="50" ht="15.75" customHeight="1">
      <c r="K50" s="4" t="s">
        <v>130</v>
      </c>
      <c r="L50" s="4" t="s">
        <v>131</v>
      </c>
    </row>
    <row r="51" ht="15.75" customHeight="1">
      <c r="K51" s="4">
        <f>ROUND(SUM(K37:K49), 2)</f>
        <v>408.54</v>
      </c>
      <c r="L51" s="1">
        <v>61.26</v>
      </c>
    </row>
    <row r="52" ht="15.75" customHeight="1">
      <c r="A52" s="5" t="s">
        <v>144</v>
      </c>
      <c r="K52" s="66" t="s">
        <v>257</v>
      </c>
      <c r="L52" s="66" t="s">
        <v>147</v>
      </c>
    </row>
    <row r="53" ht="15.75" customHeight="1">
      <c r="K53" s="66">
        <v>408.54</v>
      </c>
      <c r="L53" s="66">
        <v>61.26</v>
      </c>
    </row>
    <row r="54" ht="15.75" customHeight="1">
      <c r="A54" s="1" t="s">
        <v>148</v>
      </c>
      <c r="B54" s="70">
        <f>B55-K51</f>
        <v>12265.32</v>
      </c>
    </row>
    <row r="55" ht="15.75" customHeight="1">
      <c r="A55" s="1" t="s">
        <v>149</v>
      </c>
      <c r="B55" s="70">
        <v>12673.86</v>
      </c>
    </row>
    <row r="56" ht="15.75" customHeight="1">
      <c r="A56" s="1" t="s">
        <v>150</v>
      </c>
      <c r="B56" s="70">
        <v>0.0</v>
      </c>
    </row>
    <row r="57" ht="15.75" customHeight="1">
      <c r="A57" s="1"/>
      <c r="B57" s="70"/>
    </row>
    <row r="58" ht="15.75" customHeight="1">
      <c r="A58" s="1" t="s">
        <v>151</v>
      </c>
      <c r="B58" s="70">
        <v>1901.08</v>
      </c>
      <c r="C58" s="70"/>
    </row>
    <row r="59" ht="15.75" customHeight="1">
      <c r="A59" s="1" t="s">
        <v>152</v>
      </c>
      <c r="B59" s="70">
        <v>0.0</v>
      </c>
    </row>
    <row r="60" ht="15.75" customHeight="1">
      <c r="A60" s="1" t="s">
        <v>153</v>
      </c>
      <c r="B60" s="70">
        <f>B58-L51</f>
        <v>1839.82</v>
      </c>
    </row>
    <row r="61" ht="15.75" customHeight="1">
      <c r="A61" s="1"/>
      <c r="B61" s="70"/>
    </row>
    <row r="62" ht="15.75" customHeight="1">
      <c r="A62" s="1" t="s">
        <v>75</v>
      </c>
      <c r="B62" s="70">
        <v>150.0</v>
      </c>
    </row>
    <row r="63" ht="15.75" customHeight="1">
      <c r="A63" s="1" t="s">
        <v>154</v>
      </c>
      <c r="B63" s="70">
        <v>200.0</v>
      </c>
    </row>
    <row r="64" ht="15.75" customHeight="1">
      <c r="A64" s="1" t="s">
        <v>156</v>
      </c>
      <c r="B64" s="70">
        <f>B63*0.15</f>
        <v>30</v>
      </c>
    </row>
    <row r="65" ht="15.75" customHeight="1"/>
    <row r="66" ht="15.75" customHeight="1"/>
    <row r="67" ht="15.75" customHeight="1">
      <c r="A67" s="1" t="s">
        <v>158</v>
      </c>
      <c r="B67" s="70">
        <v>160772.78</v>
      </c>
    </row>
    <row r="68" ht="15.75" customHeight="1"/>
    <row r="69" ht="15.75" customHeight="1">
      <c r="A69" s="66" t="s">
        <v>159</v>
      </c>
      <c r="B69" s="70">
        <f>B67+B60-B54-B62-B63-B64</f>
        <v>149967.28</v>
      </c>
    </row>
    <row r="70" ht="15.75" customHeight="1"/>
    <row r="71" ht="15.75" customHeight="1">
      <c r="A71" s="1" t="s">
        <v>160</v>
      </c>
      <c r="B71" s="70">
        <f>B67+B60-B54-B62-B63-B64</f>
        <v>149967.28</v>
      </c>
    </row>
    <row r="72" ht="15.75" customHeight="1"/>
    <row r="73" ht="15.75" customHeight="1">
      <c r="A73" s="1" t="s">
        <v>161</v>
      </c>
      <c r="B73" s="70">
        <f>B69-B71</f>
        <v>0</v>
      </c>
    </row>
    <row r="74" ht="15.75" customHeight="1"/>
    <row r="75" ht="15.75" customHeight="1"/>
    <row r="76" ht="15.75" customHeight="1">
      <c r="A76" s="29"/>
      <c r="B76" s="29"/>
      <c r="C76" s="32"/>
      <c r="D76" s="32"/>
      <c r="E76" s="32"/>
      <c r="F76" s="32"/>
      <c r="G76" s="36"/>
      <c r="H76" s="35"/>
      <c r="I76" s="35"/>
      <c r="J76" s="35"/>
      <c r="K76" s="35"/>
      <c r="L76" s="35"/>
      <c r="M76" s="35"/>
    </row>
    <row r="77" ht="15.75" customHeight="1">
      <c r="A77" s="29"/>
      <c r="B77" s="29"/>
      <c r="C77" s="32"/>
      <c r="D77" s="32"/>
      <c r="E77" s="32"/>
      <c r="F77" s="32"/>
      <c r="G77" s="36"/>
      <c r="H77" s="35"/>
      <c r="I77" s="35"/>
      <c r="J77" s="35"/>
      <c r="K77" s="35"/>
      <c r="L77" s="35"/>
      <c r="M77" s="35"/>
    </row>
    <row r="78" ht="15.75" customHeight="1">
      <c r="A78" s="29"/>
      <c r="B78" s="29"/>
      <c r="C78" s="32"/>
      <c r="D78" s="32"/>
      <c r="E78" s="32"/>
      <c r="F78" s="32"/>
      <c r="G78" s="36"/>
      <c r="H78" s="35"/>
      <c r="I78" s="35"/>
      <c r="J78" s="35"/>
      <c r="K78" s="35"/>
      <c r="L78" s="35"/>
      <c r="M78" s="35"/>
    </row>
    <row r="79" ht="15.75" customHeight="1">
      <c r="A79" s="29"/>
      <c r="B79" s="29"/>
      <c r="C79" s="32"/>
      <c r="D79" s="32"/>
      <c r="E79" s="32"/>
      <c r="F79" s="32"/>
      <c r="G79" s="36"/>
      <c r="H79" s="35"/>
      <c r="I79" s="35"/>
      <c r="J79" s="35"/>
      <c r="K79" s="35"/>
      <c r="L79" s="35"/>
      <c r="M79" s="35"/>
    </row>
    <row r="80" ht="15.75" customHeight="1">
      <c r="A80" s="29"/>
      <c r="B80" s="29"/>
      <c r="C80" s="32"/>
      <c r="D80" s="32"/>
      <c r="E80" s="32"/>
      <c r="F80" s="32"/>
      <c r="G80" s="36"/>
      <c r="H80" s="35"/>
      <c r="I80" s="35"/>
      <c r="J80" s="35"/>
      <c r="K80" s="35"/>
      <c r="L80" s="35"/>
      <c r="M80" s="35"/>
    </row>
    <row r="81" ht="15.75" customHeight="1">
      <c r="A81" s="29"/>
      <c r="B81" s="29"/>
      <c r="C81" s="32"/>
      <c r="D81" s="32"/>
      <c r="E81" s="32"/>
      <c r="F81" s="32"/>
      <c r="G81" s="36"/>
      <c r="H81" s="35"/>
      <c r="I81" s="35"/>
      <c r="J81" s="35"/>
      <c r="K81" s="35"/>
      <c r="L81" s="35"/>
      <c r="M81" s="35"/>
    </row>
    <row r="82" ht="15.75" customHeight="1">
      <c r="A82" s="29"/>
      <c r="B82" s="29"/>
      <c r="C82" s="32"/>
      <c r="D82" s="32"/>
      <c r="E82" s="32"/>
      <c r="F82" s="32"/>
      <c r="G82" s="36"/>
      <c r="H82" s="35"/>
      <c r="I82" s="35"/>
      <c r="J82" s="35"/>
      <c r="K82" s="35"/>
      <c r="L82" s="35"/>
      <c r="M82" s="35"/>
    </row>
    <row r="83" ht="15.75" customHeight="1">
      <c r="A83" s="29"/>
      <c r="B83" s="29"/>
      <c r="C83" s="32"/>
      <c r="D83" s="32"/>
      <c r="E83" s="32"/>
      <c r="F83" s="32"/>
      <c r="G83" s="36"/>
      <c r="H83" s="35"/>
      <c r="I83" s="35"/>
      <c r="J83" s="35"/>
      <c r="K83" s="35"/>
      <c r="L83" s="35"/>
      <c r="M83" s="35"/>
    </row>
    <row r="84" ht="15.75" customHeight="1">
      <c r="A84" s="29"/>
      <c r="B84" s="29"/>
      <c r="C84" s="32"/>
      <c r="D84" s="32"/>
      <c r="E84" s="32"/>
      <c r="F84" s="32"/>
      <c r="G84" s="36"/>
      <c r="H84" s="35"/>
      <c r="I84" s="35"/>
      <c r="J84" s="35"/>
      <c r="K84" s="35"/>
      <c r="L84" s="35"/>
      <c r="M84" s="35"/>
    </row>
    <row r="85" ht="15.75" customHeight="1">
      <c r="A85" s="29"/>
      <c r="B85" s="29"/>
      <c r="C85" s="32"/>
      <c r="D85" s="32"/>
      <c r="E85" s="32"/>
      <c r="F85" s="32"/>
      <c r="G85" s="35"/>
      <c r="H85" s="35"/>
      <c r="I85" s="35"/>
      <c r="J85" s="35"/>
      <c r="K85" s="35"/>
      <c r="L85" s="35"/>
      <c r="M85" s="35"/>
    </row>
    <row r="86" ht="15.75" customHeight="1">
      <c r="A86" s="29"/>
      <c r="B86" s="29"/>
      <c r="C86" s="32"/>
      <c r="D86" s="32"/>
      <c r="E86" s="32"/>
      <c r="F86" s="32"/>
      <c r="G86" s="35"/>
      <c r="H86" s="35"/>
      <c r="I86" s="35"/>
      <c r="J86" s="35"/>
      <c r="K86" s="35"/>
      <c r="L86" s="35"/>
      <c r="M86" s="35"/>
    </row>
    <row r="87" ht="15.75" customHeight="1">
      <c r="A87" s="29"/>
      <c r="B87" s="29"/>
      <c r="C87" s="32"/>
      <c r="D87" s="32"/>
      <c r="E87" s="32"/>
      <c r="F87" s="32"/>
      <c r="G87" s="35"/>
      <c r="H87" s="35"/>
      <c r="I87" s="35"/>
      <c r="J87" s="35"/>
      <c r="K87" s="35"/>
      <c r="L87" s="35"/>
      <c r="M87" s="35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location="gid=0" ref="A29"/>
  </hyperlinks>
  <printOptions/>
  <pageMargins bottom="0.75" footer="0.0" header="0.0" left="0.7" right="0.7" top="0.75"/>
  <pageSetup orientation="landscape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5.5"/>
    <col customWidth="1" min="3" max="3" width="17.5"/>
    <col customWidth="1" min="5" max="6" width="13.88"/>
    <col customWidth="1" min="12" max="12" width="16.25"/>
  </cols>
  <sheetData>
    <row r="1" ht="15.75" customHeight="1">
      <c r="A1" s="149"/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</row>
    <row r="2" ht="15.75" customHeight="1"/>
    <row r="3" ht="15.75" customHeight="1"/>
    <row r="4" ht="15.75" customHeight="1"/>
    <row r="5" ht="15.75" customHeight="1">
      <c r="A5" s="149" t="s">
        <v>14</v>
      </c>
      <c r="B5" s="149" t="s">
        <v>258</v>
      </c>
      <c r="C5" s="150" t="s">
        <v>16</v>
      </c>
      <c r="D5" s="15" t="s">
        <v>27</v>
      </c>
      <c r="E5" s="15" t="s">
        <v>28</v>
      </c>
      <c r="F5" s="150" t="s">
        <v>29</v>
      </c>
      <c r="G5" s="150" t="s">
        <v>30</v>
      </c>
      <c r="H5" s="15" t="s">
        <v>31</v>
      </c>
      <c r="I5" s="15" t="s">
        <v>32</v>
      </c>
      <c r="J5" s="15"/>
      <c r="K5" s="15"/>
      <c r="L5" s="15"/>
      <c r="M5" s="15"/>
      <c r="N5" s="15"/>
      <c r="O5" s="150"/>
      <c r="P5" s="15"/>
      <c r="Q5" s="15"/>
      <c r="R5" s="150"/>
      <c r="S5" s="150"/>
      <c r="T5" s="15"/>
      <c r="U5" s="15"/>
      <c r="V5" s="15"/>
      <c r="W5" s="15"/>
      <c r="X5" s="15"/>
      <c r="Y5" s="15"/>
      <c r="Z5" s="15"/>
      <c r="AA5" s="8"/>
      <c r="AB5" s="8"/>
      <c r="AC5" s="8"/>
      <c r="AD5" s="8"/>
      <c r="AE5" s="8"/>
      <c r="AF5" s="8"/>
      <c r="AG5" s="8"/>
    </row>
    <row r="6" ht="15.75" customHeight="1">
      <c r="A6" s="151" t="s">
        <v>143</v>
      </c>
      <c r="B6" s="152">
        <v>1.0</v>
      </c>
      <c r="C6" s="152" t="b">
        <v>1</v>
      </c>
      <c r="D6" s="152" t="s">
        <v>93</v>
      </c>
      <c r="E6" s="152" t="s">
        <v>95</v>
      </c>
      <c r="F6" s="152" t="b">
        <v>1</v>
      </c>
      <c r="G6" s="152" t="s">
        <v>146</v>
      </c>
      <c r="H6" s="152" t="s">
        <v>64</v>
      </c>
      <c r="I6" s="152" t="s">
        <v>64</v>
      </c>
      <c r="J6" s="7"/>
    </row>
    <row r="7" ht="15.75" customHeight="1">
      <c r="A7" s="153"/>
      <c r="B7" s="152">
        <v>2.0</v>
      </c>
      <c r="C7" s="154" t="b">
        <v>1</v>
      </c>
      <c r="D7" s="152" t="s">
        <v>93</v>
      </c>
      <c r="E7" s="154" t="s">
        <v>95</v>
      </c>
      <c r="F7" s="152" t="b">
        <v>0</v>
      </c>
      <c r="G7" s="152" t="s">
        <v>146</v>
      </c>
      <c r="H7" s="154" t="s">
        <v>64</v>
      </c>
      <c r="I7" s="154" t="s">
        <v>64</v>
      </c>
      <c r="J7" s="7"/>
    </row>
    <row r="8" ht="15.75" customHeight="1">
      <c r="A8" s="153"/>
      <c r="B8" s="152">
        <v>3.0</v>
      </c>
      <c r="C8" s="154" t="b">
        <v>1</v>
      </c>
      <c r="D8" s="154" t="s">
        <v>93</v>
      </c>
      <c r="E8" s="154" t="s">
        <v>111</v>
      </c>
      <c r="F8" s="152" t="b">
        <v>1</v>
      </c>
      <c r="G8" s="152">
        <v>360.0</v>
      </c>
      <c r="H8" s="154" t="s">
        <v>64</v>
      </c>
      <c r="I8" s="154" t="s">
        <v>64</v>
      </c>
      <c r="J8" s="7"/>
    </row>
    <row r="9" ht="15.75" customHeight="1">
      <c r="A9" s="153"/>
      <c r="B9" s="152">
        <v>4.0</v>
      </c>
      <c r="C9" s="154" t="b">
        <v>1</v>
      </c>
      <c r="D9" s="154" t="s">
        <v>110</v>
      </c>
      <c r="E9" s="154" t="s">
        <v>111</v>
      </c>
      <c r="F9" s="154" t="b">
        <v>1</v>
      </c>
      <c r="G9" s="152" t="s">
        <v>146</v>
      </c>
      <c r="H9" s="154" t="s">
        <v>64</v>
      </c>
      <c r="I9" s="154" t="s">
        <v>64</v>
      </c>
      <c r="J9" s="7"/>
    </row>
    <row r="10" ht="15.75" customHeight="1">
      <c r="A10" s="153"/>
      <c r="B10" s="152">
        <v>5.0</v>
      </c>
      <c r="C10" s="152" t="b">
        <v>1</v>
      </c>
      <c r="D10" s="154" t="s">
        <v>110</v>
      </c>
      <c r="E10" s="152" t="s">
        <v>95</v>
      </c>
      <c r="F10" s="152" t="b">
        <v>0</v>
      </c>
      <c r="G10" s="152">
        <v>360.0</v>
      </c>
      <c r="H10" s="154" t="s">
        <v>64</v>
      </c>
      <c r="I10" s="154" t="s">
        <v>64</v>
      </c>
      <c r="J10" s="7"/>
    </row>
    <row r="11" ht="15.75" customHeight="1">
      <c r="A11" s="153"/>
      <c r="B11" s="152">
        <v>6.0</v>
      </c>
      <c r="C11" s="152" t="b">
        <v>0</v>
      </c>
      <c r="D11" s="152" t="s">
        <v>155</v>
      </c>
      <c r="E11" s="152" t="s">
        <v>155</v>
      </c>
      <c r="F11" s="152" t="s">
        <v>155</v>
      </c>
      <c r="G11" s="152" t="s">
        <v>146</v>
      </c>
      <c r="H11" s="154" t="s">
        <v>64</v>
      </c>
      <c r="I11" s="154" t="s">
        <v>64</v>
      </c>
      <c r="J11" s="7"/>
    </row>
    <row r="12" ht="15.75" customHeight="1"/>
    <row r="13" ht="15.75" customHeight="1">
      <c r="A13" s="1"/>
      <c r="B13" s="1"/>
      <c r="C13" s="155" t="s">
        <v>3</v>
      </c>
      <c r="D13" s="155">
        <v>302.0</v>
      </c>
    </row>
    <row r="14" ht="15.75" customHeight="1">
      <c r="A14" s="1"/>
      <c r="B14" s="1"/>
      <c r="C14" s="155" t="s">
        <v>262</v>
      </c>
      <c r="D14" s="155">
        <v>1.783020000002E12</v>
      </c>
    </row>
    <row r="15" ht="15.75" customHeight="1">
      <c r="E15" s="156"/>
    </row>
    <row r="16" ht="15.75" customHeight="1"/>
    <row r="17" ht="15.75" customHeight="1">
      <c r="A17" s="157" t="s">
        <v>263</v>
      </c>
      <c r="B17" s="157"/>
      <c r="C17" s="157" t="s">
        <v>171</v>
      </c>
      <c r="D17" s="159"/>
      <c r="E17" s="159"/>
      <c r="F17" s="159"/>
      <c r="G17" s="159"/>
      <c r="H17" s="159"/>
      <c r="I17" s="159"/>
      <c r="J17" s="159"/>
      <c r="K17" s="159"/>
      <c r="L17" s="157" t="s">
        <v>175</v>
      </c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</row>
    <row r="18" ht="15.75" customHeight="1">
      <c r="A18" s="161">
        <v>6.0</v>
      </c>
    </row>
    <row r="19" ht="15.75" customHeight="1">
      <c r="A19" s="162"/>
    </row>
    <row r="20" ht="15.75" customHeight="1">
      <c r="A20" s="162"/>
    </row>
    <row r="21" ht="15.75" customHeight="1">
      <c r="A21" s="16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C35" s="163" t="s">
        <v>266</v>
      </c>
      <c r="D35" s="142" t="s">
        <v>267</v>
      </c>
    </row>
    <row r="36" ht="15.75" customHeight="1"/>
    <row r="37" ht="16.5" customHeight="1">
      <c r="C37" s="163" t="s">
        <v>268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>
      <c r="A46" s="166"/>
      <c r="B46" s="166"/>
      <c r="C46" s="12"/>
      <c r="D46" s="6"/>
      <c r="E46" s="6"/>
      <c r="F46" s="12"/>
      <c r="G46" s="12"/>
      <c r="H46" s="6"/>
      <c r="I46" s="6"/>
      <c r="J46" s="6"/>
      <c r="K46" s="6"/>
      <c r="L46" s="15"/>
      <c r="M46" s="15"/>
      <c r="N46" s="6"/>
      <c r="O46" s="12"/>
      <c r="P46" s="6"/>
      <c r="Q46" s="6"/>
      <c r="R46" s="12"/>
      <c r="S46" s="12"/>
      <c r="T46" s="6"/>
      <c r="U46" s="6"/>
      <c r="V46" s="6"/>
      <c r="W46" s="6"/>
      <c r="X46" s="15"/>
      <c r="Y46" s="15"/>
      <c r="Z46" s="6"/>
    </row>
    <row r="47" ht="15.75" customHeight="1">
      <c r="A47" s="62"/>
      <c r="B47" s="62"/>
      <c r="C47" s="62"/>
      <c r="D47" s="62"/>
      <c r="E47" s="62"/>
      <c r="F47" s="62"/>
      <c r="G47" s="62"/>
      <c r="H47" s="62"/>
      <c r="I47" s="62"/>
    </row>
    <row r="48" ht="15.75" customHeight="1">
      <c r="A48" s="62"/>
      <c r="B48" s="4"/>
      <c r="C48" s="4"/>
      <c r="D48" s="62"/>
      <c r="E48" s="4"/>
      <c r="F48" s="62"/>
      <c r="G48" s="62"/>
      <c r="H48" s="4"/>
      <c r="I48" s="4"/>
    </row>
    <row r="49" ht="15.75" customHeight="1">
      <c r="A49" s="62"/>
      <c r="B49" s="4"/>
      <c r="C49" s="4"/>
      <c r="D49" s="4"/>
      <c r="E49" s="4"/>
      <c r="F49" s="62"/>
      <c r="G49" s="62"/>
      <c r="H49" s="4"/>
      <c r="I49" s="4"/>
    </row>
    <row r="50" ht="15.75" customHeight="1">
      <c r="A50" s="62"/>
      <c r="B50" s="4"/>
      <c r="C50" s="4"/>
      <c r="D50" s="4"/>
      <c r="E50" s="4"/>
      <c r="F50" s="4"/>
      <c r="G50" s="62"/>
      <c r="H50" s="4"/>
      <c r="I50" s="4"/>
    </row>
    <row r="51" ht="15.75" customHeight="1">
      <c r="A51" s="62"/>
      <c r="B51" s="4"/>
      <c r="C51" s="62"/>
      <c r="D51" s="4"/>
      <c r="E51" s="62"/>
      <c r="F51" s="62"/>
      <c r="G51" s="62"/>
      <c r="H51" s="4"/>
      <c r="I51" s="4"/>
    </row>
    <row r="52" ht="15.75" customHeight="1">
      <c r="A52" s="62"/>
      <c r="B52" s="4"/>
      <c r="C52" s="62"/>
      <c r="D52" s="62"/>
      <c r="E52" s="62"/>
      <c r="F52" s="62"/>
      <c r="G52" s="62"/>
      <c r="H52" s="4"/>
      <c r="I52" s="4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>
      <c r="K74" s="1"/>
    </row>
    <row r="75" ht="15.75" customHeight="1">
      <c r="A75" s="163" t="s">
        <v>271</v>
      </c>
      <c r="C75" s="171" t="s">
        <v>272</v>
      </c>
      <c r="K75" s="171" t="s">
        <v>273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>
      <c r="A87" s="158" t="s">
        <v>263</v>
      </c>
      <c r="B87" s="159"/>
      <c r="C87" s="157" t="s">
        <v>274</v>
      </c>
      <c r="D87" s="159"/>
      <c r="E87" s="159"/>
      <c r="F87" s="159"/>
      <c r="G87" s="159"/>
      <c r="H87" s="159"/>
      <c r="I87" s="159"/>
      <c r="J87" s="159"/>
      <c r="K87" s="159"/>
      <c r="L87" s="157" t="s">
        <v>175</v>
      </c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  <c r="AB87" s="159"/>
      <c r="AC87" s="159"/>
      <c r="AD87" s="159"/>
      <c r="AE87" s="159"/>
      <c r="AF87" s="159"/>
      <c r="AG87" s="159"/>
    </row>
    <row r="88" ht="15.75" customHeight="1">
      <c r="A88" s="161">
        <v>5.0</v>
      </c>
    </row>
    <row r="89" ht="15.75" customHeight="1">
      <c r="L89" s="12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>
      <c r="C108" s="163" t="s">
        <v>266</v>
      </c>
      <c r="D108" s="142" t="s">
        <v>278</v>
      </c>
    </row>
    <row r="109" ht="15.75" customHeight="1"/>
    <row r="110" ht="15.75" customHeight="1">
      <c r="C110" s="163" t="s">
        <v>268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>
      <c r="A144" s="163" t="s">
        <v>271</v>
      </c>
      <c r="C144" s="171" t="s">
        <v>272</v>
      </c>
      <c r="K144" s="171" t="s">
        <v>273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>
      <c r="A156" s="158" t="s">
        <v>263</v>
      </c>
      <c r="B156" s="157"/>
      <c r="C156" s="157" t="s">
        <v>171</v>
      </c>
      <c r="D156" s="157"/>
      <c r="E156" s="157"/>
      <c r="F156" s="157"/>
      <c r="G156" s="157"/>
      <c r="H156" s="157"/>
      <c r="I156" s="157"/>
      <c r="J156" s="157"/>
      <c r="K156" s="157"/>
      <c r="L156" s="157" t="s">
        <v>264</v>
      </c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</row>
    <row r="157" ht="15.75" customHeight="1">
      <c r="A157" s="161">
        <v>4.0</v>
      </c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>
      <c r="C175" s="163" t="s">
        <v>266</v>
      </c>
      <c r="D175" s="142" t="s">
        <v>298</v>
      </c>
    </row>
    <row r="176" ht="15.75" customHeight="1"/>
    <row r="177" ht="15.75" customHeight="1">
      <c r="C177" s="163" t="s">
        <v>268</v>
      </c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>
      <c r="A209" s="163" t="s">
        <v>271</v>
      </c>
      <c r="C209" s="171" t="s">
        <v>272</v>
      </c>
      <c r="K209" s="171" t="s">
        <v>273</v>
      </c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>
      <c r="A222" s="158" t="s">
        <v>263</v>
      </c>
      <c r="B222" s="157"/>
      <c r="C222" s="157" t="s">
        <v>171</v>
      </c>
      <c r="D222" s="157"/>
      <c r="E222" s="157"/>
      <c r="F222" s="157"/>
      <c r="G222" s="157"/>
      <c r="H222" s="157"/>
      <c r="I222" s="157"/>
      <c r="J222" s="157"/>
      <c r="K222" s="157"/>
      <c r="L222" s="157" t="s">
        <v>264</v>
      </c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F222" s="157"/>
      <c r="AG222" s="157"/>
    </row>
    <row r="223" ht="15.75" customHeight="1">
      <c r="A223" s="161">
        <v>3.0</v>
      </c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>
      <c r="C244" s="163" t="s">
        <v>266</v>
      </c>
      <c r="D244" s="142" t="s">
        <v>304</v>
      </c>
    </row>
    <row r="245" ht="15.75" customHeight="1"/>
    <row r="246" ht="15.75" customHeight="1">
      <c r="C246" s="163" t="s">
        <v>268</v>
      </c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>
      <c r="A280" s="163" t="s">
        <v>271</v>
      </c>
      <c r="C280" s="171" t="s">
        <v>272</v>
      </c>
      <c r="K280" s="171" t="s">
        <v>273</v>
      </c>
    </row>
    <row r="281" ht="15.75" customHeight="1">
      <c r="A281" s="161">
        <v>2.0</v>
      </c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>
      <c r="A296" s="158" t="s">
        <v>263</v>
      </c>
      <c r="B296" s="157"/>
      <c r="C296" s="157" t="s">
        <v>171</v>
      </c>
      <c r="D296" s="157"/>
      <c r="E296" s="157"/>
      <c r="F296" s="157"/>
      <c r="G296" s="157"/>
      <c r="H296" s="157"/>
      <c r="I296" s="157"/>
      <c r="J296" s="157"/>
      <c r="K296" s="157"/>
      <c r="L296" s="157" t="s">
        <v>264</v>
      </c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  <c r="AE296" s="157"/>
      <c r="AF296" s="157"/>
      <c r="AG296" s="157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>
      <c r="C319" s="163" t="s">
        <v>266</v>
      </c>
      <c r="D319" s="142" t="s">
        <v>311</v>
      </c>
    </row>
    <row r="320" ht="15.75" customHeight="1"/>
    <row r="321" ht="15.75" customHeight="1"/>
    <row r="322" ht="15.75" customHeight="1">
      <c r="C322" s="163" t="s">
        <v>268</v>
      </c>
    </row>
    <row r="323" ht="15.75" customHeight="1">
      <c r="C323" s="12"/>
    </row>
    <row r="324" ht="15.75" customHeight="1">
      <c r="C324" s="12"/>
    </row>
    <row r="325" ht="15.75" customHeight="1">
      <c r="C325" s="12"/>
    </row>
    <row r="326" ht="15.75" customHeight="1">
      <c r="C326" s="12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>
      <c r="A357" s="163" t="s">
        <v>271</v>
      </c>
      <c r="C357" s="171" t="s">
        <v>272</v>
      </c>
    </row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>
      <c r="C369" s="171" t="s">
        <v>273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>
      <c r="A380" s="158" t="s">
        <v>263</v>
      </c>
      <c r="B380" s="157"/>
      <c r="C380" s="157" t="s">
        <v>171</v>
      </c>
      <c r="D380" s="157"/>
      <c r="E380" s="157"/>
      <c r="F380" s="157"/>
      <c r="G380" s="157"/>
      <c r="H380" s="157"/>
      <c r="I380" s="157"/>
      <c r="J380" s="157"/>
      <c r="K380" s="157"/>
      <c r="L380" s="157" t="s">
        <v>264</v>
      </c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157"/>
      <c r="AE380" s="157"/>
      <c r="AF380" s="157"/>
      <c r="AG380" s="157"/>
    </row>
    <row r="381" ht="15.75" customHeight="1">
      <c r="A381" s="161">
        <v>1.0</v>
      </c>
    </row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>
      <c r="C405" s="163" t="s">
        <v>266</v>
      </c>
      <c r="D405" s="142" t="s">
        <v>317</v>
      </c>
    </row>
    <row r="406" ht="15.75" customHeight="1"/>
    <row r="407" ht="15.75" customHeight="1">
      <c r="C407" s="163" t="s">
        <v>268</v>
      </c>
    </row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>
      <c r="A445" s="12" t="s">
        <v>271</v>
      </c>
      <c r="B445" s="1"/>
      <c r="C445" s="171" t="s">
        <v>272</v>
      </c>
      <c r="D445" s="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>
      <c r="C464" s="171" t="s">
        <v>273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>
      <c r="C472" s="12"/>
    </row>
    <row r="473" ht="15.75" customHeight="1"/>
    <row r="474" ht="15.75" customHeight="1"/>
    <row r="475" ht="15.75" customHeight="1"/>
    <row r="476" ht="15.75" customHeight="1"/>
    <row r="477" ht="15.75" customHeight="1">
      <c r="A477" s="12"/>
    </row>
    <row r="478" ht="15.75" customHeight="1"/>
    <row r="479" ht="15.75" customHeight="1"/>
    <row r="480" ht="15.75" customHeight="1"/>
    <row r="481" ht="15.75" customHeight="1">
      <c r="A481" s="16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 ht="15.75" customHeight="1">
      <c r="A482" s="1"/>
    </row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>
      <c r="A502" s="12"/>
    </row>
    <row r="503" ht="15.75" customHeight="1">
      <c r="A503" s="183"/>
      <c r="B503" s="183"/>
      <c r="C503" s="183"/>
      <c r="D503" s="183"/>
      <c r="E503" s="183"/>
      <c r="F503" s="183"/>
      <c r="G503" s="183"/>
      <c r="H503" s="183"/>
      <c r="I503" s="183"/>
      <c r="J503" s="183"/>
      <c r="K503" s="183"/>
      <c r="L503" s="183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ht="15.75" customHeight="1">
      <c r="A504" s="184"/>
      <c r="B504" s="184"/>
      <c r="C504" s="184"/>
      <c r="D504" s="184"/>
      <c r="E504" s="184"/>
      <c r="F504" s="185"/>
      <c r="G504" s="184"/>
      <c r="H504" s="184"/>
      <c r="I504" s="184"/>
      <c r="J504" s="184"/>
      <c r="K504" s="184"/>
      <c r="L504" s="187"/>
    </row>
    <row r="505" ht="15.75" customHeight="1">
      <c r="A505" s="184"/>
      <c r="B505" s="184"/>
      <c r="C505" s="184"/>
      <c r="D505" s="184"/>
      <c r="E505" s="184"/>
      <c r="F505" s="185"/>
      <c r="G505" s="184"/>
      <c r="H505" s="184"/>
      <c r="I505" s="184"/>
      <c r="J505" s="187"/>
      <c r="K505" s="187"/>
      <c r="L505" s="187"/>
    </row>
    <row r="506" ht="15.75" customHeight="1">
      <c r="A506" s="184"/>
      <c r="B506" s="184"/>
      <c r="C506" s="184"/>
      <c r="D506" s="189"/>
      <c r="E506" s="184"/>
      <c r="F506" s="185"/>
      <c r="G506" s="184"/>
      <c r="H506" s="184"/>
      <c r="I506" s="184"/>
      <c r="J506" s="187"/>
      <c r="K506" s="187"/>
      <c r="L506" s="187"/>
    </row>
    <row r="507" ht="15.75" customHeight="1">
      <c r="A507" s="184"/>
      <c r="B507" s="184"/>
      <c r="C507" s="184"/>
      <c r="D507" s="184"/>
      <c r="E507" s="184"/>
      <c r="F507" s="185"/>
      <c r="G507" s="184"/>
      <c r="H507" s="184"/>
      <c r="I507" s="184"/>
      <c r="J507" s="187"/>
      <c r="K507" s="187"/>
      <c r="L507" s="187"/>
    </row>
    <row r="508" ht="15.75" customHeight="1">
      <c r="A508" s="184"/>
      <c r="B508" s="184"/>
      <c r="C508" s="184"/>
      <c r="D508" s="184"/>
      <c r="E508" s="184"/>
      <c r="F508" s="185"/>
      <c r="G508" s="184"/>
      <c r="H508" s="184"/>
      <c r="I508" s="184"/>
      <c r="J508" s="184"/>
      <c r="K508" s="184"/>
      <c r="L508" s="187"/>
    </row>
    <row r="509" ht="15.75" customHeight="1">
      <c r="A509" s="184"/>
      <c r="B509" s="184"/>
      <c r="C509" s="184"/>
      <c r="D509" s="184"/>
      <c r="E509" s="184"/>
      <c r="F509" s="185"/>
      <c r="G509" s="184"/>
      <c r="H509" s="184"/>
      <c r="I509" s="184"/>
      <c r="J509" s="187"/>
      <c r="K509" s="187"/>
      <c r="L509" s="187"/>
    </row>
    <row r="510" ht="15.75" customHeight="1">
      <c r="A510" s="184"/>
      <c r="B510" s="184"/>
      <c r="C510" s="184"/>
      <c r="D510" s="189"/>
      <c r="E510" s="184"/>
      <c r="F510" s="185"/>
      <c r="G510" s="184"/>
      <c r="H510" s="184"/>
      <c r="I510" s="184"/>
      <c r="J510" s="187"/>
      <c r="K510" s="187"/>
      <c r="L510" s="187"/>
    </row>
    <row r="511" ht="15.75" customHeight="1">
      <c r="A511" s="184"/>
      <c r="B511" s="184"/>
      <c r="C511" s="184"/>
      <c r="D511" s="184"/>
      <c r="E511" s="184"/>
      <c r="F511" s="185"/>
      <c r="G511" s="184"/>
      <c r="H511" s="184"/>
      <c r="I511" s="184"/>
      <c r="J511" s="187"/>
      <c r="K511" s="187"/>
      <c r="L511" s="187"/>
    </row>
    <row r="512" ht="15.75" customHeight="1">
      <c r="A512" s="184"/>
      <c r="B512" s="184"/>
      <c r="C512" s="184"/>
      <c r="D512" s="184"/>
      <c r="E512" s="184"/>
      <c r="F512" s="185"/>
      <c r="G512" s="184"/>
      <c r="H512" s="184"/>
      <c r="I512" s="184"/>
      <c r="J512" s="187"/>
      <c r="K512" s="187"/>
      <c r="L512" s="187"/>
    </row>
    <row r="513" ht="15.75" customHeight="1">
      <c r="A513" s="184"/>
      <c r="B513" s="184"/>
      <c r="C513" s="184"/>
      <c r="D513" s="184"/>
      <c r="E513" s="184"/>
      <c r="F513" s="187"/>
      <c r="G513" s="184"/>
      <c r="H513" s="184"/>
      <c r="I513" s="184"/>
      <c r="J513" s="187"/>
      <c r="K513" s="187"/>
      <c r="L513" s="187"/>
    </row>
    <row r="514" ht="15.75" customHeight="1">
      <c r="A514" s="184"/>
      <c r="B514" s="184"/>
      <c r="C514" s="184"/>
      <c r="D514" s="184"/>
      <c r="E514" s="184"/>
      <c r="F514" s="187"/>
      <c r="G514" s="184"/>
      <c r="H514" s="184"/>
      <c r="I514" s="184"/>
      <c r="J514" s="187"/>
      <c r="K514" s="187"/>
      <c r="L514" s="187"/>
    </row>
    <row r="515" ht="15.75" customHeight="1">
      <c r="A515" s="184"/>
      <c r="B515" s="184"/>
      <c r="C515" s="184"/>
      <c r="D515" s="184"/>
      <c r="E515" s="184"/>
      <c r="F515" s="187"/>
      <c r="G515" s="184"/>
      <c r="H515" s="184"/>
      <c r="I515" s="184"/>
      <c r="J515" s="187"/>
      <c r="K515" s="187"/>
      <c r="L515" s="187"/>
    </row>
    <row r="516" ht="15.75" customHeight="1">
      <c r="A516" s="184"/>
      <c r="B516" s="184"/>
      <c r="C516" s="184"/>
      <c r="D516" s="184"/>
      <c r="E516" s="184"/>
      <c r="F516" s="187"/>
      <c r="G516" s="184"/>
      <c r="H516" s="184"/>
      <c r="I516" s="184"/>
      <c r="J516" s="187"/>
      <c r="K516" s="187"/>
      <c r="L516" s="187"/>
    </row>
    <row r="517" ht="15.75" customHeight="1">
      <c r="A517" s="184"/>
      <c r="B517" s="184"/>
      <c r="C517" s="184"/>
      <c r="D517" s="184"/>
      <c r="E517" s="184"/>
      <c r="F517" s="187"/>
      <c r="G517" s="184"/>
      <c r="H517" s="184"/>
      <c r="I517" s="184"/>
      <c r="J517" s="187"/>
      <c r="K517" s="187"/>
      <c r="L517" s="187"/>
    </row>
    <row r="518" ht="15.75" customHeight="1">
      <c r="A518" s="184"/>
      <c r="B518" s="184"/>
      <c r="C518" s="184"/>
      <c r="D518" s="184"/>
      <c r="E518" s="184"/>
      <c r="F518" s="187"/>
      <c r="G518" s="190"/>
      <c r="H518" s="184"/>
      <c r="I518" s="184"/>
      <c r="J518" s="187"/>
      <c r="K518" s="187"/>
      <c r="L518" s="187"/>
    </row>
    <row r="519" ht="15.75" customHeight="1">
      <c r="A519" s="184"/>
      <c r="B519" s="184"/>
      <c r="C519" s="184"/>
      <c r="D519" s="184"/>
      <c r="E519" s="184"/>
      <c r="F519" s="187"/>
      <c r="G519" s="184"/>
      <c r="H519" s="184"/>
      <c r="I519" s="184"/>
      <c r="J519" s="184"/>
      <c r="K519" s="184"/>
      <c r="L519" s="187"/>
    </row>
    <row r="520" ht="15.75" customHeight="1">
      <c r="A520" s="184"/>
      <c r="B520" s="184"/>
      <c r="C520" s="184"/>
      <c r="D520" s="184"/>
      <c r="E520" s="184"/>
      <c r="F520" s="185"/>
      <c r="G520" s="184"/>
      <c r="H520" s="184"/>
      <c r="I520" s="184"/>
      <c r="J520" s="187"/>
      <c r="K520" s="187"/>
      <c r="L520" s="187"/>
    </row>
    <row r="521" ht="15.75" customHeight="1">
      <c r="A521" s="184"/>
      <c r="B521" s="184"/>
      <c r="C521" s="184"/>
      <c r="D521" s="189"/>
      <c r="E521" s="184"/>
      <c r="F521" s="185"/>
      <c r="G521" s="184"/>
      <c r="H521" s="184"/>
      <c r="I521" s="184"/>
      <c r="J521" s="187"/>
      <c r="K521" s="187"/>
      <c r="L521" s="187"/>
    </row>
    <row r="522" ht="15.75" customHeight="1">
      <c r="A522" s="184"/>
      <c r="B522" s="184"/>
      <c r="C522" s="184"/>
      <c r="D522" s="184"/>
      <c r="E522" s="184"/>
      <c r="F522" s="185"/>
      <c r="G522" s="184"/>
      <c r="H522" s="184"/>
      <c r="I522" s="184"/>
      <c r="J522" s="187"/>
      <c r="K522" s="187"/>
      <c r="L522" s="187"/>
    </row>
    <row r="523" ht="15.75" customHeight="1">
      <c r="A523" s="184"/>
      <c r="B523" s="184"/>
      <c r="C523" s="184"/>
      <c r="D523" s="189"/>
      <c r="E523" s="184"/>
      <c r="F523" s="187"/>
      <c r="G523" s="184"/>
      <c r="H523" s="184"/>
      <c r="I523" s="184"/>
      <c r="J523" s="187"/>
      <c r="K523" s="187"/>
      <c r="L523" s="187"/>
    </row>
    <row r="524" ht="15.75" customHeight="1">
      <c r="A524" s="184"/>
      <c r="B524" s="184"/>
      <c r="C524" s="184"/>
      <c r="D524" s="184"/>
      <c r="E524" s="184"/>
      <c r="F524" s="185"/>
      <c r="G524" s="184"/>
      <c r="H524" s="184"/>
      <c r="I524" s="184"/>
      <c r="J524" s="187"/>
      <c r="K524" s="187"/>
      <c r="L524" s="187"/>
    </row>
    <row r="525" ht="15.75" customHeight="1">
      <c r="A525" s="184"/>
      <c r="B525" s="184"/>
      <c r="C525" s="184"/>
      <c r="D525" s="189"/>
      <c r="E525" s="184"/>
      <c r="F525" s="187"/>
      <c r="G525" s="184"/>
      <c r="H525" s="184"/>
      <c r="I525" s="184"/>
      <c r="J525" s="187"/>
      <c r="K525" s="187"/>
      <c r="L525" s="187"/>
    </row>
    <row r="526" ht="15.75" customHeight="1">
      <c r="A526" s="184"/>
      <c r="B526" s="184"/>
      <c r="C526" s="184"/>
      <c r="D526" s="184"/>
      <c r="E526" s="184"/>
      <c r="F526" s="185"/>
      <c r="G526" s="184"/>
      <c r="H526" s="184"/>
      <c r="I526" s="184"/>
      <c r="J526" s="187"/>
      <c r="K526" s="187"/>
      <c r="L526" s="187"/>
    </row>
    <row r="527" ht="15.75" customHeight="1">
      <c r="A527" s="184"/>
      <c r="B527" s="184"/>
      <c r="C527" s="184"/>
      <c r="D527" s="184"/>
      <c r="E527" s="184"/>
      <c r="F527" s="187"/>
      <c r="G527" s="184"/>
      <c r="H527" s="184"/>
      <c r="I527" s="184"/>
      <c r="J527" s="187"/>
      <c r="K527" s="187"/>
      <c r="L527" s="187"/>
    </row>
    <row r="528" ht="15.75" customHeight="1">
      <c r="A528" s="184"/>
      <c r="B528" s="184"/>
      <c r="C528" s="184"/>
      <c r="D528" s="184"/>
      <c r="E528" s="184"/>
      <c r="F528" s="185"/>
      <c r="G528" s="184"/>
      <c r="H528" s="184"/>
      <c r="I528" s="184"/>
      <c r="J528" s="187"/>
      <c r="K528" s="187"/>
      <c r="L528" s="187"/>
    </row>
    <row r="529" ht="15.75" customHeight="1">
      <c r="A529" s="184"/>
      <c r="B529" s="184"/>
      <c r="C529" s="184"/>
      <c r="D529" s="189"/>
      <c r="E529" s="184"/>
      <c r="F529" s="185"/>
      <c r="G529" s="184"/>
      <c r="H529" s="184"/>
      <c r="I529" s="184"/>
      <c r="J529" s="187"/>
      <c r="K529" s="187"/>
      <c r="L529" s="187"/>
    </row>
    <row r="530" ht="15.75" customHeight="1">
      <c r="A530" s="184"/>
      <c r="B530" s="184"/>
      <c r="C530" s="184"/>
      <c r="D530" s="184"/>
      <c r="E530" s="184"/>
      <c r="F530" s="185"/>
      <c r="G530" s="184"/>
      <c r="H530" s="184"/>
      <c r="I530" s="184"/>
      <c r="J530" s="187"/>
      <c r="K530" s="187"/>
      <c r="L530" s="187"/>
    </row>
    <row r="531" ht="15.75" customHeight="1">
      <c r="A531" s="184"/>
      <c r="B531" s="184"/>
      <c r="C531" s="184"/>
      <c r="D531" s="189"/>
      <c r="E531" s="184"/>
      <c r="F531" s="185"/>
      <c r="G531" s="184"/>
      <c r="H531" s="184"/>
      <c r="I531" s="184"/>
      <c r="J531" s="187"/>
      <c r="K531" s="187"/>
      <c r="L531" s="187"/>
    </row>
    <row r="532" ht="15.75" customHeight="1">
      <c r="A532" s="184"/>
      <c r="B532" s="184"/>
      <c r="C532" s="184"/>
      <c r="D532" s="184"/>
      <c r="E532" s="184"/>
      <c r="F532" s="185"/>
      <c r="G532" s="184"/>
      <c r="H532" s="184"/>
      <c r="I532" s="184"/>
      <c r="J532" s="187"/>
      <c r="K532" s="187"/>
      <c r="L532" s="187"/>
    </row>
    <row r="533" ht="15.75" customHeight="1">
      <c r="A533" s="184"/>
      <c r="B533" s="184"/>
      <c r="C533" s="184"/>
      <c r="D533" s="184"/>
      <c r="E533" s="184"/>
      <c r="F533" s="185"/>
      <c r="G533" s="184"/>
      <c r="H533" s="184"/>
      <c r="I533" s="184"/>
      <c r="J533" s="187"/>
      <c r="K533" s="187"/>
      <c r="L533" s="187"/>
    </row>
    <row r="534" ht="15.75" customHeight="1">
      <c r="A534" s="184"/>
      <c r="B534" s="184"/>
      <c r="C534" s="184"/>
      <c r="D534" s="189"/>
      <c r="E534" s="184"/>
      <c r="F534" s="185"/>
      <c r="G534" s="184"/>
      <c r="H534" s="184"/>
      <c r="I534" s="184"/>
      <c r="J534" s="187"/>
      <c r="K534" s="187"/>
      <c r="L534" s="187"/>
    </row>
    <row r="535" ht="15.75" customHeight="1">
      <c r="A535" s="184"/>
      <c r="B535" s="184"/>
      <c r="C535" s="184"/>
      <c r="D535" s="189"/>
      <c r="E535" s="184"/>
      <c r="F535" s="185"/>
      <c r="G535" s="184"/>
      <c r="H535" s="184"/>
      <c r="I535" s="184"/>
      <c r="J535" s="187"/>
      <c r="K535" s="187"/>
      <c r="L535" s="187"/>
    </row>
    <row r="536" ht="15.75" customHeight="1">
      <c r="I536" s="1"/>
      <c r="J536" s="1"/>
      <c r="K536" s="1"/>
    </row>
    <row r="537" ht="15.75" customHeight="1">
      <c r="I537" s="1"/>
      <c r="J537" s="1"/>
      <c r="K537" s="1"/>
      <c r="L537" s="1"/>
    </row>
    <row r="538" ht="15.75" customHeight="1">
      <c r="I538" s="1"/>
      <c r="J538" s="1"/>
      <c r="K538" s="1"/>
      <c r="L538" s="1"/>
      <c r="M538" s="1"/>
    </row>
    <row r="539" ht="15.75" customHeight="1"/>
    <row r="540" ht="15.75" customHeight="1"/>
    <row r="541" ht="15.75" customHeight="1"/>
    <row r="542" ht="15.75" customHeight="1"/>
    <row r="543" ht="15.75" customHeight="1">
      <c r="A543" s="149"/>
      <c r="B543" s="149"/>
      <c r="C543" s="166"/>
      <c r="D543" s="166"/>
      <c r="E543" s="166"/>
      <c r="F543" s="166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  <c r="X543" s="166"/>
      <c r="Y543" s="166"/>
      <c r="Z543" s="166"/>
      <c r="AA543" s="166"/>
      <c r="AB543" s="166"/>
      <c r="AC543" s="166"/>
      <c r="AD543" s="166"/>
      <c r="AE543" s="166"/>
      <c r="AF543" s="166"/>
      <c r="AG543" s="166"/>
    </row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>
      <c r="A604" s="163" t="s">
        <v>330</v>
      </c>
      <c r="C604" s="142" t="s">
        <v>331</v>
      </c>
    </row>
    <row r="605" ht="15.75" customHeight="1"/>
    <row r="606" ht="15.75" customHeight="1"/>
    <row r="607" ht="15.75" customHeight="1">
      <c r="A607" s="180" t="s">
        <v>333</v>
      </c>
      <c r="B607" s="180" t="s">
        <v>334</v>
      </c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</row>
    <row r="608" ht="15.75" customHeight="1">
      <c r="A608" s="12"/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6:A11"/>
  </mergeCells>
  <hyperlinks>
    <hyperlink r:id="rId1" location="gid=195841665" ref="D35"/>
    <hyperlink r:id="rId2" location="gid=1405818927" ref="D108"/>
    <hyperlink r:id="rId3" location="gid=1747479309" ref="D175"/>
    <hyperlink r:id="rId4" location="gid=12301781" ref="D244"/>
    <hyperlink r:id="rId5" location="gid=2065455879" ref="D319"/>
    <hyperlink r:id="rId6" location="gid=899407148" ref="D405"/>
    <hyperlink r:id="rId7" location="gid=1164515907" ref="C604"/>
  </hyperlinks>
  <printOptions/>
  <pageMargins bottom="0.75" footer="0.0" header="0.0" left="0.7" right="0.7" top="0.75"/>
  <pageSetup orientation="landscape"/>
  <drawing r:id="rId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5.5"/>
    <col customWidth="1" min="3" max="3" width="17.5"/>
    <col customWidth="1" min="5" max="6" width="13.88"/>
    <col customWidth="1" min="12" max="12" width="16.25"/>
  </cols>
  <sheetData>
    <row r="1" ht="15.75" customHeight="1">
      <c r="A1" s="149"/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</row>
    <row r="2" ht="15.75" customHeight="1"/>
    <row r="3" ht="15.75" customHeight="1"/>
    <row r="4" ht="15.75" customHeight="1"/>
    <row r="5" ht="15.75" customHeight="1">
      <c r="A5" s="149" t="s">
        <v>14</v>
      </c>
      <c r="B5" s="149" t="s">
        <v>258</v>
      </c>
      <c r="C5" s="150" t="s">
        <v>16</v>
      </c>
      <c r="D5" s="15" t="s">
        <v>27</v>
      </c>
      <c r="E5" s="15" t="s">
        <v>28</v>
      </c>
      <c r="F5" s="150" t="s">
        <v>29</v>
      </c>
      <c r="G5" s="150" t="s">
        <v>30</v>
      </c>
      <c r="H5" s="15" t="s">
        <v>31</v>
      </c>
      <c r="I5" s="15" t="s">
        <v>32</v>
      </c>
      <c r="J5" s="15"/>
      <c r="K5" s="15"/>
      <c r="L5" s="15"/>
      <c r="M5" s="15"/>
      <c r="N5" s="15"/>
      <c r="O5" s="150"/>
      <c r="P5" s="15"/>
      <c r="Q5" s="15"/>
      <c r="R5" s="150"/>
      <c r="S5" s="150"/>
      <c r="T5" s="15"/>
      <c r="U5" s="15"/>
      <c r="V5" s="15"/>
      <c r="W5" s="15"/>
      <c r="X5" s="15"/>
      <c r="Y5" s="15"/>
      <c r="Z5" s="15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ht="15.75" customHeight="1">
      <c r="A6" s="151" t="s">
        <v>143</v>
      </c>
      <c r="B6" s="152">
        <v>1.0</v>
      </c>
      <c r="C6" s="152" t="b">
        <v>1</v>
      </c>
      <c r="D6" s="152" t="s">
        <v>93</v>
      </c>
      <c r="E6" s="152" t="s">
        <v>95</v>
      </c>
      <c r="F6" s="152" t="b">
        <v>1</v>
      </c>
      <c r="G6" s="152" t="s">
        <v>146</v>
      </c>
      <c r="H6" s="152" t="s">
        <v>64</v>
      </c>
      <c r="I6" s="152" t="s">
        <v>64</v>
      </c>
      <c r="J6" s="7"/>
    </row>
    <row r="7" ht="15.75" customHeight="1">
      <c r="A7" s="153"/>
      <c r="B7" s="152">
        <v>2.0</v>
      </c>
      <c r="C7" s="154" t="b">
        <v>1</v>
      </c>
      <c r="D7" s="152" t="s">
        <v>93</v>
      </c>
      <c r="E7" s="154" t="s">
        <v>95</v>
      </c>
      <c r="F7" s="152" t="b">
        <v>0</v>
      </c>
      <c r="G7" s="152" t="s">
        <v>146</v>
      </c>
      <c r="H7" s="154" t="s">
        <v>64</v>
      </c>
      <c r="I7" s="154" t="s">
        <v>64</v>
      </c>
      <c r="J7" s="7"/>
    </row>
    <row r="8" ht="15.75" customHeight="1">
      <c r="A8" s="153"/>
      <c r="B8" s="152">
        <v>3.0</v>
      </c>
      <c r="C8" s="154" t="b">
        <v>1</v>
      </c>
      <c r="D8" s="154" t="s">
        <v>93</v>
      </c>
      <c r="E8" s="154" t="s">
        <v>111</v>
      </c>
      <c r="F8" s="152" t="b">
        <v>1</v>
      </c>
      <c r="G8" s="152">
        <v>360.0</v>
      </c>
      <c r="H8" s="154" t="s">
        <v>64</v>
      </c>
      <c r="I8" s="154" t="s">
        <v>64</v>
      </c>
      <c r="J8" s="7"/>
    </row>
    <row r="9" ht="15.75" customHeight="1">
      <c r="A9" s="153"/>
      <c r="B9" s="152">
        <v>4.0</v>
      </c>
      <c r="C9" s="154" t="b">
        <v>1</v>
      </c>
      <c r="D9" s="154" t="s">
        <v>110</v>
      </c>
      <c r="E9" s="154" t="s">
        <v>111</v>
      </c>
      <c r="F9" s="154" t="b">
        <v>1</v>
      </c>
      <c r="G9" s="152" t="s">
        <v>146</v>
      </c>
      <c r="H9" s="154" t="s">
        <v>64</v>
      </c>
      <c r="I9" s="154" t="s">
        <v>64</v>
      </c>
      <c r="J9" s="7"/>
    </row>
    <row r="10" ht="15.75" customHeight="1">
      <c r="A10" s="153"/>
      <c r="B10" s="152">
        <v>5.0</v>
      </c>
      <c r="C10" s="152" t="b">
        <v>1</v>
      </c>
      <c r="D10" s="154" t="s">
        <v>110</v>
      </c>
      <c r="E10" s="152" t="s">
        <v>95</v>
      </c>
      <c r="F10" s="152" t="b">
        <v>0</v>
      </c>
      <c r="G10" s="152">
        <v>360.0</v>
      </c>
      <c r="H10" s="154" t="s">
        <v>64</v>
      </c>
      <c r="I10" s="154" t="s">
        <v>64</v>
      </c>
      <c r="J10" s="7"/>
    </row>
    <row r="11" ht="15.75" customHeight="1">
      <c r="A11" s="153"/>
      <c r="B11" s="152">
        <v>6.0</v>
      </c>
      <c r="C11" s="152" t="b">
        <v>0</v>
      </c>
      <c r="D11" s="152" t="s">
        <v>155</v>
      </c>
      <c r="E11" s="152" t="s">
        <v>155</v>
      </c>
      <c r="F11" s="152" t="s">
        <v>155</v>
      </c>
      <c r="G11" s="152" t="s">
        <v>146</v>
      </c>
      <c r="H11" s="154" t="s">
        <v>64</v>
      </c>
      <c r="I11" s="154" t="s">
        <v>64</v>
      </c>
      <c r="J11" s="7"/>
    </row>
    <row r="12" ht="15.75" customHeight="1"/>
    <row r="13" ht="15.75" customHeight="1">
      <c r="A13" s="1"/>
    </row>
    <row r="14" ht="15.75" customHeight="1">
      <c r="A14" s="1"/>
      <c r="B14" s="1"/>
      <c r="C14" s="155" t="s">
        <v>3</v>
      </c>
      <c r="D14" s="155">
        <v>302.0</v>
      </c>
    </row>
    <row r="15" ht="15.75" customHeight="1">
      <c r="B15" s="1"/>
      <c r="C15" s="155" t="s">
        <v>262</v>
      </c>
      <c r="D15" s="155">
        <v>1.783020000002E12</v>
      </c>
      <c r="E15" s="156"/>
    </row>
    <row r="16" ht="15.75" customHeight="1"/>
    <row r="17" ht="15.75" customHeight="1">
      <c r="A17" s="12"/>
      <c r="B17" s="12"/>
      <c r="C17" s="12"/>
      <c r="L17" s="12"/>
    </row>
    <row r="18" ht="15.75" customHeight="1"/>
    <row r="19" ht="15.75" customHeight="1">
      <c r="C19" s="12"/>
    </row>
    <row r="20" ht="15.75" customHeight="1"/>
    <row r="21" ht="15.75" customHeight="1"/>
    <row r="22" ht="15.75" customHeight="1"/>
    <row r="23" ht="15.75" customHeight="1"/>
    <row r="24" ht="15.75" customHeight="1">
      <c r="A24" s="12"/>
    </row>
    <row r="25" ht="15.75" customHeight="1"/>
    <row r="26" ht="15.75" customHeight="1"/>
    <row r="27" ht="15.75" customHeight="1"/>
    <row r="28" ht="15.75" customHeight="1">
      <c r="A28" s="158" t="s">
        <v>263</v>
      </c>
      <c r="B28" s="157"/>
      <c r="C28" s="157" t="s">
        <v>171</v>
      </c>
      <c r="D28" s="157"/>
      <c r="E28" s="157"/>
      <c r="F28" s="157"/>
      <c r="G28" s="157"/>
      <c r="H28" s="157"/>
      <c r="I28" s="157"/>
      <c r="J28" s="157"/>
      <c r="K28" s="157"/>
      <c r="L28" s="157" t="s">
        <v>264</v>
      </c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60"/>
      <c r="AI28" s="160"/>
      <c r="AJ28" s="160"/>
      <c r="AK28" s="160"/>
      <c r="AL28" s="160"/>
      <c r="AM28" s="160"/>
      <c r="AN28" s="160"/>
      <c r="AO28" s="160"/>
      <c r="AP28" s="160"/>
    </row>
    <row r="29" ht="15.75" customHeight="1">
      <c r="A29" s="12">
        <v>4.0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>
      <c r="A49" s="163" t="s">
        <v>265</v>
      </c>
    </row>
    <row r="50" ht="15.75" customHeight="1">
      <c r="A50" s="164" t="s">
        <v>70</v>
      </c>
      <c r="B50" s="164" t="s">
        <v>71</v>
      </c>
      <c r="C50" s="164" t="s">
        <v>72</v>
      </c>
      <c r="D50" s="164" t="s">
        <v>66</v>
      </c>
      <c r="E50" s="164" t="s">
        <v>68</v>
      </c>
      <c r="F50" s="164" t="s">
        <v>3</v>
      </c>
      <c r="G50" s="164" t="s">
        <v>73</v>
      </c>
      <c r="H50" s="164" t="s">
        <v>74</v>
      </c>
      <c r="I50" s="164" t="s">
        <v>75</v>
      </c>
      <c r="J50" s="164" t="s">
        <v>76</v>
      </c>
      <c r="K50" s="164" t="s">
        <v>77</v>
      </c>
      <c r="L50" s="164" t="s">
        <v>78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ht="15.75" customHeight="1">
      <c r="A51" s="165">
        <v>302.0</v>
      </c>
      <c r="B51" s="165">
        <v>24.0</v>
      </c>
      <c r="C51" s="165" t="s">
        <v>91</v>
      </c>
      <c r="D51" s="165" t="s">
        <v>269</v>
      </c>
      <c r="E51" s="165" t="s">
        <v>270</v>
      </c>
      <c r="F51" s="167">
        <v>14500.0</v>
      </c>
      <c r="G51" s="165">
        <v>0.0</v>
      </c>
      <c r="H51" s="165"/>
      <c r="I51" s="165"/>
      <c r="J51" s="165"/>
      <c r="K51" s="165"/>
      <c r="L51" s="168">
        <v>0.0</v>
      </c>
    </row>
    <row r="52" ht="15.75" customHeight="1">
      <c r="A52" s="169">
        <v>302.0</v>
      </c>
      <c r="B52" s="169">
        <v>24.0</v>
      </c>
      <c r="C52" s="169" t="s">
        <v>91</v>
      </c>
      <c r="D52" s="169" t="s">
        <v>216</v>
      </c>
      <c r="E52" s="169" t="s">
        <v>216</v>
      </c>
      <c r="F52" s="170">
        <v>1000.0</v>
      </c>
      <c r="G52" s="169">
        <v>0.0</v>
      </c>
      <c r="H52" s="169"/>
      <c r="I52" s="169"/>
      <c r="J52" s="172">
        <v>0.0</v>
      </c>
      <c r="K52" s="172">
        <v>0.0</v>
      </c>
      <c r="L52" s="172">
        <v>0.0</v>
      </c>
    </row>
    <row r="53" ht="15.75" customHeight="1">
      <c r="A53" s="165">
        <v>302.0</v>
      </c>
      <c r="B53" s="165">
        <v>24.0</v>
      </c>
      <c r="C53" s="165" t="s">
        <v>91</v>
      </c>
      <c r="D53" s="173">
        <v>45662.0</v>
      </c>
      <c r="E53" s="165" t="s">
        <v>275</v>
      </c>
      <c r="F53" s="167">
        <v>29000.0</v>
      </c>
      <c r="G53" s="165">
        <v>0.0</v>
      </c>
      <c r="H53" s="165"/>
      <c r="I53" s="165"/>
      <c r="J53" s="168">
        <v>0.0</v>
      </c>
      <c r="K53" s="168">
        <v>0.0</v>
      </c>
      <c r="L53" s="168">
        <v>0.0</v>
      </c>
    </row>
    <row r="54" ht="15.75" customHeight="1">
      <c r="A54" s="169">
        <v>302.0</v>
      </c>
      <c r="B54" s="169">
        <v>24.0</v>
      </c>
      <c r="C54" s="169" t="s">
        <v>91</v>
      </c>
      <c r="D54" s="169" t="s">
        <v>276</v>
      </c>
      <c r="E54" s="169" t="s">
        <v>275</v>
      </c>
      <c r="F54" s="170">
        <v>2000.0</v>
      </c>
      <c r="G54" s="169">
        <v>0.0</v>
      </c>
      <c r="H54" s="169"/>
      <c r="I54" s="169"/>
      <c r="J54" s="172">
        <v>0.0</v>
      </c>
      <c r="K54" s="172">
        <v>0.0</v>
      </c>
      <c r="L54" s="172">
        <v>0.0</v>
      </c>
    </row>
    <row r="55" ht="15.75" customHeight="1">
      <c r="A55" s="165">
        <v>302.0</v>
      </c>
      <c r="B55" s="165">
        <v>24.0</v>
      </c>
      <c r="C55" s="165" t="s">
        <v>91</v>
      </c>
      <c r="D55" s="165" t="s">
        <v>276</v>
      </c>
      <c r="E55" s="165" t="s">
        <v>277</v>
      </c>
      <c r="F55" s="167">
        <v>44000.0</v>
      </c>
      <c r="G55" s="165">
        <v>0.0</v>
      </c>
      <c r="H55" s="165"/>
      <c r="I55" s="165"/>
      <c r="J55" s="165"/>
      <c r="K55" s="165"/>
      <c r="L55" s="168">
        <v>0.0</v>
      </c>
    </row>
    <row r="56" ht="15.75" customHeight="1">
      <c r="A56" s="169">
        <v>302.0</v>
      </c>
      <c r="B56" s="169">
        <v>24.0</v>
      </c>
      <c r="C56" s="169" t="s">
        <v>91</v>
      </c>
      <c r="D56" s="169" t="s">
        <v>218</v>
      </c>
      <c r="E56" s="169" t="s">
        <v>218</v>
      </c>
      <c r="F56" s="170">
        <v>2000.0</v>
      </c>
      <c r="G56" s="169">
        <v>0.0</v>
      </c>
      <c r="H56" s="169"/>
      <c r="I56" s="169"/>
      <c r="J56" s="172">
        <v>0.0</v>
      </c>
      <c r="K56" s="172">
        <v>0.0</v>
      </c>
      <c r="L56" s="172">
        <v>0.0</v>
      </c>
    </row>
    <row r="57" ht="15.75" customHeight="1">
      <c r="A57" s="165">
        <v>302.0</v>
      </c>
      <c r="B57" s="165">
        <v>24.0</v>
      </c>
      <c r="C57" s="165" t="s">
        <v>91</v>
      </c>
      <c r="D57" s="173">
        <v>45664.0</v>
      </c>
      <c r="E57" s="165" t="s">
        <v>279</v>
      </c>
      <c r="F57" s="167">
        <v>58000.0</v>
      </c>
      <c r="G57" s="165">
        <v>0.0</v>
      </c>
      <c r="H57" s="165"/>
      <c r="I57" s="165"/>
      <c r="J57" s="168">
        <v>0.0</v>
      </c>
      <c r="K57" s="168">
        <v>0.0</v>
      </c>
      <c r="L57" s="168">
        <v>0.0</v>
      </c>
    </row>
    <row r="58" ht="15.75" customHeight="1">
      <c r="A58" s="169">
        <v>302.0</v>
      </c>
      <c r="B58" s="169">
        <v>24.0</v>
      </c>
      <c r="C58" s="169" t="s">
        <v>91</v>
      </c>
      <c r="D58" s="169" t="s">
        <v>280</v>
      </c>
      <c r="E58" s="169" t="s">
        <v>281</v>
      </c>
      <c r="F58" s="170">
        <v>77000.0</v>
      </c>
      <c r="G58" s="169">
        <v>0.0</v>
      </c>
      <c r="H58" s="169"/>
      <c r="I58" s="169"/>
      <c r="J58" s="172">
        <v>0.0</v>
      </c>
      <c r="K58" s="172">
        <v>0.0</v>
      </c>
      <c r="L58" s="172">
        <v>0.0</v>
      </c>
    </row>
    <row r="59" ht="15.75" customHeight="1">
      <c r="A59" s="165">
        <v>302.0</v>
      </c>
      <c r="B59" s="165">
        <v>24.0</v>
      </c>
      <c r="C59" s="165" t="s">
        <v>91</v>
      </c>
      <c r="D59" s="165" t="s">
        <v>282</v>
      </c>
      <c r="E59" s="165" t="s">
        <v>283</v>
      </c>
      <c r="F59" s="167">
        <v>92500.0</v>
      </c>
      <c r="G59" s="165">
        <v>0.0</v>
      </c>
      <c r="H59" s="165"/>
      <c r="I59" s="165"/>
      <c r="J59" s="168">
        <v>0.0</v>
      </c>
      <c r="K59" s="168">
        <v>0.0</v>
      </c>
      <c r="L59" s="168">
        <v>0.0</v>
      </c>
    </row>
    <row r="60" ht="15.75" customHeight="1">
      <c r="A60" s="169">
        <v>302.0</v>
      </c>
      <c r="B60" s="169">
        <v>24.0</v>
      </c>
      <c r="C60" s="169" t="s">
        <v>91</v>
      </c>
      <c r="D60" s="169" t="s">
        <v>221</v>
      </c>
      <c r="E60" s="169" t="s">
        <v>284</v>
      </c>
      <c r="F60" s="172" t="s">
        <v>285</v>
      </c>
      <c r="G60" s="169">
        <v>0.0</v>
      </c>
      <c r="H60" s="169"/>
      <c r="I60" s="169"/>
      <c r="J60" s="172">
        <v>0.0</v>
      </c>
      <c r="K60" s="172">
        <v>0.0</v>
      </c>
      <c r="L60" s="172">
        <v>0.0</v>
      </c>
    </row>
    <row r="61" ht="15.75" customHeight="1">
      <c r="A61" s="165">
        <v>302.0</v>
      </c>
      <c r="B61" s="165">
        <v>24.0</v>
      </c>
      <c r="C61" s="165" t="s">
        <v>91</v>
      </c>
      <c r="D61" s="165" t="s">
        <v>286</v>
      </c>
      <c r="E61" s="165" t="s">
        <v>287</v>
      </c>
      <c r="F61" s="168" t="s">
        <v>288</v>
      </c>
      <c r="G61" s="165">
        <v>0.0</v>
      </c>
      <c r="H61" s="165"/>
      <c r="I61" s="165"/>
      <c r="J61" s="168">
        <v>0.0</v>
      </c>
      <c r="K61" s="168">
        <v>0.0</v>
      </c>
      <c r="L61" s="168">
        <v>0.0</v>
      </c>
    </row>
    <row r="62" ht="15.75" customHeight="1">
      <c r="A62" s="169">
        <v>302.0</v>
      </c>
      <c r="B62" s="169">
        <v>24.0</v>
      </c>
      <c r="C62" s="169" t="s">
        <v>91</v>
      </c>
      <c r="D62" s="169" t="s">
        <v>223</v>
      </c>
      <c r="E62" s="169" t="s">
        <v>289</v>
      </c>
      <c r="F62" s="172" t="s">
        <v>290</v>
      </c>
      <c r="G62" s="169">
        <v>0.0</v>
      </c>
      <c r="H62" s="169"/>
      <c r="I62" s="169"/>
      <c r="J62" s="172">
        <v>0.0</v>
      </c>
      <c r="K62" s="172">
        <v>0.0</v>
      </c>
      <c r="L62" s="172">
        <v>0.0</v>
      </c>
    </row>
    <row r="63" ht="15.75" customHeight="1">
      <c r="A63" s="165">
        <v>302.0</v>
      </c>
      <c r="B63" s="165">
        <v>24.0</v>
      </c>
      <c r="C63" s="165" t="s">
        <v>91</v>
      </c>
      <c r="D63" s="165" t="s">
        <v>291</v>
      </c>
      <c r="E63" s="165" t="s">
        <v>292</v>
      </c>
      <c r="F63" s="168" t="s">
        <v>244</v>
      </c>
      <c r="G63" s="165">
        <v>0.0</v>
      </c>
      <c r="H63" s="165"/>
      <c r="I63" s="165"/>
      <c r="J63" s="168">
        <v>0.0</v>
      </c>
      <c r="K63" s="168">
        <v>0.0</v>
      </c>
      <c r="L63" s="168">
        <v>0.0</v>
      </c>
    </row>
    <row r="64" ht="15.75" customHeight="1">
      <c r="A64" s="169">
        <v>302.0</v>
      </c>
      <c r="B64" s="169">
        <v>24.0</v>
      </c>
      <c r="C64" s="169" t="s">
        <v>91</v>
      </c>
      <c r="D64" s="169" t="s">
        <v>293</v>
      </c>
      <c r="E64" s="169" t="s">
        <v>294</v>
      </c>
      <c r="F64" s="172" t="s">
        <v>295</v>
      </c>
      <c r="G64" s="169">
        <v>0.0</v>
      </c>
      <c r="H64" s="169"/>
      <c r="I64" s="169"/>
      <c r="J64" s="172">
        <v>0.0</v>
      </c>
      <c r="K64" s="172">
        <v>0.0</v>
      </c>
      <c r="L64" s="172">
        <v>0.0</v>
      </c>
    </row>
    <row r="65" ht="15.75" customHeight="1">
      <c r="A65" s="165">
        <v>302.0</v>
      </c>
      <c r="B65" s="165">
        <v>24.0</v>
      </c>
      <c r="C65" s="165" t="s">
        <v>91</v>
      </c>
      <c r="D65" s="165" t="s">
        <v>226</v>
      </c>
      <c r="E65" s="165" t="s">
        <v>296</v>
      </c>
      <c r="F65" s="168" t="s">
        <v>297</v>
      </c>
      <c r="G65" s="174">
        <v>0.0</v>
      </c>
      <c r="H65" s="165"/>
      <c r="I65" s="165"/>
      <c r="J65" s="168">
        <v>0.0</v>
      </c>
      <c r="K65" s="168">
        <v>0.0</v>
      </c>
      <c r="L65" s="168">
        <v>0.0</v>
      </c>
    </row>
    <row r="66" ht="15.75" customHeight="1">
      <c r="A66" s="169">
        <v>302.0</v>
      </c>
      <c r="B66" s="169">
        <v>24.0</v>
      </c>
      <c r="C66" s="169" t="s">
        <v>91</v>
      </c>
      <c r="D66" s="169" t="s">
        <v>299</v>
      </c>
      <c r="E66" s="169" t="s">
        <v>300</v>
      </c>
      <c r="F66" s="172" t="s">
        <v>301</v>
      </c>
      <c r="G66" s="169">
        <v>0.0</v>
      </c>
      <c r="H66" s="169"/>
      <c r="I66" s="169"/>
      <c r="J66" s="169"/>
      <c r="K66" s="169"/>
      <c r="L66" s="172">
        <v>0.0</v>
      </c>
    </row>
    <row r="67" ht="15.75" customHeight="1">
      <c r="A67" s="165">
        <v>302.0</v>
      </c>
      <c r="B67" s="165">
        <v>24.0</v>
      </c>
      <c r="C67" s="165" t="s">
        <v>91</v>
      </c>
      <c r="D67" s="165" t="s">
        <v>125</v>
      </c>
      <c r="E67" s="165" t="s">
        <v>125</v>
      </c>
      <c r="F67" s="167">
        <v>7000.0</v>
      </c>
      <c r="G67" s="165">
        <v>0.0</v>
      </c>
      <c r="H67" s="165"/>
      <c r="I67" s="165"/>
      <c r="J67" s="168">
        <v>0.0</v>
      </c>
      <c r="K67" s="168">
        <v>0.0</v>
      </c>
      <c r="L67" s="168">
        <v>0.0</v>
      </c>
    </row>
    <row r="68" ht="15.75" customHeight="1">
      <c r="A68" s="169">
        <v>302.0</v>
      </c>
      <c r="B68" s="169">
        <v>24.0</v>
      </c>
      <c r="C68" s="169" t="s">
        <v>91</v>
      </c>
      <c r="D68" s="175">
        <v>46027.0</v>
      </c>
      <c r="E68" s="169" t="s">
        <v>302</v>
      </c>
      <c r="F68" s="170">
        <v>21000.0</v>
      </c>
      <c r="G68" s="169">
        <v>0.0</v>
      </c>
      <c r="H68" s="169"/>
      <c r="I68" s="169"/>
      <c r="J68" s="172">
        <v>0.18</v>
      </c>
      <c r="K68" s="172">
        <f>ROUND((F68*J68)/36000, 2)</f>
        <v>0.11</v>
      </c>
      <c r="L68" s="172">
        <v>0.02</v>
      </c>
    </row>
    <row r="69" ht="15.75" customHeight="1">
      <c r="A69" s="165">
        <v>302.0</v>
      </c>
      <c r="B69" s="165">
        <v>24.0</v>
      </c>
      <c r="C69" s="165" t="s">
        <v>91</v>
      </c>
      <c r="D69" s="165" t="s">
        <v>303</v>
      </c>
      <c r="E69" s="165" t="s">
        <v>227</v>
      </c>
      <c r="F69" s="167">
        <v>14500.18</v>
      </c>
      <c r="G69" s="165">
        <v>0.0</v>
      </c>
      <c r="H69" s="165"/>
      <c r="I69" s="165"/>
      <c r="J69" s="168">
        <v>0.0</v>
      </c>
      <c r="K69" s="168">
        <v>0.0</v>
      </c>
      <c r="L69" s="168">
        <v>0.0</v>
      </c>
    </row>
    <row r="70" ht="15.75" customHeight="1">
      <c r="A70" s="169">
        <v>302.0</v>
      </c>
      <c r="B70" s="169">
        <v>24.0</v>
      </c>
      <c r="C70" s="169" t="s">
        <v>91</v>
      </c>
      <c r="D70" s="175">
        <v>46028.0</v>
      </c>
      <c r="E70" s="169" t="s">
        <v>305</v>
      </c>
      <c r="F70" s="172" t="s">
        <v>306</v>
      </c>
      <c r="G70" s="169">
        <v>0.0</v>
      </c>
      <c r="H70" s="169"/>
      <c r="I70" s="169"/>
      <c r="J70" s="172">
        <v>0.0</v>
      </c>
      <c r="K70" s="172">
        <v>0.0</v>
      </c>
      <c r="L70" s="172">
        <v>0.0</v>
      </c>
    </row>
    <row r="71" ht="15.75" customHeight="1">
      <c r="A71" s="165">
        <v>302.0</v>
      </c>
      <c r="B71" s="165">
        <v>24.0</v>
      </c>
      <c r="C71" s="165" t="s">
        <v>91</v>
      </c>
      <c r="D71" s="165" t="s">
        <v>228</v>
      </c>
      <c r="E71" s="165" t="s">
        <v>228</v>
      </c>
      <c r="F71" s="167">
        <v>7500.09</v>
      </c>
      <c r="G71" s="165">
        <v>0.0</v>
      </c>
      <c r="H71" s="165"/>
      <c r="I71" s="165"/>
      <c r="J71" s="168">
        <v>0.0</v>
      </c>
      <c r="K71" s="168">
        <v>0.0</v>
      </c>
      <c r="L71" s="168">
        <v>0.0</v>
      </c>
    </row>
    <row r="72" ht="15.75" customHeight="1">
      <c r="A72" s="169">
        <v>302.0</v>
      </c>
      <c r="B72" s="169">
        <v>24.0</v>
      </c>
      <c r="C72" s="169" t="s">
        <v>91</v>
      </c>
      <c r="D72" s="175">
        <v>46029.0</v>
      </c>
      <c r="E72" s="169" t="s">
        <v>307</v>
      </c>
      <c r="F72" s="172" t="s">
        <v>306</v>
      </c>
      <c r="G72" s="169">
        <v>0.0</v>
      </c>
      <c r="H72" s="169"/>
      <c r="I72" s="169"/>
      <c r="J72" s="172">
        <v>0.0</v>
      </c>
      <c r="K72" s="172">
        <v>0.0</v>
      </c>
      <c r="L72" s="172">
        <v>0.0</v>
      </c>
    </row>
    <row r="73" ht="15.75" customHeight="1">
      <c r="A73" s="165">
        <v>302.0</v>
      </c>
      <c r="B73" s="165">
        <v>24.0</v>
      </c>
      <c r="C73" s="165" t="s">
        <v>91</v>
      </c>
      <c r="D73" s="165" t="s">
        <v>308</v>
      </c>
      <c r="E73" s="165" t="s">
        <v>308</v>
      </c>
      <c r="F73" s="167">
        <v>15000.18</v>
      </c>
      <c r="G73" s="165">
        <v>0.0</v>
      </c>
      <c r="H73" s="165"/>
      <c r="I73" s="165"/>
      <c r="J73" s="168">
        <v>0.0</v>
      </c>
      <c r="K73" s="168">
        <v>0.0</v>
      </c>
      <c r="L73" s="168">
        <v>0.0</v>
      </c>
    </row>
    <row r="74" ht="15.75" customHeight="1">
      <c r="A74" s="169">
        <v>302.0</v>
      </c>
      <c r="B74" s="169">
        <v>24.0</v>
      </c>
      <c r="C74" s="169" t="s">
        <v>91</v>
      </c>
      <c r="D74" s="169" t="s">
        <v>229</v>
      </c>
      <c r="E74" s="169" t="s">
        <v>309</v>
      </c>
      <c r="F74" s="172" t="s">
        <v>306</v>
      </c>
      <c r="G74" s="169">
        <v>0.0</v>
      </c>
      <c r="H74" s="169"/>
      <c r="I74" s="169"/>
      <c r="J74" s="172">
        <v>0.0</v>
      </c>
      <c r="K74" s="172">
        <v>0.0</v>
      </c>
      <c r="L74" s="172">
        <v>0.0</v>
      </c>
    </row>
    <row r="75" ht="15.75" customHeight="1">
      <c r="A75" s="165">
        <v>302.0</v>
      </c>
      <c r="B75" s="165">
        <v>24.0</v>
      </c>
      <c r="C75" s="165" t="s">
        <v>91</v>
      </c>
      <c r="D75" s="165" t="s">
        <v>310</v>
      </c>
      <c r="E75" s="165" t="s">
        <v>230</v>
      </c>
      <c r="F75" s="167">
        <v>15000.18</v>
      </c>
      <c r="G75" s="165">
        <v>0.0</v>
      </c>
      <c r="H75" s="165"/>
      <c r="I75" s="165"/>
      <c r="J75" s="168">
        <v>44.87</v>
      </c>
      <c r="K75" s="168">
        <f t="shared" ref="K75:K82" si="1">ROUND((F75*J75)/36000, 2)</f>
        <v>18.7</v>
      </c>
      <c r="L75" s="168">
        <v>2.81</v>
      </c>
    </row>
    <row r="76" ht="15.75" customHeight="1">
      <c r="A76" s="169">
        <v>302.0</v>
      </c>
      <c r="B76" s="169">
        <v>24.0</v>
      </c>
      <c r="C76" s="169" t="s">
        <v>91</v>
      </c>
      <c r="D76" s="175">
        <v>46031.0</v>
      </c>
      <c r="E76" s="169" t="s">
        <v>312</v>
      </c>
      <c r="F76" s="170">
        <v>217502.61</v>
      </c>
      <c r="G76" s="169">
        <v>0.0</v>
      </c>
      <c r="H76" s="169"/>
      <c r="I76" s="169"/>
      <c r="J76" s="172">
        <v>44.87</v>
      </c>
      <c r="K76" s="172">
        <f t="shared" si="1"/>
        <v>271.09</v>
      </c>
      <c r="L76" s="172">
        <v>40.66</v>
      </c>
    </row>
    <row r="77" ht="15.75" customHeight="1">
      <c r="A77" s="165">
        <v>302.0</v>
      </c>
      <c r="B77" s="165">
        <v>24.0</v>
      </c>
      <c r="C77" s="165" t="s">
        <v>91</v>
      </c>
      <c r="D77" s="165" t="s">
        <v>231</v>
      </c>
      <c r="E77" s="165" t="s">
        <v>231</v>
      </c>
      <c r="F77" s="167">
        <v>7746.41</v>
      </c>
      <c r="G77" s="165">
        <v>0.0</v>
      </c>
      <c r="H77" s="165"/>
      <c r="I77" s="165"/>
      <c r="J77" s="168">
        <v>55.02</v>
      </c>
      <c r="K77" s="168">
        <f t="shared" si="1"/>
        <v>11.84</v>
      </c>
      <c r="L77" s="168">
        <v>1.78</v>
      </c>
    </row>
    <row r="78" ht="15.75" customHeight="1">
      <c r="A78" s="169">
        <v>302.0</v>
      </c>
      <c r="B78" s="169">
        <v>24.0</v>
      </c>
      <c r="C78" s="169" t="s">
        <v>91</v>
      </c>
      <c r="D78" s="175">
        <v>46032.0</v>
      </c>
      <c r="E78" s="169" t="s">
        <v>35</v>
      </c>
      <c r="F78" s="170">
        <v>224645.89</v>
      </c>
      <c r="G78" s="169">
        <v>0.0</v>
      </c>
      <c r="H78" s="169"/>
      <c r="I78" s="169"/>
      <c r="J78" s="172">
        <v>0.0036</v>
      </c>
      <c r="K78" s="168">
        <f t="shared" si="1"/>
        <v>0.02</v>
      </c>
      <c r="L78" s="172">
        <v>0.0</v>
      </c>
    </row>
    <row r="79" ht="15.75" customHeight="1">
      <c r="A79" s="165">
        <v>302.0</v>
      </c>
      <c r="B79" s="165">
        <v>24.0</v>
      </c>
      <c r="C79" s="165" t="s">
        <v>91</v>
      </c>
      <c r="D79" s="165" t="s">
        <v>313</v>
      </c>
      <c r="E79" s="165" t="s">
        <v>35</v>
      </c>
      <c r="F79" s="167">
        <v>15492.82</v>
      </c>
      <c r="G79" s="165">
        <v>0.0</v>
      </c>
      <c r="H79" s="165"/>
      <c r="I79" s="165"/>
      <c r="J79" s="168">
        <v>0.0036</v>
      </c>
      <c r="K79" s="168">
        <f t="shared" si="1"/>
        <v>0</v>
      </c>
      <c r="L79" s="168">
        <v>0.0</v>
      </c>
    </row>
    <row r="80" ht="15.75" customHeight="1">
      <c r="A80" s="169">
        <v>302.0</v>
      </c>
      <c r="B80" s="169">
        <v>24.0</v>
      </c>
      <c r="C80" s="169" t="s">
        <v>91</v>
      </c>
      <c r="D80" s="169" t="s">
        <v>313</v>
      </c>
      <c r="E80" s="169" t="s">
        <v>234</v>
      </c>
      <c r="F80" s="170">
        <v>224958.37</v>
      </c>
      <c r="G80" s="169">
        <v>0.0</v>
      </c>
      <c r="H80" s="169"/>
      <c r="I80" s="169"/>
      <c r="J80" s="172">
        <v>242.4611</v>
      </c>
      <c r="K80" s="168">
        <f t="shared" si="1"/>
        <v>1515.1</v>
      </c>
      <c r="L80" s="172">
        <v>227.27</v>
      </c>
    </row>
    <row r="81" ht="15.75" customHeight="1">
      <c r="A81" s="165">
        <v>302.0</v>
      </c>
      <c r="B81" s="165">
        <v>24.0</v>
      </c>
      <c r="C81" s="165" t="s">
        <v>91</v>
      </c>
      <c r="D81" s="173">
        <v>46034.0</v>
      </c>
      <c r="E81" s="165" t="s">
        <v>235</v>
      </c>
      <c r="F81" s="167">
        <v>280373.92</v>
      </c>
      <c r="G81" s="165">
        <v>0.0</v>
      </c>
      <c r="H81" s="165"/>
      <c r="I81" s="165"/>
      <c r="J81" s="168">
        <v>-0.0978</v>
      </c>
      <c r="K81" s="168">
        <f t="shared" si="1"/>
        <v>-0.76</v>
      </c>
      <c r="L81" s="168">
        <v>-0.11</v>
      </c>
    </row>
    <row r="82" ht="15.75" customHeight="1">
      <c r="A82" s="169">
        <v>302.0</v>
      </c>
      <c r="B82" s="169">
        <v>24.0</v>
      </c>
      <c r="C82" s="169" t="s">
        <v>91</v>
      </c>
      <c r="D82" s="175">
        <v>46388.0</v>
      </c>
      <c r="E82" s="169" t="s">
        <v>315</v>
      </c>
      <c r="F82" s="170">
        <v>280373.92</v>
      </c>
      <c r="G82" s="169">
        <v>0.0</v>
      </c>
      <c r="H82" s="169"/>
      <c r="I82" s="169"/>
      <c r="J82" s="172">
        <v>-0.0023</v>
      </c>
      <c r="K82" s="168">
        <f t="shared" si="1"/>
        <v>-0.02</v>
      </c>
      <c r="L82" s="172">
        <v>0.0</v>
      </c>
    </row>
    <row r="83" ht="15.75" customHeight="1">
      <c r="I83" s="177" t="s">
        <v>316</v>
      </c>
      <c r="J83" s="177"/>
      <c r="K83" s="177">
        <f>SUM(K50:K82)</f>
        <v>1816.08</v>
      </c>
    </row>
    <row r="84" ht="15.75" customHeight="1">
      <c r="I84" s="178" t="s">
        <v>319</v>
      </c>
      <c r="J84" s="178"/>
      <c r="K84" s="178"/>
      <c r="L84" s="178">
        <f>SUM(L51:L82)</f>
        <v>272.43</v>
      </c>
    </row>
    <row r="85" ht="15.75" customHeight="1">
      <c r="I85" s="179" t="s">
        <v>320</v>
      </c>
      <c r="J85" s="179"/>
      <c r="K85" s="179"/>
      <c r="L85" s="179"/>
      <c r="M85" s="179">
        <f>K83-L84</f>
        <v>1543.65</v>
      </c>
    </row>
    <row r="86" ht="15.75" customHeight="1"/>
    <row r="87" ht="15.75" customHeight="1"/>
    <row r="88" ht="15.75" customHeight="1"/>
    <row r="89" ht="15.75" customHeight="1"/>
    <row r="90" ht="15.75" customHeight="1">
      <c r="A90" s="180" t="s">
        <v>326</v>
      </c>
      <c r="B90" s="180" t="s">
        <v>327</v>
      </c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  <c r="AD90" s="166"/>
      <c r="AE90" s="166"/>
      <c r="AF90" s="166"/>
      <c r="AG90" s="166"/>
      <c r="AH90" s="166"/>
      <c r="AI90" s="166"/>
      <c r="AJ90" s="166"/>
      <c r="AK90" s="166"/>
      <c r="AL90" s="166"/>
      <c r="AM90" s="166"/>
      <c r="AN90" s="166"/>
      <c r="AO90" s="166"/>
      <c r="AP90" s="166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>
      <c r="A151" s="163" t="s">
        <v>330</v>
      </c>
      <c r="C151" s="142" t="s">
        <v>331</v>
      </c>
    </row>
    <row r="152" ht="15.75" customHeight="1"/>
    <row r="153" ht="15.75" customHeight="1"/>
    <row r="154" ht="15.75" customHeight="1">
      <c r="A154" s="180" t="s">
        <v>333</v>
      </c>
      <c r="B154" s="180" t="s">
        <v>334</v>
      </c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</row>
    <row r="155" ht="15.75" customHeight="1">
      <c r="A155" s="12"/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>
      <c r="A179" s="180" t="s">
        <v>328</v>
      </c>
      <c r="B179" s="69" t="s">
        <v>335</v>
      </c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1"/>
    </row>
    <row r="180" ht="15.75" customHeight="1"/>
    <row r="181" ht="15.75" customHeight="1"/>
    <row r="182" ht="15.75" customHeight="1"/>
    <row r="183" ht="15.75" customHeight="1">
      <c r="A183" s="16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</row>
    <row r="184" ht="15.75" customHeight="1">
      <c r="A184" s="12"/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>
      <c r="A205" s="12"/>
    </row>
    <row r="206" ht="15.75" customHeight="1">
      <c r="A206" s="183"/>
      <c r="B206" s="183"/>
      <c r="C206" s="1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"/>
    </row>
    <row r="207" ht="15.75" customHeight="1">
      <c r="A207" s="184"/>
      <c r="B207" s="184"/>
      <c r="C207" s="184"/>
      <c r="D207" s="184"/>
      <c r="E207" s="184"/>
      <c r="F207" s="185"/>
      <c r="G207" s="184"/>
      <c r="H207" s="184"/>
      <c r="I207" s="184"/>
      <c r="J207" s="184"/>
      <c r="K207" s="184"/>
      <c r="L207" s="187"/>
    </row>
    <row r="208" ht="15.75" customHeight="1">
      <c r="A208" s="184"/>
      <c r="B208" s="184"/>
      <c r="C208" s="184"/>
      <c r="D208" s="184"/>
      <c r="E208" s="184"/>
      <c r="F208" s="185"/>
      <c r="G208" s="184"/>
      <c r="H208" s="184"/>
      <c r="I208" s="184"/>
      <c r="J208" s="187"/>
      <c r="K208" s="187"/>
      <c r="L208" s="187"/>
    </row>
    <row r="209" ht="15.75" customHeight="1">
      <c r="A209" s="184"/>
      <c r="B209" s="184"/>
      <c r="C209" s="184"/>
      <c r="D209" s="189"/>
      <c r="E209" s="184"/>
      <c r="F209" s="185"/>
      <c r="G209" s="184"/>
      <c r="H209" s="184"/>
      <c r="I209" s="184"/>
      <c r="J209" s="187"/>
      <c r="K209" s="187"/>
      <c r="L209" s="187"/>
    </row>
    <row r="210" ht="15.75" customHeight="1">
      <c r="A210" s="184"/>
      <c r="B210" s="184"/>
      <c r="C210" s="184"/>
      <c r="D210" s="184"/>
      <c r="E210" s="184"/>
      <c r="F210" s="185"/>
      <c r="G210" s="184"/>
      <c r="H210" s="184"/>
      <c r="I210" s="184"/>
      <c r="J210" s="187"/>
      <c r="K210" s="187"/>
      <c r="L210" s="187"/>
    </row>
    <row r="211" ht="15.75" customHeight="1">
      <c r="A211" s="184"/>
      <c r="B211" s="184"/>
      <c r="C211" s="184"/>
      <c r="D211" s="184"/>
      <c r="E211" s="184"/>
      <c r="F211" s="185"/>
      <c r="G211" s="184"/>
      <c r="H211" s="184"/>
      <c r="I211" s="184"/>
      <c r="J211" s="184"/>
      <c r="K211" s="184"/>
      <c r="L211" s="187"/>
    </row>
    <row r="212" ht="15.75" customHeight="1">
      <c r="A212" s="184"/>
      <c r="B212" s="184"/>
      <c r="C212" s="184"/>
      <c r="D212" s="184"/>
      <c r="E212" s="184"/>
      <c r="F212" s="185"/>
      <c r="G212" s="184"/>
      <c r="H212" s="184"/>
      <c r="I212" s="184"/>
      <c r="J212" s="187"/>
      <c r="K212" s="187"/>
      <c r="L212" s="187"/>
    </row>
    <row r="213" ht="15.75" customHeight="1">
      <c r="A213" s="184"/>
      <c r="B213" s="184"/>
      <c r="C213" s="184"/>
      <c r="D213" s="189"/>
      <c r="E213" s="184"/>
      <c r="F213" s="185"/>
      <c r="G213" s="184"/>
      <c r="H213" s="184"/>
      <c r="I213" s="184"/>
      <c r="J213" s="187"/>
      <c r="K213" s="187"/>
      <c r="L213" s="187"/>
    </row>
    <row r="214" ht="15.75" customHeight="1">
      <c r="A214" s="184"/>
      <c r="B214" s="184"/>
      <c r="C214" s="184"/>
      <c r="D214" s="184"/>
      <c r="E214" s="184"/>
      <c r="F214" s="185"/>
      <c r="G214" s="184"/>
      <c r="H214" s="184"/>
      <c r="I214" s="184"/>
      <c r="J214" s="187"/>
      <c r="K214" s="187"/>
      <c r="L214" s="187"/>
    </row>
    <row r="215" ht="15.75" customHeight="1">
      <c r="A215" s="184"/>
      <c r="B215" s="184"/>
      <c r="C215" s="184"/>
      <c r="D215" s="184"/>
      <c r="E215" s="184"/>
      <c r="F215" s="185"/>
      <c r="G215" s="184"/>
      <c r="H215" s="184"/>
      <c r="I215" s="184"/>
      <c r="J215" s="187"/>
      <c r="K215" s="187"/>
      <c r="L215" s="187"/>
    </row>
    <row r="216" ht="15.75" customHeight="1">
      <c r="A216" s="184"/>
      <c r="B216" s="184"/>
      <c r="C216" s="184"/>
      <c r="D216" s="184"/>
      <c r="E216" s="184"/>
      <c r="F216" s="187"/>
      <c r="G216" s="184"/>
      <c r="H216" s="184"/>
      <c r="I216" s="184"/>
      <c r="J216" s="187"/>
      <c r="K216" s="187"/>
      <c r="L216" s="187"/>
    </row>
    <row r="217" ht="15.75" customHeight="1">
      <c r="A217" s="184"/>
      <c r="B217" s="184"/>
      <c r="C217" s="184"/>
      <c r="D217" s="184"/>
      <c r="E217" s="184"/>
      <c r="F217" s="187"/>
      <c r="G217" s="184"/>
      <c r="H217" s="184"/>
      <c r="I217" s="184"/>
      <c r="J217" s="187"/>
      <c r="K217" s="187"/>
      <c r="L217" s="187"/>
    </row>
    <row r="218" ht="15.75" customHeight="1">
      <c r="A218" s="184"/>
      <c r="B218" s="184"/>
      <c r="C218" s="184"/>
      <c r="D218" s="184"/>
      <c r="E218" s="184"/>
      <c r="F218" s="187"/>
      <c r="G218" s="184"/>
      <c r="H218" s="184"/>
      <c r="I218" s="184"/>
      <c r="J218" s="187"/>
      <c r="K218" s="187"/>
      <c r="L218" s="187"/>
    </row>
    <row r="219" ht="15.75" customHeight="1">
      <c r="A219" s="184"/>
      <c r="B219" s="184"/>
      <c r="C219" s="184"/>
      <c r="D219" s="184"/>
      <c r="E219" s="184"/>
      <c r="F219" s="187"/>
      <c r="G219" s="184"/>
      <c r="H219" s="184"/>
      <c r="I219" s="184"/>
      <c r="J219" s="187"/>
      <c r="K219" s="187"/>
      <c r="L219" s="187"/>
    </row>
    <row r="220" ht="15.75" customHeight="1">
      <c r="A220" s="184"/>
      <c r="B220" s="184"/>
      <c r="C220" s="184"/>
      <c r="D220" s="184"/>
      <c r="E220" s="184"/>
      <c r="F220" s="187"/>
      <c r="G220" s="184"/>
      <c r="H220" s="184"/>
      <c r="I220" s="184"/>
      <c r="J220" s="187"/>
      <c r="K220" s="187"/>
      <c r="L220" s="187"/>
    </row>
    <row r="221" ht="15.75" customHeight="1">
      <c r="A221" s="184"/>
      <c r="B221" s="184"/>
      <c r="C221" s="184"/>
      <c r="D221" s="184"/>
      <c r="E221" s="184"/>
      <c r="F221" s="187"/>
      <c r="G221" s="184"/>
      <c r="H221" s="184"/>
      <c r="I221" s="184"/>
      <c r="J221" s="187"/>
      <c r="K221" s="187"/>
      <c r="L221" s="187"/>
    </row>
    <row r="222" ht="15.75" customHeight="1">
      <c r="A222" s="184"/>
      <c r="B222" s="184"/>
      <c r="C222" s="184"/>
      <c r="D222" s="184"/>
      <c r="E222" s="184"/>
      <c r="F222" s="187"/>
      <c r="G222" s="184"/>
      <c r="H222" s="184"/>
      <c r="I222" s="184"/>
      <c r="J222" s="184"/>
      <c r="K222" s="184"/>
      <c r="L222" s="187"/>
    </row>
    <row r="223" ht="15.75" customHeight="1">
      <c r="A223" s="184"/>
      <c r="B223" s="184"/>
      <c r="C223" s="184"/>
      <c r="D223" s="184"/>
      <c r="E223" s="184"/>
      <c r="F223" s="185"/>
      <c r="G223" s="184"/>
      <c r="H223" s="184"/>
      <c r="I223" s="184"/>
      <c r="J223" s="187"/>
      <c r="K223" s="187"/>
      <c r="L223" s="187"/>
    </row>
    <row r="224" ht="15.75" customHeight="1">
      <c r="A224" s="184"/>
      <c r="B224" s="184"/>
      <c r="C224" s="184"/>
      <c r="D224" s="189"/>
      <c r="E224" s="184"/>
      <c r="F224" s="185"/>
      <c r="G224" s="184"/>
      <c r="H224" s="184"/>
      <c r="I224" s="184"/>
      <c r="J224" s="187"/>
      <c r="K224" s="187"/>
      <c r="L224" s="187"/>
    </row>
    <row r="225" ht="15.75" customHeight="1">
      <c r="A225" s="184"/>
      <c r="B225" s="184"/>
      <c r="C225" s="184"/>
      <c r="D225" s="184"/>
      <c r="E225" s="184"/>
      <c r="F225" s="185"/>
      <c r="G225" s="184"/>
      <c r="H225" s="184"/>
      <c r="I225" s="184"/>
      <c r="J225" s="187"/>
      <c r="K225" s="187"/>
      <c r="L225" s="187"/>
    </row>
    <row r="226" ht="15.75" customHeight="1">
      <c r="A226" s="184"/>
      <c r="B226" s="184"/>
      <c r="C226" s="184"/>
      <c r="D226" s="189"/>
      <c r="E226" s="184"/>
      <c r="F226" s="187"/>
      <c r="G226" s="184"/>
      <c r="H226" s="184"/>
      <c r="I226" s="184"/>
      <c r="J226" s="187"/>
      <c r="K226" s="187"/>
      <c r="L226" s="187"/>
    </row>
    <row r="227" ht="15.75" customHeight="1">
      <c r="A227" s="184"/>
      <c r="B227" s="184"/>
      <c r="C227" s="184"/>
      <c r="D227" s="184"/>
      <c r="E227" s="184"/>
      <c r="F227" s="185"/>
      <c r="G227" s="184"/>
      <c r="H227" s="184"/>
      <c r="I227" s="184"/>
      <c r="J227" s="187"/>
      <c r="K227" s="187"/>
      <c r="L227" s="187"/>
    </row>
    <row r="228" ht="15.75" customHeight="1">
      <c r="A228" s="184"/>
      <c r="B228" s="184"/>
      <c r="C228" s="184"/>
      <c r="D228" s="189"/>
      <c r="E228" s="184"/>
      <c r="F228" s="187"/>
      <c r="G228" s="184"/>
      <c r="H228" s="184"/>
      <c r="I228" s="184"/>
      <c r="J228" s="187"/>
      <c r="K228" s="187"/>
      <c r="L228" s="187"/>
    </row>
    <row r="229" ht="15.75" customHeight="1">
      <c r="A229" s="184"/>
      <c r="B229" s="184"/>
      <c r="C229" s="184"/>
      <c r="D229" s="184"/>
      <c r="E229" s="184"/>
      <c r="F229" s="185"/>
      <c r="G229" s="184"/>
      <c r="H229" s="184"/>
      <c r="I229" s="184"/>
      <c r="J229" s="187"/>
      <c r="K229" s="187"/>
      <c r="L229" s="187"/>
    </row>
    <row r="230" ht="15.75" customHeight="1">
      <c r="A230" s="184"/>
      <c r="B230" s="184"/>
      <c r="C230" s="184"/>
      <c r="D230" s="184"/>
      <c r="E230" s="184"/>
      <c r="F230" s="187"/>
      <c r="G230" s="184"/>
      <c r="H230" s="184"/>
      <c r="I230" s="184"/>
      <c r="J230" s="187"/>
      <c r="K230" s="187"/>
      <c r="L230" s="187"/>
    </row>
    <row r="231" ht="15.75" customHeight="1">
      <c r="A231" s="184"/>
      <c r="B231" s="184"/>
      <c r="C231" s="184"/>
      <c r="D231" s="184"/>
      <c r="E231" s="184"/>
      <c r="F231" s="185"/>
      <c r="G231" s="184"/>
      <c r="H231" s="184"/>
      <c r="I231" s="184"/>
      <c r="J231" s="187"/>
      <c r="K231" s="187"/>
      <c r="L231" s="187"/>
    </row>
    <row r="232" ht="15.75" customHeight="1">
      <c r="A232" s="184"/>
      <c r="B232" s="184"/>
      <c r="C232" s="184"/>
      <c r="D232" s="189"/>
      <c r="E232" s="184"/>
      <c r="F232" s="185"/>
      <c r="G232" s="184"/>
      <c r="H232" s="184"/>
      <c r="I232" s="184"/>
      <c r="J232" s="187"/>
      <c r="K232" s="187"/>
      <c r="L232" s="187"/>
    </row>
    <row r="233" ht="15.75" customHeight="1">
      <c r="A233" s="184"/>
      <c r="B233" s="184"/>
      <c r="C233" s="184"/>
      <c r="D233" s="184"/>
      <c r="E233" s="184"/>
      <c r="F233" s="185"/>
      <c r="G233" s="184"/>
      <c r="H233" s="184"/>
      <c r="I233" s="184"/>
      <c r="J233" s="187"/>
      <c r="K233" s="187"/>
      <c r="L233" s="187"/>
    </row>
    <row r="234" ht="15.75" customHeight="1">
      <c r="A234" s="184"/>
      <c r="B234" s="184"/>
      <c r="C234" s="184"/>
      <c r="D234" s="189"/>
      <c r="E234" s="184"/>
      <c r="F234" s="185"/>
      <c r="G234" s="184"/>
      <c r="H234" s="184"/>
      <c r="I234" s="184"/>
      <c r="J234" s="187"/>
      <c r="K234" s="187"/>
      <c r="L234" s="187"/>
    </row>
    <row r="235" ht="15.75" customHeight="1">
      <c r="A235" s="184"/>
      <c r="B235" s="184"/>
      <c r="C235" s="184"/>
      <c r="D235" s="184"/>
      <c r="E235" s="184"/>
      <c r="F235" s="185"/>
      <c r="G235" s="184"/>
      <c r="H235" s="184"/>
      <c r="I235" s="184"/>
      <c r="J235" s="187"/>
      <c r="K235" s="187"/>
      <c r="L235" s="187"/>
    </row>
    <row r="236" ht="15.75" customHeight="1">
      <c r="A236" s="184"/>
      <c r="B236" s="184"/>
      <c r="C236" s="184"/>
      <c r="D236" s="184"/>
      <c r="E236" s="184"/>
      <c r="F236" s="185"/>
      <c r="G236" s="184"/>
      <c r="H236" s="184"/>
      <c r="I236" s="184"/>
      <c r="J236" s="187"/>
      <c r="K236" s="185"/>
      <c r="L236" s="187"/>
    </row>
    <row r="237" ht="15.75" customHeight="1">
      <c r="A237" s="184"/>
      <c r="B237" s="184"/>
      <c r="C237" s="184"/>
      <c r="D237" s="189"/>
      <c r="E237" s="184"/>
      <c r="F237" s="185"/>
      <c r="G237" s="184"/>
      <c r="H237" s="184"/>
      <c r="I237" s="184"/>
      <c r="J237" s="187"/>
      <c r="K237" s="187"/>
      <c r="L237" s="187"/>
    </row>
    <row r="238" ht="15.75" customHeight="1">
      <c r="A238" s="184"/>
      <c r="B238" s="184"/>
      <c r="C238" s="184"/>
      <c r="D238" s="189"/>
      <c r="E238" s="184"/>
      <c r="F238" s="185"/>
      <c r="G238" s="184"/>
      <c r="H238" s="184"/>
      <c r="I238" s="184"/>
      <c r="J238" s="187"/>
      <c r="K238" s="187"/>
      <c r="L238" s="187"/>
    </row>
    <row r="239" ht="15.75" customHeight="1">
      <c r="I239" s="1"/>
      <c r="J239" s="1"/>
      <c r="K239" s="1"/>
    </row>
    <row r="240" ht="15.75" customHeight="1">
      <c r="I240" s="1"/>
      <c r="J240" s="1"/>
      <c r="K240" s="1"/>
      <c r="L240" s="1"/>
    </row>
    <row r="241" ht="15.75" customHeight="1">
      <c r="I241" s="1"/>
      <c r="J241" s="1"/>
      <c r="K241" s="1"/>
      <c r="L241" s="1"/>
      <c r="M241" s="1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>
      <c r="A248" s="149"/>
      <c r="B248" s="149"/>
      <c r="C248" s="166"/>
      <c r="D248" s="166"/>
      <c r="E248" s="166"/>
      <c r="F248" s="166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  <c r="Z248" s="166"/>
      <c r="AA248" s="166"/>
      <c r="AB248" s="166"/>
      <c r="AC248" s="166"/>
      <c r="AD248" s="166"/>
      <c r="AE248" s="166"/>
      <c r="AF248" s="166"/>
      <c r="AG248" s="166"/>
      <c r="AH248" s="166"/>
      <c r="AI248" s="166"/>
      <c r="AJ248" s="166"/>
      <c r="AK248" s="166"/>
      <c r="AL248" s="166"/>
      <c r="AM248" s="166"/>
      <c r="AN248" s="166"/>
      <c r="AO248" s="166"/>
      <c r="AP248" s="166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>
      <c r="A298" s="12"/>
      <c r="C298" s="1"/>
    </row>
    <row r="299" ht="15.75" customHeight="1"/>
    <row r="300" ht="15.75" customHeight="1"/>
    <row r="301" ht="15.75" customHeight="1">
      <c r="A301" s="149"/>
      <c r="B301" s="149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6:A11"/>
  </mergeCells>
  <hyperlinks>
    <hyperlink r:id="rId1" location="gid=1164515907" ref="C151"/>
  </hyperlinks>
  <printOptions/>
  <pageMargins bottom="0.75" footer="0.0" header="0.0" left="0.7" right="0.7" top="0.75"/>
  <pageSetup orientation="landscape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/>
    <row r="2" ht="15.75" customHeight="1"/>
    <row r="3" ht="15.75" customHeight="1">
      <c r="A3" s="15" t="s">
        <v>2</v>
      </c>
      <c r="B3" s="15" t="s">
        <v>13</v>
      </c>
      <c r="C3" s="15" t="s">
        <v>14</v>
      </c>
      <c r="D3" s="15" t="s">
        <v>15</v>
      </c>
      <c r="E3" s="150" t="s">
        <v>16</v>
      </c>
      <c r="F3" s="15" t="s">
        <v>27</v>
      </c>
      <c r="G3" s="15" t="s">
        <v>28</v>
      </c>
      <c r="H3" s="150" t="s">
        <v>29</v>
      </c>
      <c r="I3" s="150" t="s">
        <v>30</v>
      </c>
      <c r="J3" s="15" t="s">
        <v>31</v>
      </c>
      <c r="K3" s="15" t="s">
        <v>32</v>
      </c>
      <c r="L3" s="15" t="s">
        <v>33</v>
      </c>
      <c r="M3" s="15" t="s">
        <v>34</v>
      </c>
      <c r="N3" s="15" t="s">
        <v>38</v>
      </c>
      <c r="O3" s="15" t="s">
        <v>39</v>
      </c>
      <c r="P3" s="15" t="s">
        <v>40</v>
      </c>
      <c r="Q3" s="150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</row>
    <row r="4" ht="15.75" customHeight="1">
      <c r="C4" s="65"/>
      <c r="D4" s="65"/>
      <c r="E4" s="65" t="b">
        <v>1</v>
      </c>
      <c r="F4" s="65" t="s">
        <v>93</v>
      </c>
      <c r="G4" s="65" t="s">
        <v>95</v>
      </c>
      <c r="H4" s="65" t="b">
        <v>1</v>
      </c>
      <c r="I4" s="65" t="s">
        <v>146</v>
      </c>
      <c r="J4" s="65" t="s">
        <v>64</v>
      </c>
      <c r="K4" s="65" t="s">
        <v>64</v>
      </c>
      <c r="L4" s="67"/>
      <c r="M4" s="152"/>
      <c r="N4" s="152"/>
      <c r="O4" s="152"/>
      <c r="P4" s="152"/>
    </row>
    <row r="5" ht="15.75" customHeight="1">
      <c r="C5" s="65"/>
      <c r="D5" s="65"/>
      <c r="E5" s="71" t="b">
        <v>1</v>
      </c>
      <c r="F5" s="65" t="s">
        <v>93</v>
      </c>
      <c r="G5" s="71" t="s">
        <v>95</v>
      </c>
      <c r="H5" s="65" t="b">
        <v>0</v>
      </c>
      <c r="I5" s="65" t="s">
        <v>146</v>
      </c>
      <c r="J5" s="71" t="s">
        <v>64</v>
      </c>
      <c r="K5" s="71" t="s">
        <v>64</v>
      </c>
      <c r="L5" s="67"/>
      <c r="M5" s="152"/>
      <c r="N5" s="152"/>
      <c r="O5" s="152"/>
      <c r="P5" s="152"/>
    </row>
    <row r="6" ht="15.75" customHeight="1">
      <c r="C6" s="65"/>
      <c r="D6" s="65"/>
      <c r="E6" s="71" t="b">
        <v>1</v>
      </c>
      <c r="F6" s="71" t="s">
        <v>93</v>
      </c>
      <c r="G6" s="71" t="s">
        <v>111</v>
      </c>
      <c r="H6" s="65" t="b">
        <v>1</v>
      </c>
      <c r="I6" s="65">
        <v>360.0</v>
      </c>
      <c r="J6" s="71" t="s">
        <v>64</v>
      </c>
      <c r="K6" s="71" t="s">
        <v>64</v>
      </c>
      <c r="L6" s="67"/>
      <c r="M6" s="152"/>
      <c r="N6" s="152"/>
      <c r="O6" s="152"/>
      <c r="P6" s="152"/>
    </row>
    <row r="7" ht="15.75" customHeight="1">
      <c r="C7" s="65"/>
      <c r="D7" s="65"/>
      <c r="E7" s="71" t="b">
        <v>1</v>
      </c>
      <c r="F7" s="71" t="s">
        <v>110</v>
      </c>
      <c r="G7" s="71" t="s">
        <v>95</v>
      </c>
      <c r="H7" s="71" t="b">
        <v>1</v>
      </c>
      <c r="I7" s="65" t="s">
        <v>146</v>
      </c>
      <c r="J7" s="71" t="s">
        <v>64</v>
      </c>
      <c r="K7" s="71" t="s">
        <v>64</v>
      </c>
      <c r="L7" s="67"/>
      <c r="M7" s="152"/>
      <c r="N7" s="152"/>
      <c r="O7" s="152"/>
      <c r="P7" s="152"/>
    </row>
    <row r="8" ht="15.75" customHeight="1">
      <c r="C8" s="65"/>
      <c r="D8" s="65"/>
      <c r="E8" s="65" t="b">
        <v>1</v>
      </c>
      <c r="F8" s="71" t="s">
        <v>110</v>
      </c>
      <c r="G8" s="65" t="s">
        <v>111</v>
      </c>
      <c r="H8" s="65" t="b">
        <v>0</v>
      </c>
      <c r="I8" s="65">
        <v>360.0</v>
      </c>
      <c r="J8" s="71" t="s">
        <v>64</v>
      </c>
      <c r="K8" s="71" t="s">
        <v>64</v>
      </c>
      <c r="L8" s="67"/>
      <c r="M8" s="152"/>
      <c r="N8" s="152"/>
      <c r="O8" s="152"/>
      <c r="P8" s="152"/>
    </row>
    <row r="9" ht="15.75" customHeight="1">
      <c r="C9" s="65"/>
      <c r="D9" s="65"/>
      <c r="E9" s="65" t="b">
        <v>0</v>
      </c>
      <c r="F9" s="65" t="s">
        <v>155</v>
      </c>
      <c r="G9" s="65" t="s">
        <v>155</v>
      </c>
      <c r="H9" s="65" t="s">
        <v>155</v>
      </c>
      <c r="I9" s="65" t="s">
        <v>146</v>
      </c>
      <c r="J9" s="71" t="s">
        <v>64</v>
      </c>
      <c r="K9" s="71" t="s">
        <v>64</v>
      </c>
      <c r="L9" s="176"/>
      <c r="M9" s="151"/>
      <c r="N9" s="151"/>
      <c r="O9" s="151"/>
      <c r="P9" s="151"/>
    </row>
    <row r="10" ht="15.75" customHeight="1">
      <c r="C10" s="64" t="s">
        <v>157</v>
      </c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76">
        <v>0.0</v>
      </c>
      <c r="O10" s="76">
        <v>12.0</v>
      </c>
      <c r="P10" s="76">
        <v>5.0</v>
      </c>
      <c r="Q10" s="1" t="s">
        <v>314</v>
      </c>
    </row>
    <row r="11" ht="15.75" customHeight="1">
      <c r="C11" s="13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76">
        <v>12.0</v>
      </c>
      <c r="O11" s="76">
        <v>24.0</v>
      </c>
      <c r="P11" s="76">
        <v>7.0</v>
      </c>
      <c r="Q11" s="1"/>
    </row>
    <row r="12" ht="15.75" customHeight="1">
      <c r="C12" s="13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76">
        <v>24.0</v>
      </c>
      <c r="O12" s="76">
        <v>36.0</v>
      </c>
      <c r="P12" s="76">
        <v>8.0</v>
      </c>
    </row>
    <row r="13" ht="15.75" customHeight="1">
      <c r="C13" s="13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76">
        <v>36.0</v>
      </c>
      <c r="O13" s="76">
        <v>60.0</v>
      </c>
      <c r="P13" s="76">
        <v>9.0</v>
      </c>
    </row>
    <row r="14" ht="15.75" customHeight="1">
      <c r="B14" s="12"/>
      <c r="C14" s="13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77">
        <v>0.0</v>
      </c>
      <c r="O14" s="77">
        <v>1.0</v>
      </c>
      <c r="P14" s="77">
        <v>6.0</v>
      </c>
      <c r="Q14" s="1" t="s">
        <v>318</v>
      </c>
    </row>
    <row r="15" ht="15.75" customHeight="1">
      <c r="C15" s="13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77">
        <v>1.0</v>
      </c>
      <c r="O15" s="77">
        <v>2.0</v>
      </c>
      <c r="P15" s="77">
        <v>7.0</v>
      </c>
    </row>
    <row r="16" ht="15.75" customHeight="1">
      <c r="C16" s="13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77">
        <v>2.0</v>
      </c>
      <c r="O16" s="77">
        <v>3.0</v>
      </c>
      <c r="P16" s="77">
        <v>8.0</v>
      </c>
    </row>
    <row r="17" ht="15.75" customHeight="1">
      <c r="C17" s="24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</row>
    <row r="18" ht="15.75" customHeight="1"/>
    <row r="19" ht="15.75" customHeight="1">
      <c r="B19" s="12"/>
      <c r="C19" s="155" t="s">
        <v>321</v>
      </c>
      <c r="D19" s="155">
        <v>351.0</v>
      </c>
      <c r="E19" s="12"/>
      <c r="J19" s="155" t="s">
        <v>322</v>
      </c>
    </row>
    <row r="20" ht="15.75" customHeight="1">
      <c r="B20" s="12"/>
      <c r="C20" s="155" t="s">
        <v>323</v>
      </c>
      <c r="D20" s="155">
        <v>1.783510000015E12</v>
      </c>
      <c r="E20" s="12"/>
      <c r="J20" s="155" t="s">
        <v>324</v>
      </c>
      <c r="K20" s="155" t="s">
        <v>325</v>
      </c>
      <c r="L20" s="123"/>
    </row>
    <row r="21" ht="15.75" customHeight="1"/>
    <row r="22" ht="15.75" customHeight="1"/>
    <row r="23" ht="15.75" customHeight="1"/>
    <row r="24" ht="15.75" customHeight="1"/>
    <row r="25" ht="15.75" customHeight="1">
      <c r="A25" s="157" t="s">
        <v>263</v>
      </c>
      <c r="B25" s="157"/>
      <c r="C25" s="157" t="s">
        <v>171</v>
      </c>
      <c r="D25" s="159"/>
      <c r="E25" s="159"/>
      <c r="F25" s="159"/>
      <c r="G25" s="159"/>
      <c r="H25" s="159"/>
      <c r="I25" s="159"/>
      <c r="J25" s="159"/>
      <c r="K25" s="159"/>
      <c r="L25" s="157" t="s">
        <v>175</v>
      </c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</row>
    <row r="26" ht="15.75" customHeight="1">
      <c r="A26" s="12">
        <v>1.0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>
      <c r="A47" s="182" t="s">
        <v>328</v>
      </c>
      <c r="B47" s="182" t="s">
        <v>329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>
      <c r="D97" s="1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>
      <c r="A114" s="163" t="s">
        <v>330</v>
      </c>
      <c r="D114" s="142" t="s">
        <v>332</v>
      </c>
    </row>
    <row r="115" ht="15.75" customHeight="1"/>
    <row r="116" ht="15.75" customHeight="1"/>
    <row r="117" ht="15.75" customHeight="1">
      <c r="A117" s="182" t="s">
        <v>328</v>
      </c>
      <c r="B117" s="188" t="s">
        <v>335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>
      <c r="A134" s="180" t="s">
        <v>333</v>
      </c>
      <c r="B134" s="180" t="s">
        <v>334</v>
      </c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>
      <c r="A170" s="157" t="s">
        <v>263</v>
      </c>
      <c r="B170" s="157"/>
      <c r="C170" s="157" t="s">
        <v>171</v>
      </c>
      <c r="D170" s="159"/>
      <c r="E170" s="159"/>
      <c r="F170" s="159"/>
      <c r="G170" s="159"/>
      <c r="H170" s="159"/>
      <c r="I170" s="159"/>
      <c r="J170" s="159"/>
      <c r="K170" s="159"/>
      <c r="L170" s="157" t="s">
        <v>175</v>
      </c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  <c r="AB170" s="159"/>
    </row>
    <row r="171" ht="15.75" customHeight="1">
      <c r="A171" s="12">
        <v>2.0</v>
      </c>
    </row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>
      <c r="A192" s="182" t="s">
        <v>328</v>
      </c>
      <c r="B192" s="182" t="s">
        <v>329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>
      <c r="Q202" s="12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>
      <c r="A232" s="182" t="s">
        <v>328</v>
      </c>
      <c r="B232" s="182" t="s">
        <v>334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>
      <c r="A260" s="163" t="s">
        <v>330</v>
      </c>
      <c r="D260" s="142" t="s">
        <v>338</v>
      </c>
    </row>
    <row r="261" ht="15.75" customHeight="1"/>
    <row r="262" ht="15.75" customHeight="1">
      <c r="A262" s="182" t="s">
        <v>328</v>
      </c>
      <c r="B262" s="188" t="s">
        <v>335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8.75" customHeight="1">
      <c r="A275" s="157" t="s">
        <v>263</v>
      </c>
      <c r="B275" s="157"/>
      <c r="C275" s="157" t="s">
        <v>171</v>
      </c>
      <c r="D275" s="159"/>
      <c r="E275" s="159"/>
      <c r="F275" s="159"/>
      <c r="G275" s="159"/>
      <c r="H275" s="159"/>
      <c r="I275" s="159"/>
      <c r="J275" s="159"/>
      <c r="K275" s="159"/>
      <c r="L275" s="157" t="s">
        <v>175</v>
      </c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  <c r="AB275" s="159"/>
    </row>
    <row r="276" ht="15.75" customHeight="1"/>
    <row r="277" ht="15.75" customHeight="1">
      <c r="A277" s="12">
        <v>3.0</v>
      </c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>
      <c r="A296" s="182" t="s">
        <v>328</v>
      </c>
      <c r="B296" s="182" t="s">
        <v>329</v>
      </c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>
      <c r="A337" s="163" t="s">
        <v>330</v>
      </c>
      <c r="D337" s="142" t="s">
        <v>341</v>
      </c>
    </row>
    <row r="338" ht="15.75" customHeight="1"/>
    <row r="339" ht="15.75" customHeight="1">
      <c r="A339" s="182" t="s">
        <v>328</v>
      </c>
      <c r="B339" s="182" t="s">
        <v>334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>
      <c r="A364" s="182" t="s">
        <v>328</v>
      </c>
      <c r="B364" s="188" t="s">
        <v>335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>
      <c r="A374" s="157" t="s">
        <v>263</v>
      </c>
      <c r="B374" s="157"/>
      <c r="C374" s="157" t="s">
        <v>171</v>
      </c>
      <c r="D374" s="159"/>
      <c r="E374" s="159"/>
      <c r="F374" s="159"/>
      <c r="G374" s="159"/>
      <c r="H374" s="159"/>
      <c r="I374" s="159"/>
      <c r="J374" s="159"/>
      <c r="K374" s="159"/>
      <c r="L374" s="157" t="s">
        <v>175</v>
      </c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</row>
    <row r="375" ht="15.75" customHeight="1">
      <c r="A375" s="12">
        <v>4.0</v>
      </c>
    </row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>
      <c r="A395" s="182" t="s">
        <v>328</v>
      </c>
      <c r="B395" s="182" t="s">
        <v>329</v>
      </c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>
      <c r="R430" s="12"/>
    </row>
    <row r="431" ht="15.75" customHeight="1"/>
    <row r="432" ht="15.75" customHeight="1">
      <c r="G432" s="1"/>
    </row>
    <row r="433" ht="15.75" customHeight="1">
      <c r="A433" s="163" t="s">
        <v>330</v>
      </c>
      <c r="C433" s="142" t="s">
        <v>344</v>
      </c>
    </row>
    <row r="434" ht="15.75" customHeight="1"/>
    <row r="435" ht="15.75" customHeight="1"/>
    <row r="436" ht="15.75" customHeight="1">
      <c r="A436" s="182" t="s">
        <v>328</v>
      </c>
      <c r="B436" s="182" t="s">
        <v>329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>
      <c r="A461" s="182" t="s">
        <v>328</v>
      </c>
      <c r="B461" s="188" t="s">
        <v>335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>
      <c r="A472" s="157" t="s">
        <v>263</v>
      </c>
      <c r="B472" s="157"/>
      <c r="C472" s="157" t="s">
        <v>171</v>
      </c>
      <c r="D472" s="159"/>
      <c r="E472" s="159"/>
      <c r="F472" s="159"/>
      <c r="G472" s="159"/>
      <c r="H472" s="159"/>
      <c r="I472" s="159"/>
      <c r="J472" s="159"/>
      <c r="K472" s="159"/>
      <c r="L472" s="157" t="s">
        <v>175</v>
      </c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  <c r="AA472" s="159"/>
      <c r="AB472" s="159"/>
    </row>
    <row r="473" ht="15.75" customHeight="1">
      <c r="A473" s="12">
        <v>5.0</v>
      </c>
    </row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>
      <c r="A492" s="182" t="s">
        <v>328</v>
      </c>
      <c r="B492" s="182" t="s">
        <v>329</v>
      </c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>
      <c r="A529" s="163" t="s">
        <v>330</v>
      </c>
      <c r="D529" s="142" t="s">
        <v>345</v>
      </c>
    </row>
    <row r="530" ht="15.75" customHeight="1"/>
    <row r="531" ht="15.75" customHeight="1">
      <c r="A531" s="182" t="s">
        <v>328</v>
      </c>
      <c r="B531" s="182" t="s">
        <v>334</v>
      </c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>
      <c r="A555" s="182" t="s">
        <v>328</v>
      </c>
      <c r="B555" s="188" t="s">
        <v>335</v>
      </c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>
      <c r="A566" s="157" t="s">
        <v>263</v>
      </c>
      <c r="B566" s="157"/>
      <c r="C566" s="157" t="s">
        <v>171</v>
      </c>
      <c r="D566" s="159"/>
      <c r="E566" s="159"/>
      <c r="F566" s="159"/>
      <c r="G566" s="159"/>
      <c r="H566" s="159"/>
      <c r="I566" s="159"/>
      <c r="J566" s="159"/>
      <c r="K566" s="159"/>
      <c r="L566" s="157" t="s">
        <v>175</v>
      </c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  <c r="AB566" s="159"/>
    </row>
    <row r="567" ht="15.75" customHeight="1">
      <c r="A567" s="12">
        <v>6.0</v>
      </c>
    </row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>
      <c r="A587" s="182" t="s">
        <v>328</v>
      </c>
      <c r="B587" s="182" t="s">
        <v>329</v>
      </c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>
      <c r="O605" s="1"/>
    </row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>
      <c r="A623" s="163" t="s">
        <v>330</v>
      </c>
      <c r="C623" s="142" t="s">
        <v>347</v>
      </c>
    </row>
    <row r="624" ht="15.75" customHeight="1"/>
    <row r="625" ht="15.75" customHeight="1"/>
    <row r="626" ht="15.75" customHeight="1">
      <c r="A626" s="180" t="s">
        <v>328</v>
      </c>
      <c r="B626" s="180" t="s">
        <v>334</v>
      </c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</row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>
      <c r="A651" s="182" t="s">
        <v>328</v>
      </c>
      <c r="B651" s="182" t="s">
        <v>335</v>
      </c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0:C17"/>
  </mergeCells>
  <hyperlinks>
    <hyperlink r:id="rId1" location="gid=1815055355" ref="D114"/>
    <hyperlink r:id="rId2" location="gid=1662125182" ref="D260"/>
    <hyperlink r:id="rId3" location="gid=1640467686" ref="D337"/>
    <hyperlink r:id="rId4" location="gid=1526479237" ref="C433"/>
    <hyperlink r:id="rId5" location="gid=1367454800" ref="D529"/>
    <hyperlink r:id="rId6" location="gid=1953311877" ref="C623"/>
  </hyperlinks>
  <printOptions/>
  <pageMargins bottom="0.75" footer="0.0" header="0.0" left="0.7" right="0.7" top="0.75"/>
  <pageSetup orientation="landscape"/>
  <drawing r:id="rId7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>
      <c r="A1" s="150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ht="15.75" customHeight="1"/>
    <row r="3" ht="15.75" customHeight="1"/>
    <row r="4" ht="15.75" customHeight="1"/>
    <row r="5" ht="15.75" customHeight="1">
      <c r="A5" s="15" t="s">
        <v>2</v>
      </c>
      <c r="C5" s="15" t="s">
        <v>14</v>
      </c>
      <c r="D5" s="15" t="s">
        <v>15</v>
      </c>
      <c r="E5" s="150" t="s">
        <v>16</v>
      </c>
      <c r="F5" s="15" t="s">
        <v>27</v>
      </c>
      <c r="G5" s="15" t="s">
        <v>28</v>
      </c>
      <c r="H5" s="150" t="s">
        <v>29</v>
      </c>
      <c r="I5" s="150" t="s">
        <v>30</v>
      </c>
      <c r="J5" s="15" t="s">
        <v>31</v>
      </c>
      <c r="K5" s="15" t="s">
        <v>32</v>
      </c>
      <c r="L5" s="15" t="s">
        <v>33</v>
      </c>
      <c r="M5" s="15" t="s">
        <v>34</v>
      </c>
      <c r="N5" s="15" t="s">
        <v>38</v>
      </c>
      <c r="O5" s="15" t="s">
        <v>39</v>
      </c>
      <c r="P5" s="15" t="s">
        <v>40</v>
      </c>
      <c r="Q5" s="15" t="s">
        <v>41</v>
      </c>
      <c r="R5" s="15" t="s">
        <v>42</v>
      </c>
      <c r="S5" s="15" t="s">
        <v>38</v>
      </c>
      <c r="T5" s="15" t="s">
        <v>39</v>
      </c>
      <c r="U5" s="15" t="s">
        <v>41</v>
      </c>
      <c r="V5" s="15" t="s">
        <v>43</v>
      </c>
      <c r="W5" s="15" t="s">
        <v>44</v>
      </c>
      <c r="X5" s="15" t="s">
        <v>41</v>
      </c>
      <c r="Y5" s="150" t="s">
        <v>3</v>
      </c>
      <c r="Z5" s="150" t="s">
        <v>45</v>
      </c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ht="15.75" customHeight="1">
      <c r="A6" s="181"/>
    </row>
    <row r="7" ht="15.75" customHeight="1">
      <c r="C7" s="65"/>
      <c r="D7" s="65"/>
      <c r="E7" s="84" t="b">
        <v>1</v>
      </c>
      <c r="F7" s="84" t="s">
        <v>93</v>
      </c>
      <c r="G7" s="84" t="s">
        <v>95</v>
      </c>
      <c r="H7" s="84" t="b">
        <v>1</v>
      </c>
      <c r="I7" s="84" t="s">
        <v>146</v>
      </c>
      <c r="J7" s="65" t="s">
        <v>64</v>
      </c>
      <c r="K7" s="65" t="s">
        <v>64</v>
      </c>
      <c r="L7" s="67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</row>
    <row r="8" ht="15.75" customHeight="1">
      <c r="C8" s="65"/>
      <c r="D8" s="65"/>
      <c r="E8" s="71" t="b">
        <v>1</v>
      </c>
      <c r="F8" s="65" t="s">
        <v>93</v>
      </c>
      <c r="G8" s="71" t="s">
        <v>95</v>
      </c>
      <c r="H8" s="65" t="b">
        <v>0</v>
      </c>
      <c r="I8" s="65" t="s">
        <v>146</v>
      </c>
      <c r="J8" s="71" t="s">
        <v>64</v>
      </c>
      <c r="K8" s="71" t="s">
        <v>64</v>
      </c>
      <c r="L8" s="67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</row>
    <row r="9" ht="15.75" customHeight="1">
      <c r="C9" s="65"/>
      <c r="D9" s="65"/>
      <c r="E9" s="71" t="b">
        <v>1</v>
      </c>
      <c r="F9" s="71" t="s">
        <v>93</v>
      </c>
      <c r="G9" s="71" t="s">
        <v>111</v>
      </c>
      <c r="H9" s="65" t="b">
        <v>1</v>
      </c>
      <c r="I9" s="65">
        <v>360.0</v>
      </c>
      <c r="J9" s="71" t="s">
        <v>64</v>
      </c>
      <c r="K9" s="71" t="s">
        <v>64</v>
      </c>
      <c r="L9" s="67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</row>
    <row r="10" ht="15.75" customHeight="1">
      <c r="C10" s="65"/>
      <c r="D10" s="65"/>
      <c r="E10" s="71" t="b">
        <v>1</v>
      </c>
      <c r="F10" s="71" t="s">
        <v>110</v>
      </c>
      <c r="G10" s="71" t="s">
        <v>95</v>
      </c>
      <c r="H10" s="71" t="b">
        <v>1</v>
      </c>
      <c r="I10" s="65" t="s">
        <v>146</v>
      </c>
      <c r="J10" s="71" t="s">
        <v>64</v>
      </c>
      <c r="K10" s="71" t="s">
        <v>64</v>
      </c>
      <c r="L10" s="67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</row>
    <row r="11" ht="15.75" customHeight="1">
      <c r="C11" s="65"/>
      <c r="D11" s="65"/>
      <c r="E11" s="84" t="b">
        <v>1</v>
      </c>
      <c r="F11" s="186" t="s">
        <v>110</v>
      </c>
      <c r="G11" s="84" t="s">
        <v>111</v>
      </c>
      <c r="H11" s="84" t="b">
        <v>0</v>
      </c>
      <c r="I11" s="84">
        <v>360.0</v>
      </c>
      <c r="J11" s="71" t="s">
        <v>64</v>
      </c>
      <c r="K11" s="71" t="s">
        <v>64</v>
      </c>
      <c r="L11" s="67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</row>
    <row r="12" ht="15.75" customHeight="1">
      <c r="C12" s="65"/>
      <c r="D12" s="65"/>
      <c r="E12" s="65" t="b">
        <v>0</v>
      </c>
      <c r="F12" s="65" t="s">
        <v>155</v>
      </c>
      <c r="G12" s="65" t="s">
        <v>155</v>
      </c>
      <c r="H12" s="65" t="s">
        <v>155</v>
      </c>
      <c r="I12" s="65" t="s">
        <v>146</v>
      </c>
      <c r="J12" s="71" t="s">
        <v>64</v>
      </c>
      <c r="K12" s="71" t="s">
        <v>64</v>
      </c>
      <c r="L12" s="176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</row>
    <row r="13" ht="15.75" customHeight="1">
      <c r="C13" s="64" t="s">
        <v>166</v>
      </c>
      <c r="D13" s="65"/>
      <c r="E13" s="65"/>
      <c r="F13" s="65"/>
      <c r="G13" s="65"/>
      <c r="H13" s="65"/>
      <c r="I13" s="65"/>
      <c r="J13" s="64" t="s">
        <v>167</v>
      </c>
      <c r="K13" s="65"/>
      <c r="L13" s="65"/>
      <c r="M13" s="65"/>
      <c r="N13" s="65"/>
      <c r="O13" s="65"/>
      <c r="P13" s="65"/>
      <c r="Q13" s="76">
        <v>60.0</v>
      </c>
      <c r="R13" s="65"/>
      <c r="S13" s="65"/>
      <c r="T13" s="65"/>
      <c r="U13" s="65"/>
      <c r="V13" s="65"/>
      <c r="W13" s="65"/>
      <c r="X13" s="65"/>
    </row>
    <row r="14" ht="15.75" customHeight="1">
      <c r="C14" s="13"/>
      <c r="D14" s="65"/>
      <c r="E14" s="65"/>
      <c r="F14" s="65"/>
      <c r="G14" s="65"/>
      <c r="H14" s="65"/>
      <c r="I14" s="65"/>
      <c r="J14" s="24"/>
      <c r="K14" s="65"/>
      <c r="L14" s="65"/>
      <c r="M14" s="65"/>
      <c r="N14" s="65"/>
      <c r="O14" s="65"/>
      <c r="P14" s="65"/>
      <c r="Q14" s="83">
        <v>40.0</v>
      </c>
      <c r="R14" s="65"/>
      <c r="S14" s="65"/>
      <c r="T14" s="65"/>
      <c r="U14" s="65"/>
      <c r="V14" s="65"/>
      <c r="W14" s="65"/>
      <c r="X14" s="65"/>
    </row>
    <row r="15" ht="15.75" customHeight="1">
      <c r="C15" s="13"/>
      <c r="D15" s="65"/>
      <c r="E15" s="65"/>
      <c r="F15" s="65"/>
      <c r="G15" s="65"/>
      <c r="H15" s="65"/>
      <c r="I15" s="65"/>
      <c r="J15" s="64" t="s">
        <v>168</v>
      </c>
      <c r="K15" s="65"/>
      <c r="L15" s="65"/>
      <c r="M15" s="65"/>
      <c r="N15" s="65"/>
      <c r="O15" s="65"/>
      <c r="P15" s="65"/>
      <c r="Q15" s="65"/>
      <c r="R15" s="64" t="s">
        <v>169</v>
      </c>
      <c r="S15" s="77">
        <v>0.0</v>
      </c>
      <c r="T15" s="77">
        <v>7.0</v>
      </c>
      <c r="U15" s="77">
        <v>60.0</v>
      </c>
      <c r="V15" s="65"/>
      <c r="W15" s="65"/>
      <c r="X15" s="65"/>
    </row>
    <row r="16" ht="15.75" customHeight="1">
      <c r="C16" s="13"/>
      <c r="D16" s="65"/>
      <c r="E16" s="65"/>
      <c r="F16" s="65"/>
      <c r="G16" s="65"/>
      <c r="H16" s="65"/>
      <c r="I16" s="65"/>
      <c r="J16" s="13"/>
      <c r="K16" s="65"/>
      <c r="L16" s="65"/>
      <c r="M16" s="65"/>
      <c r="N16" s="65"/>
      <c r="O16" s="65"/>
      <c r="P16" s="65"/>
      <c r="Q16" s="65"/>
      <c r="R16" s="24"/>
      <c r="S16" s="77">
        <v>7.0</v>
      </c>
      <c r="T16" s="77">
        <v>14.0</v>
      </c>
      <c r="U16" s="77">
        <v>40.0</v>
      </c>
      <c r="V16" s="65"/>
      <c r="W16" s="65"/>
      <c r="X16" s="65"/>
    </row>
    <row r="17" ht="15.75" customHeight="1">
      <c r="C17" s="13"/>
      <c r="D17" s="65"/>
      <c r="E17" s="65"/>
      <c r="F17" s="65"/>
      <c r="G17" s="65"/>
      <c r="H17" s="65"/>
      <c r="I17" s="65"/>
      <c r="J17" s="13"/>
      <c r="K17" s="65"/>
      <c r="L17" s="65"/>
      <c r="M17" s="65"/>
      <c r="N17" s="65"/>
      <c r="O17" s="65"/>
      <c r="P17" s="65"/>
      <c r="Q17" s="65"/>
      <c r="R17" s="64" t="s">
        <v>170</v>
      </c>
      <c r="S17" s="65"/>
      <c r="T17" s="65"/>
      <c r="U17" s="65"/>
      <c r="V17" s="84">
        <v>25.0</v>
      </c>
      <c r="W17" s="84">
        <v>50.0</v>
      </c>
      <c r="X17" s="84">
        <v>75.0</v>
      </c>
    </row>
    <row r="18" ht="15.75" customHeight="1">
      <c r="C18" s="24"/>
      <c r="D18" s="65"/>
      <c r="E18" s="65"/>
      <c r="F18" s="65"/>
      <c r="G18" s="65"/>
      <c r="H18" s="65"/>
      <c r="I18" s="65"/>
      <c r="J18" s="24"/>
      <c r="K18" s="65"/>
      <c r="L18" s="65"/>
      <c r="M18" s="65"/>
      <c r="N18" s="65"/>
      <c r="O18" s="65"/>
      <c r="P18" s="65"/>
      <c r="Q18" s="65"/>
      <c r="R18" s="24"/>
      <c r="S18" s="65"/>
      <c r="T18" s="65"/>
      <c r="U18" s="65"/>
      <c r="V18" s="84">
        <v>50.0</v>
      </c>
      <c r="W18" s="84">
        <v>100.0</v>
      </c>
      <c r="X18" s="84">
        <v>5.0</v>
      </c>
    </row>
    <row r="19" ht="15.75" customHeight="1"/>
    <row r="20" ht="15.75" customHeight="1"/>
    <row r="21" ht="15.75" customHeight="1"/>
    <row r="22" ht="15.75" customHeight="1">
      <c r="J22" s="155" t="s">
        <v>322</v>
      </c>
    </row>
    <row r="23" ht="15.75" customHeight="1">
      <c r="C23" s="155" t="s">
        <v>321</v>
      </c>
      <c r="D23" s="155">
        <v>351.0</v>
      </c>
      <c r="J23" s="155" t="s">
        <v>324</v>
      </c>
      <c r="K23" s="155" t="s">
        <v>325</v>
      </c>
      <c r="L23" s="123"/>
    </row>
    <row r="24" ht="15.75" customHeight="1">
      <c r="C24" s="155" t="s">
        <v>323</v>
      </c>
      <c r="D24" s="155">
        <v>1.783510000015E12</v>
      </c>
    </row>
    <row r="25" ht="15.75" customHeight="1"/>
    <row r="26" ht="15.75" customHeight="1">
      <c r="A26" s="157" t="s">
        <v>263</v>
      </c>
      <c r="B26" s="157"/>
      <c r="C26" s="157" t="s">
        <v>171</v>
      </c>
      <c r="D26" s="159"/>
      <c r="E26" s="159"/>
      <c r="F26" s="159"/>
      <c r="G26" s="159"/>
      <c r="H26" s="159"/>
      <c r="I26" s="159"/>
      <c r="J26" s="159"/>
      <c r="K26" s="159"/>
      <c r="L26" s="157" t="s">
        <v>175</v>
      </c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</row>
    <row r="27" ht="15.75" customHeight="1">
      <c r="A27" s="12">
        <v>1.0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>
      <c r="A36" s="12"/>
    </row>
    <row r="37" ht="15.75" customHeight="1"/>
    <row r="38" ht="15.75" customHeight="1"/>
    <row r="39" ht="15.75" customHeight="1"/>
    <row r="40" ht="15.75" customHeight="1"/>
    <row r="41" ht="15.75" customHeight="1">
      <c r="L41" s="191" t="s">
        <v>336</v>
      </c>
      <c r="M41" s="192" t="s">
        <v>337</v>
      </c>
    </row>
    <row r="42" ht="15.75" customHeight="1"/>
    <row r="43" ht="15.75" customHeight="1"/>
    <row r="44" ht="15.75" customHeight="1"/>
    <row r="45" ht="15.75" customHeight="1"/>
    <row r="46" ht="15.75" customHeight="1">
      <c r="A46" s="163" t="s">
        <v>265</v>
      </c>
    </row>
    <row r="47" ht="15.75" customHeight="1">
      <c r="A47" s="193" t="s">
        <v>70</v>
      </c>
      <c r="B47" s="193" t="s">
        <v>71</v>
      </c>
      <c r="C47" s="193" t="s">
        <v>72</v>
      </c>
      <c r="D47" s="193" t="s">
        <v>66</v>
      </c>
      <c r="E47" s="193" t="s">
        <v>68</v>
      </c>
      <c r="F47" s="193" t="s">
        <v>3</v>
      </c>
      <c r="G47" s="193" t="s">
        <v>73</v>
      </c>
      <c r="H47" s="193" t="s">
        <v>74</v>
      </c>
      <c r="I47" s="193" t="s">
        <v>75</v>
      </c>
      <c r="J47" s="193" t="s">
        <v>76</v>
      </c>
      <c r="K47" s="193" t="s">
        <v>77</v>
      </c>
      <c r="L47" s="193" t="s">
        <v>78</v>
      </c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</row>
    <row r="48" ht="15.75" customHeight="1">
      <c r="A48" s="194">
        <v>351.0</v>
      </c>
      <c r="B48" s="194">
        <v>12.0</v>
      </c>
      <c r="C48" s="194" t="s">
        <v>91</v>
      </c>
      <c r="D48" s="195">
        <v>46330.0</v>
      </c>
      <c r="E48" s="195">
        <v>46356.0</v>
      </c>
      <c r="F48" s="194">
        <v>13000.0</v>
      </c>
      <c r="G48" s="194">
        <v>0.0</v>
      </c>
      <c r="H48" s="194"/>
      <c r="I48" s="194"/>
      <c r="J48" s="194">
        <v>110.6231</v>
      </c>
      <c r="K48" s="194">
        <f t="shared" ref="K48:K50" si="1">ROUND((F48*J48)/36500, 2)</f>
        <v>39.4</v>
      </c>
      <c r="L48" s="194">
        <v>5.91</v>
      </c>
      <c r="M48" s="196"/>
    </row>
    <row r="49" ht="15.75" customHeight="1">
      <c r="A49" s="194">
        <v>351.0</v>
      </c>
      <c r="B49" s="194">
        <v>12.0</v>
      </c>
      <c r="C49" s="194" t="s">
        <v>91</v>
      </c>
      <c r="D49" s="195">
        <v>46357.0</v>
      </c>
      <c r="E49" s="195">
        <v>46387.0</v>
      </c>
      <c r="F49" s="194">
        <v>26500.0</v>
      </c>
      <c r="G49" s="194">
        <v>0.0</v>
      </c>
      <c r="H49" s="194"/>
      <c r="I49" s="194"/>
      <c r="J49" s="194">
        <v>-0.05509</v>
      </c>
      <c r="K49" s="194">
        <f t="shared" si="1"/>
        <v>-0.04</v>
      </c>
      <c r="L49" s="194">
        <v>-0.01</v>
      </c>
      <c r="M49" s="196"/>
    </row>
    <row r="50" ht="15.75" customHeight="1">
      <c r="A50" s="194">
        <v>351.0</v>
      </c>
      <c r="B50" s="194">
        <v>12.0</v>
      </c>
      <c r="C50" s="194" t="s">
        <v>91</v>
      </c>
      <c r="D50" s="195">
        <v>46388.0</v>
      </c>
      <c r="E50" s="195">
        <v>46390.0</v>
      </c>
      <c r="F50" s="194">
        <v>3000.0</v>
      </c>
      <c r="G50" s="194">
        <v>0.0</v>
      </c>
      <c r="H50" s="194"/>
      <c r="I50" s="194"/>
      <c r="J50" s="194">
        <v>-0.12167</v>
      </c>
      <c r="K50" s="194">
        <f t="shared" si="1"/>
        <v>-0.01</v>
      </c>
      <c r="L50" s="194">
        <v>0.0</v>
      </c>
      <c r="M50" s="196"/>
    </row>
    <row r="51" ht="15.75" customHeight="1">
      <c r="I51" s="197" t="s">
        <v>339</v>
      </c>
      <c r="J51" s="28"/>
      <c r="K51" s="198">
        <f>SUM(K48:K50)</f>
        <v>39.35</v>
      </c>
    </row>
    <row r="52" ht="15.75" customHeight="1">
      <c r="A52" s="196"/>
      <c r="B52" s="199"/>
      <c r="C52" s="196"/>
      <c r="D52" s="200"/>
      <c r="E52" s="200"/>
      <c r="F52" s="199"/>
      <c r="G52" s="199"/>
      <c r="H52" s="196"/>
      <c r="I52" s="201" t="s">
        <v>340</v>
      </c>
      <c r="J52" s="202"/>
      <c r="K52" s="202"/>
      <c r="L52" s="203">
        <f>SUM(L48:L50)</f>
        <v>5.9</v>
      </c>
      <c r="M52" s="196"/>
    </row>
    <row r="53" ht="15.75" customHeight="1">
      <c r="A53" s="196"/>
      <c r="B53" s="196"/>
      <c r="C53" s="196"/>
      <c r="D53" s="196"/>
      <c r="E53" s="196"/>
      <c r="F53" s="196"/>
      <c r="G53" s="196"/>
      <c r="H53" s="196"/>
      <c r="I53" s="204" t="s">
        <v>342</v>
      </c>
      <c r="J53" s="204"/>
      <c r="K53" s="204"/>
      <c r="L53" s="204"/>
      <c r="M53" s="205">
        <f>(K51-L52)</f>
        <v>33.45</v>
      </c>
    </row>
    <row r="54" ht="15.75" customHeight="1"/>
    <row r="55" ht="15.75" customHeight="1"/>
    <row r="56" ht="15.75" customHeight="1">
      <c r="A56" s="182" t="s">
        <v>326</v>
      </c>
      <c r="B56" s="188" t="s">
        <v>327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>
      <c r="A65" s="196"/>
      <c r="B65" s="199"/>
      <c r="C65" s="196"/>
      <c r="D65" s="200"/>
      <c r="E65" s="200"/>
      <c r="F65" s="199"/>
      <c r="G65" s="199"/>
      <c r="H65" s="196"/>
      <c r="I65" s="196"/>
      <c r="J65" s="199"/>
      <c r="K65" s="199"/>
      <c r="L65" s="199"/>
      <c r="M65" s="196"/>
    </row>
    <row r="66" ht="15.75" customHeight="1">
      <c r="A66" s="196"/>
      <c r="B66" s="199"/>
      <c r="C66" s="196"/>
      <c r="D66" s="200"/>
      <c r="E66" s="200"/>
      <c r="F66" s="199"/>
      <c r="G66" s="199"/>
      <c r="H66" s="196"/>
      <c r="I66" s="196"/>
      <c r="J66" s="199"/>
      <c r="K66" s="199"/>
      <c r="L66" s="199"/>
      <c r="M66" s="196"/>
    </row>
    <row r="67" ht="15.75" customHeight="1">
      <c r="A67" s="196"/>
      <c r="B67" s="196"/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A75" s="163" t="s">
        <v>266</v>
      </c>
      <c r="C75" s="142" t="s">
        <v>343</v>
      </c>
    </row>
    <row r="76" ht="15.75" customHeight="1"/>
    <row r="77" ht="15.75" customHeight="1"/>
    <row r="78" ht="15.75" customHeight="1">
      <c r="A78" s="180" t="s">
        <v>333</v>
      </c>
      <c r="B78" s="180" t="s">
        <v>334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>
      <c r="A103" s="180" t="s">
        <v>328</v>
      </c>
      <c r="B103" s="69" t="s">
        <v>335</v>
      </c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>
      <c r="A116" s="157" t="s">
        <v>263</v>
      </c>
      <c r="B116" s="157"/>
      <c r="C116" s="157" t="s">
        <v>171</v>
      </c>
      <c r="D116" s="159"/>
      <c r="E116" s="159"/>
      <c r="F116" s="159"/>
      <c r="G116" s="159"/>
      <c r="H116" s="159"/>
      <c r="I116" s="159"/>
      <c r="J116" s="159"/>
      <c r="K116" s="159"/>
      <c r="L116" s="157" t="s">
        <v>175</v>
      </c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</row>
    <row r="117" ht="15.75" customHeight="1"/>
    <row r="118" ht="15.75" customHeight="1">
      <c r="A118" s="12">
        <v>2.0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>
      <c r="L132" s="206" t="s">
        <v>336</v>
      </c>
      <c r="M132" s="207" t="s">
        <v>337</v>
      </c>
    </row>
    <row r="133" ht="15.75" customHeight="1"/>
    <row r="134" ht="15.75" customHeight="1"/>
    <row r="135" ht="15.75" customHeight="1">
      <c r="A135" s="163" t="s">
        <v>265</v>
      </c>
    </row>
    <row r="136" ht="15.75" customHeight="1">
      <c r="A136" s="164" t="s">
        <v>70</v>
      </c>
      <c r="B136" s="164" t="s">
        <v>71</v>
      </c>
      <c r="C136" s="164" t="s">
        <v>72</v>
      </c>
      <c r="D136" s="164" t="s">
        <v>66</v>
      </c>
      <c r="E136" s="164" t="s">
        <v>68</v>
      </c>
      <c r="F136" s="164" t="s">
        <v>3</v>
      </c>
      <c r="G136" s="164" t="s">
        <v>73</v>
      </c>
      <c r="H136" s="164" t="s">
        <v>74</v>
      </c>
      <c r="I136" s="164" t="s">
        <v>75</v>
      </c>
      <c r="J136" s="164" t="s">
        <v>76</v>
      </c>
      <c r="K136" s="164" t="s">
        <v>77</v>
      </c>
      <c r="L136" s="164" t="s">
        <v>78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ht="15.75" customHeight="1">
      <c r="A137" s="208">
        <v>351.0</v>
      </c>
      <c r="B137" s="208">
        <v>12.0</v>
      </c>
      <c r="C137" s="208" t="s">
        <v>91</v>
      </c>
      <c r="D137" s="209">
        <v>46123.0</v>
      </c>
      <c r="E137" s="208" t="s">
        <v>234</v>
      </c>
      <c r="F137" s="210">
        <v>13000.0</v>
      </c>
      <c r="G137" s="208">
        <v>0.0</v>
      </c>
      <c r="H137" s="208"/>
      <c r="I137" s="208"/>
      <c r="J137" s="208">
        <v>110.6231</v>
      </c>
      <c r="K137" s="208">
        <f t="shared" ref="K137:K139" si="2">ROUND((F137*J137)/36500, 2)</f>
        <v>39.4</v>
      </c>
      <c r="L137" s="208">
        <v>5.91</v>
      </c>
    </row>
    <row r="138" ht="15.75" customHeight="1">
      <c r="A138" s="211">
        <v>351.0</v>
      </c>
      <c r="B138" s="211">
        <v>12.0</v>
      </c>
      <c r="C138" s="211" t="s">
        <v>91</v>
      </c>
      <c r="D138" s="212">
        <v>46034.0</v>
      </c>
      <c r="E138" s="211" t="s">
        <v>235</v>
      </c>
      <c r="F138" s="213">
        <v>26500.0</v>
      </c>
      <c r="G138" s="211">
        <v>0.0</v>
      </c>
      <c r="H138" s="211"/>
      <c r="I138" s="211"/>
      <c r="J138" s="211">
        <v>-0.0551</v>
      </c>
      <c r="K138" s="208">
        <f t="shared" si="2"/>
        <v>-0.04</v>
      </c>
      <c r="L138" s="211">
        <v>-0.01</v>
      </c>
    </row>
    <row r="139" ht="15.75" customHeight="1">
      <c r="A139" s="208">
        <v>351.0</v>
      </c>
      <c r="B139" s="208">
        <v>12.0</v>
      </c>
      <c r="C139" s="208" t="s">
        <v>91</v>
      </c>
      <c r="D139" s="209">
        <v>46388.0</v>
      </c>
      <c r="E139" s="209">
        <v>46447.0</v>
      </c>
      <c r="F139" s="210">
        <v>3000.0</v>
      </c>
      <c r="G139" s="208">
        <v>0.0</v>
      </c>
      <c r="H139" s="208"/>
      <c r="I139" s="208"/>
      <c r="J139" s="208">
        <v>-0.1217</v>
      </c>
      <c r="K139" s="208">
        <f t="shared" si="2"/>
        <v>-0.01</v>
      </c>
      <c r="L139" s="208">
        <v>0.0</v>
      </c>
    </row>
    <row r="140" ht="15.75" customHeight="1">
      <c r="I140" s="197" t="s">
        <v>339</v>
      </c>
      <c r="J140" s="28"/>
      <c r="K140" s="198">
        <f>SUM(K137:K139)</f>
        <v>39.35</v>
      </c>
    </row>
    <row r="141" ht="15.75" customHeight="1">
      <c r="I141" s="201" t="s">
        <v>340</v>
      </c>
      <c r="J141" s="177"/>
      <c r="K141" s="177"/>
      <c r="L141" s="37">
        <f>SUM(L137:L139)</f>
        <v>5.9</v>
      </c>
    </row>
    <row r="142" ht="15.75" customHeight="1">
      <c r="I142" s="204" t="s">
        <v>342</v>
      </c>
      <c r="J142" s="214"/>
      <c r="K142" s="214"/>
      <c r="L142" s="214"/>
      <c r="M142" s="54">
        <f>(K140-L141)</f>
        <v>33.45</v>
      </c>
    </row>
    <row r="143" ht="15.75" customHeight="1"/>
    <row r="144" ht="15.75" customHeight="1"/>
    <row r="145" ht="15.75" customHeight="1">
      <c r="A145" s="182" t="s">
        <v>328</v>
      </c>
      <c r="B145" s="188" t="s">
        <v>327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>
      <c r="A164" s="163" t="s">
        <v>266</v>
      </c>
      <c r="B164" s="142" t="s">
        <v>346</v>
      </c>
    </row>
    <row r="165" ht="15.75" customHeight="1"/>
    <row r="166" ht="15.75" customHeight="1"/>
    <row r="167" ht="15.75" customHeight="1">
      <c r="A167" s="180" t="s">
        <v>333</v>
      </c>
      <c r="B167" s="180" t="s">
        <v>334</v>
      </c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>
      <c r="A192" s="180" t="s">
        <v>328</v>
      </c>
      <c r="B192" s="180" t="s">
        <v>335</v>
      </c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  <c r="AC192" s="149"/>
      <c r="AD192" s="149"/>
      <c r="AE192" s="149"/>
      <c r="AF192" s="149"/>
      <c r="AG192" s="149"/>
      <c r="AH192" s="149"/>
      <c r="AI192" s="149"/>
      <c r="AJ192" s="149"/>
      <c r="AK192" s="149"/>
      <c r="AL192" s="149"/>
      <c r="AM192" s="149"/>
      <c r="AN192" s="149"/>
      <c r="AO192" s="149"/>
      <c r="AP192" s="149"/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>
      <c r="A204" s="157" t="s">
        <v>263</v>
      </c>
      <c r="B204" s="157"/>
      <c r="C204" s="157" t="s">
        <v>171</v>
      </c>
      <c r="D204" s="159"/>
      <c r="E204" s="159"/>
      <c r="F204" s="159"/>
      <c r="G204" s="159"/>
      <c r="H204" s="159"/>
      <c r="I204" s="159"/>
      <c r="J204" s="159"/>
      <c r="K204" s="159"/>
      <c r="L204" s="157" t="s">
        <v>175</v>
      </c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  <c r="AB204" s="159"/>
    </row>
    <row r="205" ht="15.75" customHeight="1">
      <c r="A205" s="12">
        <v>3.0</v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>
      <c r="A216" s="12"/>
    </row>
    <row r="217" ht="15.75" customHeight="1"/>
    <row r="218" ht="15.75" customHeight="1"/>
    <row r="219" ht="15.75" customHeight="1">
      <c r="K219" s="206" t="s">
        <v>336</v>
      </c>
      <c r="L219" s="215" t="s">
        <v>337</v>
      </c>
    </row>
    <row r="220" ht="15.75" customHeight="1"/>
    <row r="221" ht="15.75" customHeight="1"/>
    <row r="222" ht="15.75" customHeight="1"/>
    <row r="223" ht="15.75" customHeight="1"/>
    <row r="224" ht="15.75" customHeight="1">
      <c r="A224" s="163" t="s">
        <v>265</v>
      </c>
    </row>
    <row r="225" ht="15.75" customHeight="1">
      <c r="A225" s="164" t="s">
        <v>70</v>
      </c>
      <c r="B225" s="164" t="s">
        <v>71</v>
      </c>
      <c r="C225" s="164" t="s">
        <v>72</v>
      </c>
      <c r="D225" s="164" t="s">
        <v>66</v>
      </c>
      <c r="E225" s="164" t="s">
        <v>68</v>
      </c>
      <c r="F225" s="164" t="s">
        <v>3</v>
      </c>
      <c r="G225" s="164" t="s">
        <v>73</v>
      </c>
      <c r="H225" s="164" t="s">
        <v>74</v>
      </c>
      <c r="I225" s="164" t="s">
        <v>75</v>
      </c>
      <c r="J225" s="164" t="s">
        <v>76</v>
      </c>
      <c r="K225" s="164" t="s">
        <v>77</v>
      </c>
      <c r="L225" s="164" t="s">
        <v>78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ht="15.75" customHeight="1">
      <c r="A226" s="216">
        <v>351.0</v>
      </c>
      <c r="B226" s="216">
        <v>12.0</v>
      </c>
      <c r="C226" s="216" t="s">
        <v>91</v>
      </c>
      <c r="D226" s="217">
        <v>46123.0</v>
      </c>
      <c r="E226" s="216" t="s">
        <v>234</v>
      </c>
      <c r="F226" s="218">
        <v>13000.0</v>
      </c>
      <c r="G226" s="216">
        <v>0.0</v>
      </c>
      <c r="H226" s="216"/>
      <c r="I226" s="216"/>
      <c r="J226" s="216">
        <v>72.7477</v>
      </c>
      <c r="K226" s="216">
        <f t="shared" ref="K226:K228" si="3">ROUND((F226*J226)/36000, 2)</f>
        <v>26.27</v>
      </c>
      <c r="L226" s="216">
        <v>3.94</v>
      </c>
    </row>
    <row r="227" ht="15.75" customHeight="1">
      <c r="A227" s="219">
        <v>351.0</v>
      </c>
      <c r="B227" s="219">
        <v>12.0</v>
      </c>
      <c r="C227" s="219" t="s">
        <v>91</v>
      </c>
      <c r="D227" s="220">
        <v>46034.0</v>
      </c>
      <c r="E227" s="219" t="s">
        <v>235</v>
      </c>
      <c r="F227" s="221">
        <v>26500.0</v>
      </c>
      <c r="G227" s="219">
        <v>0.0</v>
      </c>
      <c r="H227" s="219"/>
      <c r="I227" s="219"/>
      <c r="J227" s="219">
        <v>-0.0408</v>
      </c>
      <c r="K227" s="216">
        <f t="shared" si="3"/>
        <v>-0.03</v>
      </c>
      <c r="L227" s="219">
        <v>0.0</v>
      </c>
    </row>
    <row r="228" ht="15.75" customHeight="1">
      <c r="A228" s="216">
        <v>351.0</v>
      </c>
      <c r="B228" s="216">
        <v>12.0</v>
      </c>
      <c r="C228" s="216" t="s">
        <v>91</v>
      </c>
      <c r="D228" s="217">
        <v>46388.0</v>
      </c>
      <c r="E228" s="217">
        <v>46447.0</v>
      </c>
      <c r="F228" s="218">
        <v>3000.0</v>
      </c>
      <c r="G228" s="216">
        <v>0.0</v>
      </c>
      <c r="H228" s="216"/>
      <c r="I228" s="216"/>
      <c r="J228" s="216">
        <v>0.0</v>
      </c>
      <c r="K228" s="216">
        <f t="shared" si="3"/>
        <v>0</v>
      </c>
      <c r="L228" s="216">
        <v>0.0</v>
      </c>
    </row>
    <row r="229" ht="15.75" customHeight="1">
      <c r="I229" s="197" t="s">
        <v>339</v>
      </c>
      <c r="J229" s="28"/>
      <c r="K229" s="198">
        <f>SUM(K226:K228)</f>
        <v>26.24</v>
      </c>
    </row>
    <row r="230" ht="15.75" customHeight="1">
      <c r="I230" s="222" t="s">
        <v>340</v>
      </c>
      <c r="J230" s="223"/>
      <c r="K230" s="223"/>
      <c r="L230" s="224">
        <f>SUM(L226:L228)</f>
        <v>3.94</v>
      </c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225" t="s">
        <v>348</v>
      </c>
      <c r="J231" s="225"/>
      <c r="K231" s="225"/>
      <c r="L231" s="225"/>
      <c r="M231" s="226">
        <f>(K229-L230)</f>
        <v>22.3</v>
      </c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ht="15.75" customHeight="1"/>
    <row r="233" ht="15.75" customHeight="1"/>
    <row r="234" ht="15.75" customHeight="1">
      <c r="A234" s="182" t="s">
        <v>326</v>
      </c>
      <c r="B234" s="182" t="s">
        <v>327</v>
      </c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>
      <c r="A253" s="163" t="s">
        <v>266</v>
      </c>
      <c r="C253" s="142" t="s">
        <v>349</v>
      </c>
    </row>
    <row r="254" ht="15.75" customHeight="1"/>
    <row r="255" ht="15.75" customHeight="1">
      <c r="A255" s="180" t="s">
        <v>333</v>
      </c>
      <c r="B255" s="180" t="s">
        <v>334</v>
      </c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>
      <c r="A283" s="180" t="s">
        <v>328</v>
      </c>
      <c r="B283" s="180" t="s">
        <v>335</v>
      </c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  <c r="AA283" s="149"/>
      <c r="AB283" s="149"/>
      <c r="AC283" s="149"/>
      <c r="AD283" s="149"/>
      <c r="AE283" s="149"/>
      <c r="AF283" s="149"/>
      <c r="AG283" s="149"/>
      <c r="AH283" s="149"/>
      <c r="AI283" s="149"/>
      <c r="AJ283" s="149"/>
      <c r="AK283" s="149"/>
      <c r="AL283" s="149"/>
      <c r="AM283" s="149"/>
      <c r="AN283" s="149"/>
      <c r="AO283" s="149"/>
      <c r="AP283" s="149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>
      <c r="A295" s="157" t="s">
        <v>263</v>
      </c>
      <c r="B295" s="157"/>
      <c r="C295" s="157" t="s">
        <v>171</v>
      </c>
      <c r="D295" s="159"/>
      <c r="E295" s="159"/>
      <c r="F295" s="159"/>
      <c r="G295" s="159"/>
      <c r="H295" s="159"/>
      <c r="I295" s="159"/>
      <c r="J295" s="159"/>
      <c r="K295" s="159"/>
      <c r="L295" s="157" t="s">
        <v>175</v>
      </c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  <c r="AB295" s="159"/>
    </row>
    <row r="296" ht="15.75" customHeight="1">
      <c r="A296" s="12">
        <v>4.0</v>
      </c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>
      <c r="A305" s="12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>
      <c r="L311" s="206" t="s">
        <v>336</v>
      </c>
      <c r="M311" s="207" t="s">
        <v>337</v>
      </c>
    </row>
    <row r="312" ht="15.75" customHeight="1"/>
    <row r="313" ht="15.75" customHeight="1"/>
    <row r="314" ht="15.75" customHeight="1"/>
    <row r="315" ht="15.75" customHeight="1"/>
    <row r="316" ht="15.75" customHeight="1">
      <c r="A316" s="163" t="s">
        <v>265</v>
      </c>
    </row>
    <row r="317" ht="15.75" customHeight="1">
      <c r="A317" s="164" t="s">
        <v>70</v>
      </c>
      <c r="B317" s="164" t="s">
        <v>71</v>
      </c>
      <c r="C317" s="164" t="s">
        <v>72</v>
      </c>
      <c r="D317" s="164" t="s">
        <v>66</v>
      </c>
      <c r="E317" s="164" t="s">
        <v>68</v>
      </c>
      <c r="F317" s="164" t="s">
        <v>3</v>
      </c>
      <c r="G317" s="164" t="s">
        <v>73</v>
      </c>
      <c r="H317" s="164" t="s">
        <v>74</v>
      </c>
      <c r="I317" s="164" t="s">
        <v>75</v>
      </c>
      <c r="J317" s="164" t="s">
        <v>76</v>
      </c>
      <c r="K317" s="164" t="s">
        <v>77</v>
      </c>
      <c r="L317" s="164" t="s">
        <v>78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ht="15.75" customHeight="1">
      <c r="A318" s="216">
        <v>351.0</v>
      </c>
      <c r="B318" s="216">
        <v>12.0</v>
      </c>
      <c r="C318" s="216" t="s">
        <v>91</v>
      </c>
      <c r="D318" s="217">
        <v>46123.0</v>
      </c>
      <c r="E318" s="216" t="s">
        <v>234</v>
      </c>
      <c r="F318" s="218">
        <v>13000.0</v>
      </c>
      <c r="G318" s="216">
        <v>0.0</v>
      </c>
      <c r="H318" s="216"/>
      <c r="I318" s="216"/>
      <c r="J318" s="216">
        <v>73.7581</v>
      </c>
      <c r="K318" s="216">
        <f t="shared" ref="K318:K320" si="4">ROUND((F318*J318)/36500, 2)</f>
        <v>26.27</v>
      </c>
      <c r="L318" s="216">
        <v>3.94</v>
      </c>
      <c r="M318" s="4"/>
    </row>
    <row r="319" ht="15.75" customHeight="1">
      <c r="A319" s="219">
        <v>351.0</v>
      </c>
      <c r="B319" s="219">
        <v>12.0</v>
      </c>
      <c r="C319" s="219" t="s">
        <v>91</v>
      </c>
      <c r="D319" s="220">
        <v>46034.0</v>
      </c>
      <c r="E319" s="219" t="s">
        <v>235</v>
      </c>
      <c r="F319" s="221">
        <v>26500.0</v>
      </c>
      <c r="G319" s="219">
        <v>0.0</v>
      </c>
      <c r="H319" s="219"/>
      <c r="I319" s="219"/>
      <c r="J319" s="219">
        <v>-0.0413</v>
      </c>
      <c r="K319" s="216">
        <f t="shared" si="4"/>
        <v>-0.03</v>
      </c>
      <c r="L319" s="219">
        <v>0.0</v>
      </c>
      <c r="M319" s="4"/>
    </row>
    <row r="320" ht="15.75" customHeight="1">
      <c r="A320" s="216">
        <v>351.0</v>
      </c>
      <c r="B320" s="216">
        <v>12.0</v>
      </c>
      <c r="C320" s="216" t="s">
        <v>91</v>
      </c>
      <c r="D320" s="217">
        <v>46388.0</v>
      </c>
      <c r="E320" s="217">
        <v>46447.0</v>
      </c>
      <c r="F320" s="218">
        <v>3000.0</v>
      </c>
      <c r="G320" s="216">
        <v>0.0</v>
      </c>
      <c r="H320" s="216"/>
      <c r="I320" s="216"/>
      <c r="J320" s="216">
        <v>0.0</v>
      </c>
      <c r="K320" s="216">
        <f t="shared" si="4"/>
        <v>0</v>
      </c>
      <c r="L320" s="216">
        <v>0.0</v>
      </c>
      <c r="M320" s="4"/>
    </row>
    <row r="321" ht="15.75" customHeight="1">
      <c r="I321" s="197" t="s">
        <v>339</v>
      </c>
      <c r="J321" s="28"/>
      <c r="K321" s="198">
        <f>SUM(K318:K320)</f>
        <v>26.24</v>
      </c>
    </row>
    <row r="322" ht="15.75" customHeight="1">
      <c r="I322" s="223" t="s">
        <v>340</v>
      </c>
      <c r="J322" s="223"/>
      <c r="K322" s="223"/>
      <c r="L322" s="227">
        <f>SUM(L318:L320)</f>
        <v>3.94</v>
      </c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225" t="s">
        <v>350</v>
      </c>
      <c r="J323" s="225"/>
      <c r="K323" s="225"/>
      <c r="L323" s="225"/>
      <c r="M323" s="226">
        <f>(K321-L322)</f>
        <v>22.3</v>
      </c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ht="15.75" customHeight="1"/>
    <row r="325" ht="15.75" customHeight="1">
      <c r="A325" s="163" t="s">
        <v>330</v>
      </c>
      <c r="B325" s="142" t="s">
        <v>351</v>
      </c>
    </row>
    <row r="326" ht="15.75" customHeight="1"/>
    <row r="327" ht="15.75" customHeight="1">
      <c r="A327" s="182" t="s">
        <v>326</v>
      </c>
      <c r="B327" s="182" t="s">
        <v>327</v>
      </c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</row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>
      <c r="A345" s="180" t="s">
        <v>333</v>
      </c>
      <c r="B345" s="180" t="s">
        <v>334</v>
      </c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</row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>
      <c r="A367" s="180" t="s">
        <v>328</v>
      </c>
      <c r="B367" s="69" t="s">
        <v>335</v>
      </c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1"/>
      <c r="AL367" s="61"/>
      <c r="AM367" s="61"/>
      <c r="AN367" s="61"/>
      <c r="AO367" s="61"/>
      <c r="AP367" s="61"/>
    </row>
    <row r="368" ht="15.75" customHeight="1"/>
    <row r="369" ht="15.75" customHeight="1"/>
    <row r="370" ht="15.75" customHeight="1"/>
    <row r="371" ht="15.75" customHeight="1"/>
    <row r="372" ht="15.75" customHeight="1">
      <c r="A372" s="12"/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>
      <c r="A379" s="157" t="s">
        <v>263</v>
      </c>
      <c r="B379" s="157"/>
      <c r="C379" s="157" t="s">
        <v>171</v>
      </c>
      <c r="D379" s="159"/>
      <c r="E379" s="159"/>
      <c r="F379" s="159"/>
      <c r="G379" s="159"/>
      <c r="H379" s="159"/>
      <c r="I379" s="159"/>
      <c r="J379" s="159"/>
      <c r="K379" s="159"/>
      <c r="L379" s="157" t="s">
        <v>175</v>
      </c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  <c r="AA379" s="159"/>
      <c r="AB379" s="159"/>
    </row>
    <row r="380" ht="15.75" customHeight="1">
      <c r="A380" s="12">
        <v>5.0</v>
      </c>
    </row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>
      <c r="L393" s="206" t="s">
        <v>336</v>
      </c>
      <c r="M393" s="207" t="s">
        <v>337</v>
      </c>
    </row>
    <row r="394" ht="15.75" customHeight="1"/>
    <row r="395" ht="15.75" customHeight="1"/>
    <row r="396" ht="15.75" customHeight="1"/>
    <row r="397" ht="15.75" customHeight="1"/>
    <row r="398" ht="15.75" customHeight="1">
      <c r="A398" s="163" t="s">
        <v>265</v>
      </c>
    </row>
    <row r="399" ht="15.75" customHeight="1">
      <c r="A399" s="164" t="s">
        <v>70</v>
      </c>
      <c r="B399" s="164" t="s">
        <v>71</v>
      </c>
      <c r="C399" s="164" t="s">
        <v>72</v>
      </c>
      <c r="D399" s="164" t="s">
        <v>66</v>
      </c>
      <c r="E399" s="164" t="s">
        <v>68</v>
      </c>
      <c r="F399" s="164" t="s">
        <v>3</v>
      </c>
      <c r="G399" s="164" t="s">
        <v>73</v>
      </c>
      <c r="H399" s="164" t="s">
        <v>74</v>
      </c>
      <c r="I399" s="164" t="s">
        <v>75</v>
      </c>
      <c r="J399" s="164" t="s">
        <v>76</v>
      </c>
      <c r="K399" s="164" t="s">
        <v>77</v>
      </c>
      <c r="L399" s="228" t="s">
        <v>78</v>
      </c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ht="15.75" customHeight="1">
      <c r="A400" s="216">
        <v>351.0</v>
      </c>
      <c r="B400" s="216">
        <v>12.0</v>
      </c>
      <c r="C400" s="216" t="s">
        <v>91</v>
      </c>
      <c r="D400" s="217">
        <v>46123.0</v>
      </c>
      <c r="E400" s="216" t="s">
        <v>234</v>
      </c>
      <c r="F400" s="218">
        <v>13000.0</v>
      </c>
      <c r="G400" s="216">
        <v>0.0</v>
      </c>
      <c r="H400" s="216"/>
      <c r="I400" s="216"/>
      <c r="J400" s="216">
        <v>72.7477</v>
      </c>
      <c r="K400" s="216">
        <f t="shared" ref="K400:K402" si="5">ROUND((F400*J400)/36000, 2)</f>
        <v>26.27</v>
      </c>
      <c r="L400" s="216">
        <v>3.94</v>
      </c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</row>
    <row r="401" ht="15.75" customHeight="1">
      <c r="A401" s="219">
        <v>351.0</v>
      </c>
      <c r="B401" s="219">
        <v>12.0</v>
      </c>
      <c r="C401" s="219" t="s">
        <v>91</v>
      </c>
      <c r="D401" s="220">
        <v>46034.0</v>
      </c>
      <c r="E401" s="219" t="s">
        <v>235</v>
      </c>
      <c r="F401" s="221">
        <v>26500.0</v>
      </c>
      <c r="G401" s="219">
        <v>0.0</v>
      </c>
      <c r="H401" s="219"/>
      <c r="I401" s="219"/>
      <c r="J401" s="219">
        <v>-0.0408</v>
      </c>
      <c r="K401" s="216">
        <f t="shared" si="5"/>
        <v>-0.03</v>
      </c>
      <c r="L401" s="219">
        <v>0.0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</row>
    <row r="402" ht="15.75" customHeight="1">
      <c r="A402" s="216">
        <v>351.0</v>
      </c>
      <c r="B402" s="216">
        <v>12.0</v>
      </c>
      <c r="C402" s="216" t="s">
        <v>91</v>
      </c>
      <c r="D402" s="217">
        <v>46388.0</v>
      </c>
      <c r="E402" s="217">
        <v>46447.0</v>
      </c>
      <c r="F402" s="218">
        <v>3000.0</v>
      </c>
      <c r="G402" s="216">
        <v>0.0</v>
      </c>
      <c r="H402" s="216"/>
      <c r="I402" s="216"/>
      <c r="J402" s="216">
        <v>0.0</v>
      </c>
      <c r="K402" s="216">
        <f t="shared" si="5"/>
        <v>0</v>
      </c>
      <c r="L402" s="216">
        <v>0.0</v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</row>
    <row r="403" ht="15.75" customHeight="1">
      <c r="I403" s="197" t="s">
        <v>339</v>
      </c>
      <c r="J403" s="28"/>
      <c r="K403" s="198">
        <f>SUM(K400:K402)</f>
        <v>26.24</v>
      </c>
    </row>
    <row r="404" ht="15.75" customHeight="1">
      <c r="I404" s="223" t="s">
        <v>340</v>
      </c>
      <c r="J404" s="223"/>
      <c r="K404" s="223"/>
      <c r="L404" s="224">
        <f>SUM(L400:L402)</f>
        <v>3.94</v>
      </c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225" t="s">
        <v>350</v>
      </c>
      <c r="J405" s="225"/>
      <c r="K405" s="225"/>
      <c r="L405" s="225"/>
      <c r="M405" s="226">
        <f>(K403-L404)</f>
        <v>22.3</v>
      </c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ht="15.75" customHeight="1"/>
    <row r="407" ht="15.75" customHeight="1"/>
    <row r="408" ht="15.75" customHeight="1">
      <c r="A408" s="182" t="s">
        <v>326</v>
      </c>
      <c r="B408" s="188" t="s">
        <v>327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>
      <c r="A426" s="163" t="s">
        <v>330</v>
      </c>
      <c r="B426" s="142" t="s">
        <v>352</v>
      </c>
    </row>
    <row r="427" ht="15.75" customHeight="1"/>
    <row r="428" ht="15.75" customHeight="1">
      <c r="A428" s="180" t="s">
        <v>333</v>
      </c>
      <c r="B428" s="180" t="s">
        <v>334</v>
      </c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</row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>
      <c r="A451" s="180" t="s">
        <v>328</v>
      </c>
      <c r="B451" s="69" t="s">
        <v>335</v>
      </c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  <c r="AH451" s="61"/>
      <c r="AI451" s="61"/>
      <c r="AJ451" s="61"/>
      <c r="AK451" s="61"/>
      <c r="AL451" s="61"/>
      <c r="AM451" s="61"/>
      <c r="AN451" s="61"/>
      <c r="AO451" s="61"/>
      <c r="AP451" s="61"/>
    </row>
    <row r="452" ht="15.75" customHeight="1"/>
    <row r="453" ht="15.75" customHeight="1"/>
    <row r="454" ht="15.75" customHeight="1"/>
    <row r="455" ht="15.75" customHeight="1">
      <c r="A455" s="12"/>
    </row>
    <row r="456" ht="15.75" customHeight="1"/>
    <row r="457" ht="15.75" customHeight="1"/>
    <row r="458" ht="15.75" customHeight="1"/>
    <row r="459" ht="15.75" customHeight="1"/>
    <row r="460" ht="15.75" customHeight="1">
      <c r="A460" s="157" t="s">
        <v>263</v>
      </c>
      <c r="B460" s="157"/>
      <c r="C460" s="157" t="s">
        <v>171</v>
      </c>
      <c r="D460" s="159"/>
      <c r="E460" s="159"/>
      <c r="F460" s="159"/>
      <c r="G460" s="159"/>
      <c r="H460" s="159"/>
      <c r="I460" s="159"/>
      <c r="J460" s="159"/>
      <c r="K460" s="159"/>
      <c r="L460" s="157" t="s">
        <v>175</v>
      </c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  <c r="AA460" s="159"/>
      <c r="AB460" s="159"/>
    </row>
    <row r="461" ht="15.75" customHeight="1">
      <c r="A461" s="12">
        <v>6.0</v>
      </c>
    </row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>
      <c r="L475" s="206" t="s">
        <v>336</v>
      </c>
      <c r="M475" s="207" t="s">
        <v>337</v>
      </c>
    </row>
    <row r="476" ht="15.75" customHeight="1"/>
    <row r="477" ht="15.75" customHeight="1"/>
    <row r="478" ht="15.75" customHeight="1"/>
    <row r="479" ht="15.75" customHeight="1">
      <c r="A479" s="163" t="s">
        <v>265</v>
      </c>
    </row>
    <row r="480" ht="15.75" customHeight="1">
      <c r="A480" s="164" t="s">
        <v>70</v>
      </c>
      <c r="B480" s="164" t="s">
        <v>71</v>
      </c>
      <c r="C480" s="164" t="s">
        <v>72</v>
      </c>
      <c r="D480" s="164" t="s">
        <v>66</v>
      </c>
      <c r="E480" s="164" t="s">
        <v>68</v>
      </c>
      <c r="F480" s="164" t="s">
        <v>3</v>
      </c>
      <c r="G480" s="164" t="s">
        <v>73</v>
      </c>
      <c r="H480" s="164" t="s">
        <v>74</v>
      </c>
      <c r="I480" s="164" t="s">
        <v>75</v>
      </c>
      <c r="J480" s="164" t="s">
        <v>76</v>
      </c>
      <c r="K480" s="164" t="s">
        <v>77</v>
      </c>
      <c r="L480" s="228" t="s">
        <v>78</v>
      </c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ht="15.75" customHeight="1">
      <c r="A481" s="216">
        <v>351.0</v>
      </c>
      <c r="B481" s="216">
        <v>12.0</v>
      </c>
      <c r="C481" s="216" t="s">
        <v>91</v>
      </c>
      <c r="D481" s="217">
        <v>46123.0</v>
      </c>
      <c r="E481" s="216" t="s">
        <v>234</v>
      </c>
      <c r="F481" s="218">
        <v>13000.0</v>
      </c>
      <c r="G481" s="216">
        <v>0.0</v>
      </c>
      <c r="H481" s="216"/>
      <c r="I481" s="216"/>
      <c r="J481" s="216">
        <v>73.7581</v>
      </c>
      <c r="K481" s="216">
        <f t="shared" ref="K481:K483" si="6">ROUND((F481*J481)/36500, 2)</f>
        <v>26.27</v>
      </c>
      <c r="L481" s="216">
        <v>3.94</v>
      </c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</row>
    <row r="482" ht="15.75" customHeight="1">
      <c r="A482" s="219">
        <v>351.0</v>
      </c>
      <c r="B482" s="219">
        <v>12.0</v>
      </c>
      <c r="C482" s="219" t="s">
        <v>91</v>
      </c>
      <c r="D482" s="220">
        <v>46034.0</v>
      </c>
      <c r="E482" s="219" t="s">
        <v>235</v>
      </c>
      <c r="F482" s="221">
        <v>26500.0</v>
      </c>
      <c r="G482" s="219">
        <v>0.0</v>
      </c>
      <c r="H482" s="219"/>
      <c r="I482" s="219"/>
      <c r="J482" s="219">
        <v>-0.0413</v>
      </c>
      <c r="K482" s="216">
        <f t="shared" si="6"/>
        <v>-0.03</v>
      </c>
      <c r="L482" s="219">
        <v>0.0</v>
      </c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</row>
    <row r="483" ht="15.75" customHeight="1">
      <c r="A483" s="216">
        <v>351.0</v>
      </c>
      <c r="B483" s="216">
        <v>12.0</v>
      </c>
      <c r="C483" s="216" t="s">
        <v>91</v>
      </c>
      <c r="D483" s="217">
        <v>46388.0</v>
      </c>
      <c r="E483" s="217">
        <v>46447.0</v>
      </c>
      <c r="F483" s="218">
        <v>3000.0</v>
      </c>
      <c r="G483" s="216">
        <v>0.0</v>
      </c>
      <c r="H483" s="216"/>
      <c r="I483" s="216"/>
      <c r="J483" s="216">
        <v>0.0</v>
      </c>
      <c r="K483" s="216">
        <f t="shared" si="6"/>
        <v>0</v>
      </c>
      <c r="L483" s="216">
        <v>0.0</v>
      </c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</row>
    <row r="484" ht="15.75" customHeight="1">
      <c r="I484" s="229" t="s">
        <v>339</v>
      </c>
      <c r="J484" s="28"/>
      <c r="K484" s="198">
        <f>SUM(K481:K483)</f>
        <v>26.24</v>
      </c>
    </row>
    <row r="485" ht="15.75" customHeight="1">
      <c r="I485" s="177" t="s">
        <v>340</v>
      </c>
      <c r="J485" s="177"/>
      <c r="K485" s="177"/>
      <c r="L485" s="37">
        <f>SUM(L481:L483)</f>
        <v>3.94</v>
      </c>
    </row>
    <row r="486" ht="15.75" customHeight="1">
      <c r="I486" s="225" t="s">
        <v>350</v>
      </c>
      <c r="J486" s="225"/>
      <c r="K486" s="225"/>
      <c r="L486" s="225"/>
      <c r="M486" s="226">
        <f>(K484-L485)</f>
        <v>22.3</v>
      </c>
    </row>
    <row r="487" ht="15.75" customHeight="1"/>
    <row r="488" ht="15.75" customHeight="1">
      <c r="A488" s="163" t="s">
        <v>330</v>
      </c>
      <c r="C488" s="142" t="s">
        <v>353</v>
      </c>
    </row>
    <row r="489" ht="15.75" customHeight="1"/>
    <row r="490" ht="15.75" customHeight="1">
      <c r="A490" s="182" t="s">
        <v>326</v>
      </c>
      <c r="B490" s="188" t="s">
        <v>327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>
      <c r="A509" s="180" t="s">
        <v>333</v>
      </c>
      <c r="B509" s="180" t="s">
        <v>334</v>
      </c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</row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>
      <c r="A532" s="180" t="s">
        <v>328</v>
      </c>
      <c r="B532" s="69" t="s">
        <v>335</v>
      </c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  <c r="AH532" s="61"/>
      <c r="AI532" s="61"/>
      <c r="AJ532" s="61"/>
      <c r="AK532" s="61"/>
      <c r="AL532" s="61"/>
      <c r="AM532" s="61"/>
      <c r="AN532" s="61"/>
      <c r="AO532" s="61"/>
      <c r="AP532" s="61"/>
    </row>
    <row r="533" ht="15.75" customHeight="1"/>
    <row r="534" ht="15.75" customHeight="1"/>
    <row r="535" ht="15.75" customHeight="1"/>
    <row r="536" ht="15.75" customHeight="1"/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57" t="s">
        <v>263</v>
      </c>
      <c r="B544" s="157"/>
      <c r="C544" s="157" t="s">
        <v>171</v>
      </c>
      <c r="D544" s="159"/>
      <c r="E544" s="159"/>
      <c r="F544" s="159"/>
      <c r="G544" s="159"/>
      <c r="H544" s="159"/>
      <c r="I544" s="159"/>
      <c r="J544" s="159"/>
      <c r="K544" s="159"/>
      <c r="L544" s="157" t="s">
        <v>175</v>
      </c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  <c r="AB544" s="159"/>
    </row>
    <row r="545" ht="15.75" customHeight="1">
      <c r="A545" s="12">
        <v>1.0</v>
      </c>
    </row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>
      <c r="L561" s="206" t="s">
        <v>336</v>
      </c>
      <c r="M561" s="207" t="s">
        <v>168</v>
      </c>
    </row>
    <row r="562" ht="15.75" customHeight="1">
      <c r="L562" s="230" t="s">
        <v>354</v>
      </c>
      <c r="M562" s="230" t="s">
        <v>355</v>
      </c>
    </row>
    <row r="563" ht="15.75" customHeight="1"/>
    <row r="564" ht="15.75" customHeight="1"/>
    <row r="565" ht="15.75" customHeight="1">
      <c r="A565" s="163" t="s">
        <v>265</v>
      </c>
    </row>
    <row r="566" ht="15.75" customHeight="1">
      <c r="A566" s="164" t="s">
        <v>70</v>
      </c>
      <c r="B566" s="164" t="s">
        <v>71</v>
      </c>
      <c r="C566" s="164" t="s">
        <v>72</v>
      </c>
      <c r="D566" s="164" t="s">
        <v>66</v>
      </c>
      <c r="E566" s="164" t="s">
        <v>68</v>
      </c>
      <c r="F566" s="164" t="s">
        <v>3</v>
      </c>
      <c r="G566" s="164" t="s">
        <v>73</v>
      </c>
      <c r="H566" s="164" t="s">
        <v>74</v>
      </c>
      <c r="I566" s="164" t="s">
        <v>75</v>
      </c>
      <c r="J566" s="164" t="s">
        <v>76</v>
      </c>
      <c r="K566" s="164" t="s">
        <v>77</v>
      </c>
      <c r="L566" s="228" t="s">
        <v>78</v>
      </c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ht="15.75" customHeight="1">
      <c r="A567" s="216">
        <v>351.0</v>
      </c>
      <c r="B567" s="216">
        <v>12.0</v>
      </c>
      <c r="C567" s="216" t="s">
        <v>91</v>
      </c>
      <c r="D567" s="217">
        <v>46123.0</v>
      </c>
      <c r="E567" s="216" t="s">
        <v>234</v>
      </c>
      <c r="F567" s="218">
        <v>13000.0</v>
      </c>
      <c r="G567" s="216">
        <v>0.0</v>
      </c>
      <c r="H567" s="216"/>
      <c r="I567" s="216"/>
      <c r="J567" s="216">
        <v>73.7581</v>
      </c>
      <c r="K567" s="216">
        <f t="shared" ref="K567:K569" si="7">ROUND((F567*J567)/36500, 2)</f>
        <v>26.27</v>
      </c>
      <c r="L567" s="216">
        <v>3.94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</row>
    <row r="568" ht="15.75" customHeight="1">
      <c r="A568" s="219">
        <v>351.0</v>
      </c>
      <c r="B568" s="219">
        <v>12.0</v>
      </c>
      <c r="C568" s="219" t="s">
        <v>91</v>
      </c>
      <c r="D568" s="220">
        <v>46034.0</v>
      </c>
      <c r="E568" s="219" t="s">
        <v>235</v>
      </c>
      <c r="F568" s="221">
        <v>26500.0</v>
      </c>
      <c r="G568" s="219">
        <v>0.0</v>
      </c>
      <c r="H568" s="219"/>
      <c r="I568" s="219"/>
      <c r="J568" s="219">
        <v>-0.0413</v>
      </c>
      <c r="K568" s="216">
        <f t="shared" si="7"/>
        <v>-0.03</v>
      </c>
      <c r="L568" s="219">
        <v>0.0</v>
      </c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</row>
    <row r="569" ht="15.75" customHeight="1">
      <c r="A569" s="216">
        <v>351.0</v>
      </c>
      <c r="B569" s="216">
        <v>12.0</v>
      </c>
      <c r="C569" s="216" t="s">
        <v>91</v>
      </c>
      <c r="D569" s="217">
        <v>46388.0</v>
      </c>
      <c r="E569" s="217">
        <v>46447.0</v>
      </c>
      <c r="F569" s="218">
        <v>3000.0</v>
      </c>
      <c r="G569" s="216">
        <v>0.0</v>
      </c>
      <c r="H569" s="216"/>
      <c r="I569" s="216"/>
      <c r="J569" s="216">
        <v>0.0</v>
      </c>
      <c r="K569" s="216">
        <f t="shared" si="7"/>
        <v>0</v>
      </c>
      <c r="L569" s="216">
        <v>0.0</v>
      </c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</row>
    <row r="570" ht="15.75" customHeight="1">
      <c r="I570" s="28" t="s">
        <v>339</v>
      </c>
      <c r="J570" s="28"/>
      <c r="K570" s="198">
        <f>SUM(K567+K568)</f>
        <v>26.24</v>
      </c>
    </row>
    <row r="571" ht="15.75" customHeight="1">
      <c r="I571" s="223" t="s">
        <v>340</v>
      </c>
      <c r="J571" s="223"/>
      <c r="K571" s="223"/>
      <c r="L571" s="227">
        <f>SUM(L567:L569)</f>
        <v>3.94</v>
      </c>
    </row>
    <row r="572" ht="15.75" customHeight="1">
      <c r="I572" s="178" t="s">
        <v>350</v>
      </c>
      <c r="J572" s="178"/>
      <c r="K572" s="178"/>
      <c r="L572" s="178"/>
      <c r="M572" s="231">
        <f>(K570-L571)</f>
        <v>22.3</v>
      </c>
    </row>
    <row r="573" ht="15.75" customHeight="1"/>
    <row r="574" ht="15.75" customHeight="1">
      <c r="A574" s="182" t="s">
        <v>326</v>
      </c>
      <c r="B574" s="188" t="s">
        <v>327</v>
      </c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>
      <c r="A593" s="163" t="s">
        <v>330</v>
      </c>
      <c r="C593" s="142" t="s">
        <v>356</v>
      </c>
    </row>
    <row r="594" ht="15.75" customHeight="1"/>
    <row r="595" ht="15.75" customHeight="1">
      <c r="A595" s="180" t="s">
        <v>333</v>
      </c>
      <c r="B595" s="180" t="s">
        <v>334</v>
      </c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</row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>
      <c r="A621" s="180" t="s">
        <v>328</v>
      </c>
      <c r="B621" s="69" t="s">
        <v>335</v>
      </c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  <c r="AH621" s="61"/>
      <c r="AI621" s="61"/>
      <c r="AJ621" s="61"/>
      <c r="AK621" s="61"/>
      <c r="AL621" s="61"/>
      <c r="AM621" s="61"/>
      <c r="AN621" s="61"/>
      <c r="AO621" s="61"/>
      <c r="AP621" s="61"/>
    </row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>
      <c r="A632" s="157" t="s">
        <v>263</v>
      </c>
      <c r="B632" s="157"/>
      <c r="C632" s="157" t="s">
        <v>171</v>
      </c>
      <c r="D632" s="159"/>
      <c r="E632" s="159"/>
      <c r="F632" s="159"/>
      <c r="G632" s="159"/>
      <c r="H632" s="159"/>
      <c r="I632" s="159"/>
      <c r="J632" s="159"/>
      <c r="K632" s="159"/>
      <c r="L632" s="157" t="s">
        <v>175</v>
      </c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  <c r="AB632" s="159"/>
    </row>
    <row r="633" ht="15.75" customHeight="1">
      <c r="A633" s="12">
        <v>2.0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>
      <c r="L651" s="206" t="s">
        <v>336</v>
      </c>
      <c r="M651" s="207" t="s">
        <v>168</v>
      </c>
    </row>
    <row r="652" ht="15.75" customHeight="1">
      <c r="L652" s="230" t="s">
        <v>354</v>
      </c>
      <c r="M652" s="230" t="s">
        <v>355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>
      <c r="A658" s="163" t="s">
        <v>265</v>
      </c>
    </row>
    <row r="659" ht="31.5" customHeight="1">
      <c r="A659" s="164" t="s">
        <v>70</v>
      </c>
      <c r="B659" s="164" t="s">
        <v>71</v>
      </c>
      <c r="C659" s="164" t="s">
        <v>72</v>
      </c>
      <c r="D659" s="164" t="s">
        <v>66</v>
      </c>
      <c r="E659" s="164" t="s">
        <v>68</v>
      </c>
      <c r="F659" s="164" t="s">
        <v>3</v>
      </c>
      <c r="G659" s="164" t="s">
        <v>73</v>
      </c>
      <c r="H659" s="164" t="s">
        <v>74</v>
      </c>
      <c r="I659" s="164" t="s">
        <v>75</v>
      </c>
      <c r="J659" s="164" t="s">
        <v>76</v>
      </c>
      <c r="K659" s="164" t="s">
        <v>77</v>
      </c>
      <c r="L659" s="228" t="s">
        <v>78</v>
      </c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ht="15.75" customHeight="1">
      <c r="A660" s="216">
        <v>351.0</v>
      </c>
      <c r="B660" s="216">
        <v>12.0</v>
      </c>
      <c r="C660" s="216" t="s">
        <v>91</v>
      </c>
      <c r="D660" s="217">
        <v>46123.0</v>
      </c>
      <c r="E660" s="216" t="s">
        <v>234</v>
      </c>
      <c r="F660" s="218">
        <v>13000.0</v>
      </c>
      <c r="G660" s="216">
        <v>0.0</v>
      </c>
      <c r="H660" s="216"/>
      <c r="I660" s="216"/>
      <c r="J660" s="216">
        <v>100.0246</v>
      </c>
      <c r="K660" s="216">
        <f t="shared" ref="K660:K662" si="8">ROUND((F660*J660)/36000, 2)</f>
        <v>36.12</v>
      </c>
      <c r="L660" s="216">
        <v>5.42</v>
      </c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</row>
    <row r="661" ht="15.75" customHeight="1">
      <c r="A661" s="219">
        <v>351.0</v>
      </c>
      <c r="B661" s="219">
        <v>12.0</v>
      </c>
      <c r="C661" s="219" t="s">
        <v>91</v>
      </c>
      <c r="D661" s="220">
        <v>46034.0</v>
      </c>
      <c r="E661" s="219" t="s">
        <v>235</v>
      </c>
      <c r="F661" s="221">
        <v>26500.0</v>
      </c>
      <c r="G661" s="219">
        <v>0.0</v>
      </c>
      <c r="H661" s="219"/>
      <c r="I661" s="219"/>
      <c r="J661" s="219">
        <v>-0.0543</v>
      </c>
      <c r="K661" s="216">
        <f t="shared" si="8"/>
        <v>-0.04</v>
      </c>
      <c r="L661" s="219">
        <v>-0.01</v>
      </c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</row>
    <row r="662" ht="15.75" customHeight="1">
      <c r="A662" s="216">
        <v>351.0</v>
      </c>
      <c r="B662" s="216">
        <v>12.0</v>
      </c>
      <c r="C662" s="216" t="s">
        <v>91</v>
      </c>
      <c r="D662" s="217">
        <v>46388.0</v>
      </c>
      <c r="E662" s="217">
        <v>46447.0</v>
      </c>
      <c r="F662" s="218">
        <v>3000.0</v>
      </c>
      <c r="G662" s="216">
        <v>0.0</v>
      </c>
      <c r="H662" s="216"/>
      <c r="I662" s="216"/>
      <c r="J662" s="216">
        <v>-0.12</v>
      </c>
      <c r="K662" s="216">
        <f t="shared" si="8"/>
        <v>-0.01</v>
      </c>
      <c r="L662" s="216">
        <v>0.0</v>
      </c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</row>
    <row r="663" ht="15.75" customHeight="1">
      <c r="I663" s="28" t="s">
        <v>339</v>
      </c>
      <c r="J663" s="28"/>
      <c r="K663" s="198">
        <f>SUM(K660:K662)</f>
        <v>36.07</v>
      </c>
    </row>
    <row r="664" ht="15.75" customHeight="1">
      <c r="I664" s="223" t="s">
        <v>340</v>
      </c>
      <c r="J664" s="223"/>
      <c r="K664" s="223"/>
      <c r="L664" s="224">
        <f>SUM(L660:L662)</f>
        <v>5.41</v>
      </c>
    </row>
    <row r="665" ht="15.75" customHeight="1">
      <c r="I665" s="225" t="s">
        <v>350</v>
      </c>
      <c r="J665" s="178"/>
      <c r="K665" s="178"/>
      <c r="L665" s="178"/>
      <c r="M665" s="232">
        <f>(K663-L664)</f>
        <v>30.66</v>
      </c>
    </row>
    <row r="666" ht="15.75" customHeight="1"/>
    <row r="667" ht="15.75" customHeight="1">
      <c r="K667" s="8"/>
    </row>
    <row r="668" ht="15.75" customHeight="1">
      <c r="A668" s="182" t="s">
        <v>326</v>
      </c>
      <c r="B668" s="188" t="s">
        <v>327</v>
      </c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>
      <c r="A683" s="163" t="s">
        <v>330</v>
      </c>
      <c r="C683" s="142" t="s">
        <v>357</v>
      </c>
    </row>
    <row r="684" ht="15.75" customHeight="1"/>
    <row r="685" ht="15.75" customHeight="1"/>
    <row r="686" ht="15.75" customHeight="1">
      <c r="A686" s="180" t="s">
        <v>333</v>
      </c>
      <c r="B686" s="180" t="s">
        <v>334</v>
      </c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</row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>
      <c r="A711" s="180" t="s">
        <v>328</v>
      </c>
      <c r="B711" s="69" t="s">
        <v>335</v>
      </c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  <c r="AH711" s="61"/>
      <c r="AI711" s="61"/>
      <c r="AJ711" s="61"/>
      <c r="AK711" s="61"/>
      <c r="AL711" s="61"/>
      <c r="AM711" s="61"/>
      <c r="AN711" s="61"/>
      <c r="AO711" s="61"/>
      <c r="AP711" s="61"/>
    </row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>
      <c r="A722" s="157" t="s">
        <v>263</v>
      </c>
      <c r="B722" s="157"/>
      <c r="C722" s="157" t="s">
        <v>171</v>
      </c>
      <c r="D722" s="159"/>
      <c r="E722" s="159"/>
      <c r="F722" s="159"/>
      <c r="G722" s="159"/>
      <c r="H722" s="159"/>
      <c r="I722" s="159"/>
      <c r="J722" s="159"/>
      <c r="K722" s="159"/>
      <c r="L722" s="157" t="s">
        <v>175</v>
      </c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  <c r="AA722" s="159"/>
      <c r="AB722" s="159"/>
    </row>
    <row r="723" ht="15.75" customHeight="1"/>
    <row r="724" ht="15.75" customHeight="1">
      <c r="A724" s="12">
        <v>1.0</v>
      </c>
    </row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>
      <c r="K740" s="206" t="s">
        <v>336</v>
      </c>
      <c r="L740" s="207" t="s">
        <v>168</v>
      </c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233" t="s">
        <v>354</v>
      </c>
      <c r="L741" s="233" t="s">
        <v>358</v>
      </c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ht="15.75" customHeight="1"/>
    <row r="743" ht="15.75" customHeight="1">
      <c r="A743" s="163" t="s">
        <v>265</v>
      </c>
    </row>
    <row r="744" ht="15.75" customHeight="1">
      <c r="A744" s="164" t="s">
        <v>70</v>
      </c>
      <c r="B744" s="164" t="s">
        <v>71</v>
      </c>
      <c r="C744" s="164" t="s">
        <v>72</v>
      </c>
      <c r="D744" s="164" t="s">
        <v>66</v>
      </c>
      <c r="E744" s="164" t="s">
        <v>68</v>
      </c>
      <c r="F744" s="164" t="s">
        <v>3</v>
      </c>
      <c r="G744" s="164" t="s">
        <v>73</v>
      </c>
      <c r="H744" s="164" t="s">
        <v>74</v>
      </c>
      <c r="I744" s="164" t="s">
        <v>75</v>
      </c>
      <c r="J744" s="164" t="s">
        <v>76</v>
      </c>
      <c r="K744" s="164" t="s">
        <v>77</v>
      </c>
      <c r="L744" s="228" t="s">
        <v>78</v>
      </c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ht="15.75" customHeight="1">
      <c r="A745" s="216">
        <v>351.0</v>
      </c>
      <c r="B745" s="216">
        <v>12.0</v>
      </c>
      <c r="C745" s="216" t="s">
        <v>91</v>
      </c>
      <c r="D745" s="217">
        <v>46123.0</v>
      </c>
      <c r="E745" s="216" t="s">
        <v>234</v>
      </c>
      <c r="F745" s="218">
        <v>13000.0</v>
      </c>
      <c r="G745" s="216">
        <v>0.0</v>
      </c>
      <c r="H745" s="216"/>
      <c r="I745" s="216"/>
      <c r="J745" s="216">
        <v>181.8554</v>
      </c>
      <c r="K745" s="216">
        <f t="shared" ref="K745:K747" si="9">ROUND((F745*J745)/36000, 2)</f>
        <v>65.67</v>
      </c>
      <c r="L745" s="216">
        <v>9.85</v>
      </c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</row>
    <row r="746" ht="15.75" customHeight="1">
      <c r="A746" s="219">
        <v>351.0</v>
      </c>
      <c r="B746" s="219">
        <v>12.0</v>
      </c>
      <c r="C746" s="219" t="s">
        <v>91</v>
      </c>
      <c r="D746" s="220">
        <v>46034.0</v>
      </c>
      <c r="E746" s="219" t="s">
        <v>235</v>
      </c>
      <c r="F746" s="221">
        <v>26500.0</v>
      </c>
      <c r="G746" s="219">
        <v>0.0</v>
      </c>
      <c r="H746" s="219"/>
      <c r="I746" s="219"/>
      <c r="J746" s="219">
        <v>-0.0951</v>
      </c>
      <c r="K746" s="216">
        <f t="shared" si="9"/>
        <v>-0.07</v>
      </c>
      <c r="L746" s="219">
        <v>-0.01</v>
      </c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</row>
    <row r="747" ht="15.75" customHeight="1">
      <c r="A747" s="216">
        <v>351.0</v>
      </c>
      <c r="B747" s="216">
        <v>12.0</v>
      </c>
      <c r="C747" s="216" t="s">
        <v>91</v>
      </c>
      <c r="D747" s="217">
        <v>46388.0</v>
      </c>
      <c r="E747" s="217">
        <v>46447.0</v>
      </c>
      <c r="F747" s="218">
        <v>3000.0</v>
      </c>
      <c r="G747" s="216">
        <v>0.0</v>
      </c>
      <c r="H747" s="216"/>
      <c r="I747" s="216"/>
      <c r="J747" s="216">
        <v>-0.12</v>
      </c>
      <c r="K747" s="216">
        <f t="shared" si="9"/>
        <v>-0.01</v>
      </c>
      <c r="L747" s="216">
        <v>0.0</v>
      </c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</row>
    <row r="748" ht="15.75" customHeight="1">
      <c r="I748" s="28" t="s">
        <v>339</v>
      </c>
      <c r="J748" s="28"/>
      <c r="K748" s="198">
        <f>SUM(K745:K747)</f>
        <v>65.59</v>
      </c>
    </row>
    <row r="749" ht="15.75" customHeight="1">
      <c r="I749" s="223" t="s">
        <v>340</v>
      </c>
      <c r="J749" s="223"/>
      <c r="K749" s="223"/>
      <c r="L749" s="224">
        <f>SUM(L745:L747)</f>
        <v>9.84</v>
      </c>
    </row>
    <row r="750" ht="15.75" customHeight="1">
      <c r="I750" s="178" t="s">
        <v>350</v>
      </c>
      <c r="J750" s="178"/>
      <c r="K750" s="178"/>
      <c r="L750" s="178"/>
      <c r="M750" s="232">
        <f>(K748-L749)</f>
        <v>55.75</v>
      </c>
    </row>
    <row r="751" ht="15.75" customHeight="1"/>
    <row r="752" ht="15.75" customHeight="1"/>
    <row r="753" ht="15.75" customHeight="1"/>
    <row r="754" ht="15.75" customHeight="1">
      <c r="A754" s="182" t="s">
        <v>326</v>
      </c>
      <c r="B754" s="188" t="s">
        <v>327</v>
      </c>
    </row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>
      <c r="A773" s="163" t="s">
        <v>330</v>
      </c>
      <c r="C773" s="142" t="s">
        <v>359</v>
      </c>
    </row>
    <row r="774" ht="15.75" customHeight="1"/>
    <row r="775" ht="15.75" customHeight="1">
      <c r="A775" s="180" t="s">
        <v>333</v>
      </c>
      <c r="B775" s="180" t="s">
        <v>334</v>
      </c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</row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>
      <c r="A798" s="180" t="s">
        <v>328</v>
      </c>
      <c r="B798" s="180" t="s">
        <v>335</v>
      </c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  <c r="AA798" s="149"/>
      <c r="AB798" s="149"/>
      <c r="AC798" s="149"/>
      <c r="AD798" s="149"/>
      <c r="AE798" s="149"/>
      <c r="AF798" s="149"/>
      <c r="AG798" s="149"/>
      <c r="AH798" s="149"/>
      <c r="AI798" s="149"/>
      <c r="AJ798" s="149"/>
      <c r="AK798" s="149"/>
      <c r="AL798" s="149"/>
      <c r="AM798" s="149"/>
      <c r="AN798" s="149"/>
      <c r="AO798" s="149"/>
      <c r="AP798" s="149"/>
    </row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>
      <c r="A813" s="157" t="s">
        <v>263</v>
      </c>
      <c r="B813" s="157"/>
      <c r="C813" s="157" t="s">
        <v>171</v>
      </c>
      <c r="D813" s="159"/>
      <c r="E813" s="159"/>
      <c r="F813" s="159"/>
      <c r="G813" s="159"/>
      <c r="H813" s="159"/>
      <c r="I813" s="159"/>
      <c r="J813" s="159"/>
      <c r="K813" s="159"/>
      <c r="L813" s="157" t="s">
        <v>175</v>
      </c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  <c r="AB813" s="159"/>
    </row>
    <row r="814" ht="15.75" customHeight="1">
      <c r="A814" s="12">
        <v>2.0</v>
      </c>
    </row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>
      <c r="K831" s="206" t="s">
        <v>336</v>
      </c>
      <c r="L831" s="207" t="s">
        <v>168</v>
      </c>
    </row>
    <row r="832" ht="15.75" customHeight="1">
      <c r="K832" s="233" t="s">
        <v>354</v>
      </c>
      <c r="L832" s="233" t="s">
        <v>358</v>
      </c>
    </row>
    <row r="833" ht="15.75" customHeight="1"/>
    <row r="834" ht="15.75" customHeight="1"/>
    <row r="835" ht="15.75" customHeight="1"/>
    <row r="836" ht="15.75" customHeight="1">
      <c r="A836" s="163" t="s">
        <v>265</v>
      </c>
    </row>
    <row r="837" ht="15.75" customHeight="1">
      <c r="A837" s="164" t="s">
        <v>70</v>
      </c>
      <c r="B837" s="164" t="s">
        <v>71</v>
      </c>
      <c r="C837" s="164" t="s">
        <v>72</v>
      </c>
      <c r="D837" s="164" t="s">
        <v>66</v>
      </c>
      <c r="E837" s="164" t="s">
        <v>68</v>
      </c>
      <c r="F837" s="164" t="s">
        <v>3</v>
      </c>
      <c r="G837" s="164" t="s">
        <v>73</v>
      </c>
      <c r="H837" s="164" t="s">
        <v>74</v>
      </c>
      <c r="I837" s="164" t="s">
        <v>75</v>
      </c>
      <c r="J837" s="164" t="s">
        <v>76</v>
      </c>
      <c r="K837" s="164" t="s">
        <v>77</v>
      </c>
      <c r="L837" s="228" t="s">
        <v>78</v>
      </c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ht="15.75" customHeight="1">
      <c r="A838" s="216">
        <v>351.0</v>
      </c>
      <c r="B838" s="216">
        <v>12.0</v>
      </c>
      <c r="C838" s="216" t="s">
        <v>91</v>
      </c>
      <c r="D838" s="217">
        <v>46123.0</v>
      </c>
      <c r="E838" s="216" t="s">
        <v>234</v>
      </c>
      <c r="F838" s="218">
        <v>13000.0</v>
      </c>
      <c r="G838" s="216">
        <v>0.0</v>
      </c>
      <c r="H838" s="216"/>
      <c r="I838" s="216"/>
      <c r="J838" s="216">
        <v>184.3812</v>
      </c>
      <c r="K838" s="216">
        <f t="shared" ref="K838:K840" si="10">ROUND((F838*J838)/36500, 2)</f>
        <v>65.67</v>
      </c>
      <c r="L838" s="216">
        <v>9.85</v>
      </c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</row>
    <row r="839" ht="15.75" customHeight="1">
      <c r="A839" s="219">
        <v>351.0</v>
      </c>
      <c r="B839" s="219">
        <v>12.0</v>
      </c>
      <c r="C839" s="219" t="s">
        <v>91</v>
      </c>
      <c r="D839" s="220">
        <v>46034.0</v>
      </c>
      <c r="E839" s="219" t="s">
        <v>235</v>
      </c>
      <c r="F839" s="221">
        <v>26500.0</v>
      </c>
      <c r="G839" s="219">
        <v>0.0</v>
      </c>
      <c r="H839" s="219"/>
      <c r="I839" s="219"/>
      <c r="J839" s="219">
        <v>-0.0964</v>
      </c>
      <c r="K839" s="216">
        <f t="shared" si="10"/>
        <v>-0.07</v>
      </c>
      <c r="L839" s="219">
        <v>-0.01</v>
      </c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</row>
    <row r="840" ht="15.75" customHeight="1">
      <c r="A840" s="216">
        <v>351.0</v>
      </c>
      <c r="B840" s="216">
        <v>12.0</v>
      </c>
      <c r="C840" s="216" t="s">
        <v>91</v>
      </c>
      <c r="D840" s="217">
        <v>46388.0</v>
      </c>
      <c r="E840" s="217">
        <v>46447.0</v>
      </c>
      <c r="F840" s="218">
        <v>3000.0</v>
      </c>
      <c r="G840" s="216">
        <v>0.0</v>
      </c>
      <c r="H840" s="216"/>
      <c r="I840" s="216"/>
      <c r="J840" s="216">
        <v>-0.1217</v>
      </c>
      <c r="K840" s="216">
        <f t="shared" si="10"/>
        <v>-0.01</v>
      </c>
      <c r="L840" s="216">
        <v>0.0</v>
      </c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</row>
    <row r="841" ht="15.75" customHeight="1">
      <c r="I841" s="28" t="s">
        <v>339</v>
      </c>
      <c r="J841" s="28"/>
      <c r="K841" s="198">
        <f>SUM(K838:K840)</f>
        <v>65.59</v>
      </c>
    </row>
    <row r="842" ht="15.75" customHeight="1">
      <c r="I842" s="223" t="s">
        <v>340</v>
      </c>
      <c r="J842" s="223"/>
      <c r="K842" s="223"/>
      <c r="L842" s="224">
        <f>SUM(L838+L839+L840)</f>
        <v>9.84</v>
      </c>
    </row>
    <row r="843" ht="15.75" customHeight="1">
      <c r="I843" s="178" t="s">
        <v>350</v>
      </c>
      <c r="J843" s="178"/>
      <c r="K843" s="178"/>
      <c r="L843" s="178"/>
      <c r="M843" s="232">
        <f>(K841-L842)</f>
        <v>55.75</v>
      </c>
    </row>
    <row r="844" ht="15.75" customHeight="1"/>
    <row r="845" ht="15.75" customHeight="1"/>
    <row r="846" ht="15.75" customHeight="1"/>
    <row r="847" ht="15.75" customHeight="1">
      <c r="A847" s="182" t="s">
        <v>328</v>
      </c>
      <c r="B847" s="182" t="s">
        <v>327</v>
      </c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</row>
    <row r="848" ht="15.75" customHeight="1"/>
    <row r="849" ht="15.75" customHeight="1">
      <c r="C849" s="1"/>
    </row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>
      <c r="A866" s="163" t="s">
        <v>330</v>
      </c>
      <c r="C866" s="142" t="s">
        <v>360</v>
      </c>
    </row>
    <row r="867" ht="15.75" customHeight="1"/>
    <row r="868" ht="15.75" customHeight="1"/>
    <row r="869" ht="15.75" customHeight="1">
      <c r="A869" s="180" t="s">
        <v>333</v>
      </c>
      <c r="B869" s="180" t="s">
        <v>334</v>
      </c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>
      <c r="A898" s="180" t="s">
        <v>328</v>
      </c>
      <c r="B898" s="180" t="s">
        <v>335</v>
      </c>
      <c r="C898" s="149"/>
      <c r="D898" s="149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  <c r="AA898" s="149"/>
      <c r="AB898" s="149"/>
      <c r="AC898" s="149"/>
      <c r="AD898" s="149"/>
      <c r="AE898" s="149"/>
      <c r="AF898" s="149"/>
      <c r="AG898" s="149"/>
      <c r="AH898" s="149"/>
      <c r="AI898" s="149"/>
      <c r="AJ898" s="149"/>
      <c r="AK898" s="149"/>
      <c r="AL898" s="149"/>
      <c r="AM898" s="149"/>
      <c r="AN898" s="149"/>
      <c r="AO898" s="149"/>
      <c r="AP898" s="149"/>
    </row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</sheetData>
  <mergeCells count="5">
    <mergeCell ref="C13:C18"/>
    <mergeCell ref="J13:J14"/>
    <mergeCell ref="J15:J18"/>
    <mergeCell ref="R15:R16"/>
    <mergeCell ref="R17:R18"/>
  </mergeCells>
  <hyperlinks>
    <hyperlink r:id="rId1" location="gid=210726236" ref="C75"/>
    <hyperlink r:id="rId2" location="gid=1209556142" ref="B164"/>
    <hyperlink r:id="rId3" location="gid=257908849" ref="C253"/>
    <hyperlink r:id="rId4" location="gid=1121391194" ref="B325"/>
    <hyperlink r:id="rId5" location="gid=887392642" ref="B426"/>
    <hyperlink r:id="rId6" location="gid=1977699006" ref="C488"/>
    <hyperlink r:id="rId7" location="gid=1542405312" ref="C593"/>
    <hyperlink r:id="rId8" location="gid=608211135" ref="C683"/>
    <hyperlink r:id="rId9" location="gid=1128967827" ref="C773"/>
    <hyperlink r:id="rId10" location="gid=431174384" ref="C866"/>
  </hyperlinks>
  <printOptions/>
  <pageMargins bottom="0.75" footer="0.0" header="0.0" left="0.7" right="0.7" top="0.75"/>
  <pageSetup orientation="landscape"/>
  <drawing r:id="rId1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 Ullah</dc:creator>
</cp:coreProperties>
</file>